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70F31093-E613-E04A-97C2-801BA0F22735}" xr6:coauthVersionLast="47" xr6:coauthVersionMax="47" xr10:uidLastSave="{00000000-0000-0000-0000-000000000000}"/>
  <bookViews>
    <workbookView xWindow="0" yWindow="50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88" i="1" l="1" a="1"/>
  <c r="K1688" i="1" s="1"/>
  <c r="J1688" i="1" a="1"/>
  <c r="J1688" i="1" s="1"/>
  <c r="F1688" i="1" a="1"/>
  <c r="F1688" i="1" s="1"/>
  <c r="G1688" i="1" a="1"/>
  <c r="G1688" i="1" s="1"/>
  <c r="I1688" i="1" a="1"/>
  <c r="I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671" i="1" a="1"/>
  <c r="F1671" i="1" s="1"/>
  <c r="J1666" i="1" a="1"/>
  <c r="J1666" i="1" s="1"/>
  <c r="G1671" i="1" a="1"/>
  <c r="G1671" i="1" s="1"/>
  <c r="J1667" i="1" a="1"/>
  <c r="J1667" i="1" s="1"/>
  <c r="F1669" i="1" a="1"/>
  <c r="F1669" i="1" s="1"/>
  <c r="J1670" i="1" a="1"/>
  <c r="J1670" i="1" s="1"/>
  <c r="G1665" i="1" a="1"/>
  <c r="G1665" i="1" s="1"/>
  <c r="I1668" i="1" a="1"/>
  <c r="I1668" i="1" s="1"/>
  <c r="G1670" i="1" a="1"/>
  <c r="G1670" i="1"/>
  <c r="F1665" i="1" a="1"/>
  <c r="F1665" i="1" s="1"/>
  <c r="J1671" i="1" a="1"/>
  <c r="J1671" i="1" s="1"/>
  <c r="I1671" i="1" a="1"/>
  <c r="I1671" i="1" s="1"/>
  <c r="F1668" i="1" a="1"/>
  <c r="F1668" i="1" s="1"/>
  <c r="H1665" i="1" a="1"/>
  <c r="H1665" i="1" s="1"/>
  <c r="K1663" i="1" a="1"/>
  <c r="K1663" i="1" s="1"/>
  <c r="K1668" i="1" a="1"/>
  <c r="K1668" i="1" s="1"/>
  <c r="K1667" i="1" a="1"/>
  <c r="K1667" i="1" s="1"/>
  <c r="K1665" i="1" a="1"/>
  <c r="K1665" i="1" s="1"/>
  <c r="I1664" i="1" a="1"/>
  <c r="I1664" i="1"/>
  <c r="I1667" i="1" a="1"/>
  <c r="I1667" i="1" s="1"/>
  <c r="K1666" i="1" a="1"/>
  <c r="K1666" i="1" s="1"/>
  <c r="G1666" i="1" a="1"/>
  <c r="G1666" i="1" s="1"/>
  <c r="K1670" i="1" a="1"/>
  <c r="K1670" i="1" s="1"/>
  <c r="G1668" i="1" a="1"/>
  <c r="G1668" i="1" s="1"/>
  <c r="I1670" i="1" a="1"/>
  <c r="I1670" i="1" s="1"/>
  <c r="H1666" i="1" a="1"/>
  <c r="H1666" i="1" s="1"/>
  <c r="H1669" i="1" a="1"/>
  <c r="H1669" i="1" s="1"/>
  <c r="J1668" i="1" a="1"/>
  <c r="J1668" i="1" s="1"/>
  <c r="G1669" i="1" a="1"/>
  <c r="G1669" i="1" s="1"/>
  <c r="I1666" i="1" a="1"/>
  <c r="I1666" i="1" s="1"/>
  <c r="F1664" i="1" a="1"/>
  <c r="F1664" i="1" s="1"/>
  <c r="H1671" i="1" a="1"/>
  <c r="H1671" i="1" s="1"/>
  <c r="I1669" i="1" a="1"/>
  <c r="I1669" i="1" s="1"/>
  <c r="K1669" i="1" a="1"/>
  <c r="K1669" i="1" s="1"/>
  <c r="K1664" i="1" a="1"/>
  <c r="K1664" i="1" s="1"/>
  <c r="G1667" i="1" a="1"/>
  <c r="G1667" i="1" s="1"/>
  <c r="H1670" i="1" a="1"/>
  <c r="H1670" i="1" s="1"/>
  <c r="H1668" i="1" a="1"/>
  <c r="H1668" i="1" s="1"/>
  <c r="H1667" i="1" a="1"/>
  <c r="H1667" i="1" s="1"/>
  <c r="F1666" i="1" a="1"/>
  <c r="F1666" i="1" s="1"/>
  <c r="F1667" i="1" a="1"/>
  <c r="F1667" i="1" s="1"/>
  <c r="J1665" i="1" a="1"/>
  <c r="J1665" i="1" s="1"/>
  <c r="H1664" i="1" a="1"/>
  <c r="H1664" i="1" s="1"/>
  <c r="F1670" i="1" a="1"/>
  <c r="F1670" i="1" s="1"/>
  <c r="I1665" i="1" a="1"/>
  <c r="I1665" i="1" s="1"/>
  <c r="G1664" i="1" a="1"/>
  <c r="G1664" i="1" s="1"/>
  <c r="K1671" i="1" a="1"/>
  <c r="K1671" i="1" s="1"/>
  <c r="J1669" i="1" a="1"/>
  <c r="J1669" i="1" s="1"/>
  <c r="J1664" i="1" a="1"/>
  <c r="J1664" i="1" s="1"/>
  <c r="J1662" i="1" a="1"/>
  <c r="J1662" i="1" s="1"/>
  <c r="J1660" i="1" a="1"/>
  <c r="J1660" i="1" s="1"/>
  <c r="I1658" i="1" a="1"/>
  <c r="I1658" i="1" s="1"/>
  <c r="J1652" i="1" a="1"/>
  <c r="J1652" i="1" s="1"/>
  <c r="I1662" i="1" a="1"/>
  <c r="I1662" i="1" s="1"/>
  <c r="H1646" i="1" a="1"/>
  <c r="H1646" i="1" s="1"/>
  <c r="G1662" i="1" a="1"/>
  <c r="G1662" i="1" s="1"/>
  <c r="F1662" i="1" a="1"/>
  <c r="F1662" i="1" s="1"/>
  <c r="K1660" i="1" a="1"/>
  <c r="K1660" i="1" s="1"/>
  <c r="G1646" i="1" a="1"/>
  <c r="G1646" i="1"/>
  <c r="I1660" i="1" a="1"/>
  <c r="I1660" i="1" s="1"/>
  <c r="K1658" i="1" a="1"/>
  <c r="K1658" i="1" s="1"/>
  <c r="H1660" i="1" a="1"/>
  <c r="H1660" i="1" s="1"/>
  <c r="G1660" i="1" a="1"/>
  <c r="G1660" i="1" s="1"/>
  <c r="G1659" i="1" a="1"/>
  <c r="G1659" i="1" s="1"/>
  <c r="J1658" i="1" a="1"/>
  <c r="J1658" i="1" s="1"/>
  <c r="G1658" i="1" a="1"/>
  <c r="G1658" i="1" s="1"/>
  <c r="F1658" i="1" a="1"/>
  <c r="F1658" i="1" s="1"/>
  <c r="K1652" i="1" a="1"/>
  <c r="K1652" i="1" s="1"/>
  <c r="H1652" i="1" a="1"/>
  <c r="H1652" i="1" s="1"/>
  <c r="G1652" i="1" a="1"/>
  <c r="G1652" i="1" s="1"/>
  <c r="I1646" i="1" a="1"/>
  <c r="I1646" i="1" s="1"/>
  <c r="K1645" i="1" a="1"/>
  <c r="K1645" i="1" s="1"/>
  <c r="J1646" i="1" a="1"/>
  <c r="J1646" i="1" s="1"/>
  <c r="I1659" i="1" a="1"/>
  <c r="I1659" i="1" s="1"/>
  <c r="K1659" i="1" a="1"/>
  <c r="K1659" i="1" s="1"/>
  <c r="H1659" i="1" a="1"/>
  <c r="H1659" i="1" s="1"/>
  <c r="F1659" i="1" a="1"/>
  <c r="F1659" i="1" s="1"/>
  <c r="H1658" i="1" a="1"/>
  <c r="H1658" i="1" s="1"/>
  <c r="I1652" i="1" a="1"/>
  <c r="I1652" i="1"/>
  <c r="K1646" i="1" a="1"/>
  <c r="K1646" i="1" s="1"/>
  <c r="J1645" i="1" a="1"/>
  <c r="J1645" i="1" s="1"/>
  <c r="H1662" i="1" a="1"/>
  <c r="H1662" i="1" s="1"/>
  <c r="J1663" i="1" a="1"/>
  <c r="J1663" i="1" s="1"/>
  <c r="F1652" i="1" a="1"/>
  <c r="F1652" i="1" s="1"/>
  <c r="F1660" i="1" a="1"/>
  <c r="F1660" i="1" s="1"/>
  <c r="J1659" i="1" a="1"/>
  <c r="J1659" i="1" s="1"/>
  <c r="F1646" i="1" a="1"/>
  <c r="F1646" i="1" s="1"/>
  <c r="I1663" i="1" a="1"/>
  <c r="I1663" i="1" s="1"/>
  <c r="H1663" i="1" a="1"/>
  <c r="H1663" i="1" s="1"/>
  <c r="G1663" i="1" a="1"/>
  <c r="G1663" i="1" s="1"/>
  <c r="F1663" i="1" a="1"/>
  <c r="F1663" i="1" s="1"/>
  <c r="K1662" i="1" a="1"/>
  <c r="K1662" i="1" s="1"/>
  <c r="J1642" i="1" a="1"/>
  <c r="J1642" i="1" s="1"/>
  <c r="F1640" i="1" a="1"/>
  <c r="F1640" i="1" s="1"/>
  <c r="G1627" i="1" a="1"/>
  <c r="G1627" i="1" s="1"/>
  <c r="J1626" i="1" a="1"/>
  <c r="J1626" i="1" s="1"/>
  <c r="F1625" i="1" a="1"/>
  <c r="F1625" i="1" s="1"/>
  <c r="I1642" i="1" a="1"/>
  <c r="I1642" i="1" s="1"/>
  <c r="F1642" i="1" a="1"/>
  <c r="F1642" i="1" s="1"/>
  <c r="I1626" i="1" a="1"/>
  <c r="I1626" i="1" s="1"/>
  <c r="H1626" i="1" a="1"/>
  <c r="H1626" i="1" s="1"/>
  <c r="I1625" i="1" a="1"/>
  <c r="I1625" i="1" s="1"/>
  <c r="I1641" i="1" a="1"/>
  <c r="I1641" i="1" s="1"/>
  <c r="J1640" i="1" a="1"/>
  <c r="J1640" i="1" s="1"/>
  <c r="F1626" i="1" a="1"/>
  <c r="F1626" i="1" s="1"/>
  <c r="G1640" i="1" a="1"/>
  <c r="G1640" i="1" s="1"/>
  <c r="J1641" i="1" a="1"/>
  <c r="J1641" i="1" s="1"/>
  <c r="G1625" i="1" a="1"/>
  <c r="G1625" i="1" s="1"/>
  <c r="H1641" i="1" a="1"/>
  <c r="H1641" i="1" s="1"/>
  <c r="K1640" i="1" a="1"/>
  <c r="K1640" i="1" s="1"/>
  <c r="F1627" i="1" a="1"/>
  <c r="F1627" i="1" s="1"/>
  <c r="H1627" i="1" a="1"/>
  <c r="H1627" i="1" s="1"/>
  <c r="G1641" i="1" a="1"/>
  <c r="G1641" i="1" s="1"/>
  <c r="H1625" i="1" a="1"/>
  <c r="H1625" i="1" s="1"/>
  <c r="H1640" i="1" a="1"/>
  <c r="H1640" i="1" s="1"/>
  <c r="I1640" i="1" a="1"/>
  <c r="I1640" i="1" s="1"/>
  <c r="K1625" i="1" a="1"/>
  <c r="K1625" i="1" s="1"/>
  <c r="G1626" i="1" a="1"/>
  <c r="G1626" i="1" s="1"/>
  <c r="K1627" i="1" a="1"/>
  <c r="K1627" i="1"/>
  <c r="H1642" i="1" a="1"/>
  <c r="H1642" i="1" s="1"/>
  <c r="K1626" i="1" a="1"/>
  <c r="K1626" i="1" s="1"/>
  <c r="J1625" i="1" a="1"/>
  <c r="J1625" i="1" s="1"/>
  <c r="G1642" i="1" a="1"/>
  <c r="G1642" i="1" s="1"/>
  <c r="F1641" i="1" a="1"/>
  <c r="F1641" i="1" s="1"/>
  <c r="F1645" i="1" a="1"/>
  <c r="F1645" i="1" s="1"/>
  <c r="I1645" i="1" a="1"/>
  <c r="I1645" i="1" s="1"/>
  <c r="H1645" i="1" a="1"/>
  <c r="H1645" i="1" s="1"/>
  <c r="J1627" i="1" a="1"/>
  <c r="J1627" i="1" s="1"/>
  <c r="G1645" i="1" a="1"/>
  <c r="G1645" i="1" s="1"/>
  <c r="K1644" i="1" a="1"/>
  <c r="K1644" i="1" s="1"/>
  <c r="F1644" i="1" a="1"/>
  <c r="F1644" i="1" s="1"/>
  <c r="J1644" i="1" a="1"/>
  <c r="J1644" i="1" s="1"/>
  <c r="I1644" i="1" a="1"/>
  <c r="I1644" i="1" s="1"/>
  <c r="H1644" i="1" a="1"/>
  <c r="H1644" i="1" s="1"/>
  <c r="G1644" i="1" a="1"/>
  <c r="G1644" i="1" s="1"/>
  <c r="I1627" i="1" a="1"/>
  <c r="I1627" i="1" s="1"/>
  <c r="K1642" i="1" a="1"/>
  <c r="K1642" i="1" s="1"/>
  <c r="K1624" i="1" a="1"/>
  <c r="K1624" i="1" s="1"/>
  <c r="K1641" i="1" a="1"/>
  <c r="K1641" i="1"/>
  <c r="H1623" i="1" a="1"/>
  <c r="H1623" i="1" s="1"/>
  <c r="K1622" i="1" a="1"/>
  <c r="K1622" i="1" s="1"/>
  <c r="J1622" i="1" a="1"/>
  <c r="J1622" i="1" s="1"/>
  <c r="G1621" i="1" a="1"/>
  <c r="G1621" i="1" s="1"/>
  <c r="J1620" i="1" a="1"/>
  <c r="J1620" i="1" s="1"/>
  <c r="K1619" i="1" a="1"/>
  <c r="K1619" i="1" s="1"/>
  <c r="H1622" i="1" a="1"/>
  <c r="H1622" i="1" s="1"/>
  <c r="G1622" i="1" a="1"/>
  <c r="G1622" i="1" s="1"/>
  <c r="H1621" i="1" a="1"/>
  <c r="H1621" i="1" s="1"/>
  <c r="K1617" i="1" a="1"/>
  <c r="K1617" i="1" s="1"/>
  <c r="J1617" i="1" a="1"/>
  <c r="J1617" i="1" s="1"/>
  <c r="G1619" i="1" a="1"/>
  <c r="G1619" i="1" s="1"/>
  <c r="F1619" i="1" a="1"/>
  <c r="F1619" i="1" s="1"/>
  <c r="H1617" i="1" a="1"/>
  <c r="H1617" i="1" s="1"/>
  <c r="F1622" i="1" a="1"/>
  <c r="F1622" i="1" s="1"/>
  <c r="K1620" i="1" a="1"/>
  <c r="K1620" i="1" s="1"/>
  <c r="I1621" i="1" a="1"/>
  <c r="I1621" i="1" s="1"/>
  <c r="H1619" i="1" a="1"/>
  <c r="H1619" i="1" s="1"/>
  <c r="F1611" i="1" a="1"/>
  <c r="F1611" i="1" s="1"/>
  <c r="I1611" i="1" a="1"/>
  <c r="I1611" i="1"/>
  <c r="K1621" i="1" a="1"/>
  <c r="K1621" i="1" s="1"/>
  <c r="H1620" i="1" a="1"/>
  <c r="H1620" i="1" s="1"/>
  <c r="I1619" i="1" a="1"/>
  <c r="I1619" i="1" s="1"/>
  <c r="I1617" i="1" a="1"/>
  <c r="I1617" i="1" s="1"/>
  <c r="J1611" i="1" a="1"/>
  <c r="J1611" i="1" s="1"/>
  <c r="G1611" i="1" a="1"/>
  <c r="G1611" i="1" s="1"/>
  <c r="K1610" i="1" a="1"/>
  <c r="K1610" i="1" s="1"/>
  <c r="J1610" i="1" a="1"/>
  <c r="J1610" i="1" s="1"/>
  <c r="J1624" i="1" a="1"/>
  <c r="J1624" i="1" s="1"/>
  <c r="F1623" i="1" a="1"/>
  <c r="F1623" i="1" s="1"/>
  <c r="J1621" i="1" a="1"/>
  <c r="J1621" i="1" s="1"/>
  <c r="I1622" i="1" a="1"/>
  <c r="I1622" i="1" s="1"/>
  <c r="I1620" i="1" a="1"/>
  <c r="I1620" i="1" s="1"/>
  <c r="J1619" i="1" a="1"/>
  <c r="J1619" i="1" s="1"/>
  <c r="H1611" i="1" a="1"/>
  <c r="H1611" i="1" s="1"/>
  <c r="F1617" i="1" a="1"/>
  <c r="F1617" i="1" s="1"/>
  <c r="K1611" i="1" a="1"/>
  <c r="K1611" i="1" s="1"/>
  <c r="G1623" i="1" a="1"/>
  <c r="G1623" i="1" s="1"/>
  <c r="F1621" i="1" a="1"/>
  <c r="F1621" i="1" s="1"/>
  <c r="F1620" i="1" a="1"/>
  <c r="F1620" i="1"/>
  <c r="G1620" i="1" a="1"/>
  <c r="G1620" i="1" s="1"/>
  <c r="I1610" i="1" a="1"/>
  <c r="I1610" i="1" s="1"/>
  <c r="G1624" i="1" a="1"/>
  <c r="G1624" i="1" s="1"/>
  <c r="I1624" i="1" a="1"/>
  <c r="I1624" i="1" s="1"/>
  <c r="H1624" i="1" a="1"/>
  <c r="H1624" i="1" s="1"/>
  <c r="F1624" i="1" a="1"/>
  <c r="F1624" i="1" s="1"/>
  <c r="K1623" i="1" a="1"/>
  <c r="K1623" i="1" s="1"/>
  <c r="G1617" i="1" a="1"/>
  <c r="G1617" i="1" s="1"/>
  <c r="J1623" i="1" a="1"/>
  <c r="J1623" i="1" s="1"/>
  <c r="I1623" i="1" a="1"/>
  <c r="I1623" i="1" s="1"/>
  <c r="G1602" i="1" a="1"/>
  <c r="G1602" i="1" s="1"/>
  <c r="F1593" i="1" a="1"/>
  <c r="F1593" i="1" s="1"/>
  <c r="G1603" i="1" a="1"/>
  <c r="G1603" i="1" s="1"/>
  <c r="H1602" i="1" a="1"/>
  <c r="H1602" i="1" s="1"/>
  <c r="K1593" i="1" a="1"/>
  <c r="K1593" i="1" s="1"/>
  <c r="J1594" i="1" a="1"/>
  <c r="J1594" i="1" s="1"/>
  <c r="F1594" i="1" a="1"/>
  <c r="F1594" i="1" s="1"/>
  <c r="K1602" i="1" a="1"/>
  <c r="K1602" i="1" s="1"/>
  <c r="J1602" i="1" a="1"/>
  <c r="J1602" i="1" s="1"/>
  <c r="F1596" i="1" a="1"/>
  <c r="F1596" i="1"/>
  <c r="H1594" i="1" a="1"/>
  <c r="H1594" i="1" s="1"/>
  <c r="I1596" i="1" a="1"/>
  <c r="I1596" i="1" s="1"/>
  <c r="H1610" i="1" a="1"/>
  <c r="H1610" i="1" s="1"/>
  <c r="G1610" i="1" a="1"/>
  <c r="G1610" i="1" s="1"/>
  <c r="F1610" i="1" a="1"/>
  <c r="F1610" i="1" s="1"/>
  <c r="K1609" i="1" a="1"/>
  <c r="K1609" i="1" s="1"/>
  <c r="H1609" i="1" a="1"/>
  <c r="H1609" i="1" s="1"/>
  <c r="F1609" i="1" a="1"/>
  <c r="F1609" i="1" s="1"/>
  <c r="G1593" i="1" a="1"/>
  <c r="G1593" i="1" s="1"/>
  <c r="I1603" i="1" a="1"/>
  <c r="I1603" i="1" s="1"/>
  <c r="J1593" i="1" a="1"/>
  <c r="J1593" i="1" s="1"/>
  <c r="I1602" i="1" a="1"/>
  <c r="I1602" i="1" s="1"/>
  <c r="F1603" i="1" a="1"/>
  <c r="F1603" i="1" s="1"/>
  <c r="K1596" i="1" a="1"/>
  <c r="K1596" i="1" s="1"/>
  <c r="K1603" i="1" a="1"/>
  <c r="K1603" i="1" s="1"/>
  <c r="I1593" i="1" a="1"/>
  <c r="I1593" i="1" s="1"/>
  <c r="K1594" i="1" a="1"/>
  <c r="K1594" i="1" s="1"/>
  <c r="J1609" i="1" a="1"/>
  <c r="J1609" i="1" s="1"/>
  <c r="H1603" i="1" a="1"/>
  <c r="H1603" i="1" s="1"/>
  <c r="H1593" i="1" a="1"/>
  <c r="H1593" i="1"/>
  <c r="I1609" i="1" a="1"/>
  <c r="I1609" i="1" s="1"/>
  <c r="H1596" i="1" a="1"/>
  <c r="H1596" i="1" s="1"/>
  <c r="G1609" i="1" a="1"/>
  <c r="G1609" i="1" s="1"/>
  <c r="G1596" i="1" a="1"/>
  <c r="G1596" i="1" s="1"/>
  <c r="J1596" i="1" a="1"/>
  <c r="J1596" i="1" s="1"/>
  <c r="I1594" i="1" a="1"/>
  <c r="I1594" i="1" s="1"/>
  <c r="F1602" i="1" a="1"/>
  <c r="F1602" i="1" s="1"/>
  <c r="G1594" i="1" a="1"/>
  <c r="G1594" i="1" s="1"/>
  <c r="J1603" i="1" a="1"/>
  <c r="J1603" i="1" s="1"/>
  <c r="I1580" i="1" a="1"/>
  <c r="I1580" i="1" s="1"/>
  <c r="H1575" i="1" a="1"/>
  <c r="H1575" i="1" s="1"/>
  <c r="I1576" i="1" a="1"/>
  <c r="I1576" i="1" s="1"/>
  <c r="K1579" i="1" a="1"/>
  <c r="K1579" i="1" s="1"/>
  <c r="K1580" i="1" a="1"/>
  <c r="K1580" i="1" s="1"/>
  <c r="H1580" i="1" a="1"/>
  <c r="H1580" i="1" s="1"/>
  <c r="K1576" i="1" a="1"/>
  <c r="K1576" i="1" s="1"/>
  <c r="J1578" i="1" a="1"/>
  <c r="J1578" i="1" s="1"/>
  <c r="G1576" i="1" a="1"/>
  <c r="G1576" i="1" s="1"/>
  <c r="G1579" i="1" a="1"/>
  <c r="G1579" i="1" s="1"/>
  <c r="F1576" i="1" a="1"/>
  <c r="F1576" i="1" s="1"/>
  <c r="H1578" i="1" a="1"/>
  <c r="H1578" i="1" s="1"/>
  <c r="G1578" i="1" a="1"/>
  <c r="G1578" i="1" s="1"/>
  <c r="I1578" i="1" a="1"/>
  <c r="I1578" i="1" s="1"/>
  <c r="G1575" i="1" a="1"/>
  <c r="G1575" i="1" s="1"/>
  <c r="J1574" i="1" a="1"/>
  <c r="J1574" i="1" s="1"/>
  <c r="G1580" i="1" a="1"/>
  <c r="G1580" i="1" s="1"/>
  <c r="K1574" i="1" a="1"/>
  <c r="K1574" i="1" s="1"/>
  <c r="J1579" i="1" a="1"/>
  <c r="J1579" i="1" s="1"/>
  <c r="K1577" i="1" a="1"/>
  <c r="K1577" i="1" s="1"/>
  <c r="I1577" i="1" a="1"/>
  <c r="I1577" i="1" s="1"/>
  <c r="H1577" i="1" a="1"/>
  <c r="H1577" i="1" s="1"/>
  <c r="J1575" i="1" a="1"/>
  <c r="J1575" i="1" s="1"/>
  <c r="I1579" i="1" a="1"/>
  <c r="I1579" i="1" s="1"/>
  <c r="I1575" i="1" a="1"/>
  <c r="I1575" i="1" s="1"/>
  <c r="F1580" i="1" a="1"/>
  <c r="F1580" i="1" s="1"/>
  <c r="H1579" i="1" a="1"/>
  <c r="H1579" i="1" s="1"/>
  <c r="F1579" i="1" a="1"/>
  <c r="F1579" i="1" s="1"/>
  <c r="H1576" i="1" a="1"/>
  <c r="H1576" i="1" s="1"/>
  <c r="K1575" i="1" a="1"/>
  <c r="K1575" i="1" s="1"/>
  <c r="F1575" i="1" a="1"/>
  <c r="F1575" i="1"/>
  <c r="K1578" i="1" a="1"/>
  <c r="K1578" i="1" s="1"/>
  <c r="G1577" i="1" a="1"/>
  <c r="G1577" i="1" s="1"/>
  <c r="F1577" i="1" a="1"/>
  <c r="F1577" i="1" s="1"/>
  <c r="J1577" i="1" a="1"/>
  <c r="J1577" i="1" s="1"/>
  <c r="J1580" i="1" a="1"/>
  <c r="J1580" i="1" s="1"/>
  <c r="J1576" i="1" a="1"/>
  <c r="J1576" i="1" s="1"/>
  <c r="F1578" i="1" a="1"/>
  <c r="F1578" i="1" s="1"/>
  <c r="H1573" i="1" a="1"/>
  <c r="H1573" i="1" s="1"/>
  <c r="I1572" i="1" a="1"/>
  <c r="I1572" i="1" s="1"/>
  <c r="K1556" i="1" a="1"/>
  <c r="K1556" i="1" s="1"/>
  <c r="G1572" i="1" a="1"/>
  <c r="G1572" i="1" s="1"/>
  <c r="J1564" i="1" a="1"/>
  <c r="J1564" i="1" s="1"/>
  <c r="I1564" i="1" a="1"/>
  <c r="I1564" i="1" s="1"/>
  <c r="F1573" i="1" a="1"/>
  <c r="F1573" i="1" s="1"/>
  <c r="G1574" i="1" a="1"/>
  <c r="G1574" i="1" s="1"/>
  <c r="F1564" i="1" a="1"/>
  <c r="F1564" i="1" s="1"/>
  <c r="G1563" i="1" a="1"/>
  <c r="G1563" i="1" s="1"/>
  <c r="K1564" i="1" a="1"/>
  <c r="K1564" i="1" s="1"/>
  <c r="J1573" i="1" a="1"/>
  <c r="J1573" i="1" s="1"/>
  <c r="K1570" i="1" a="1"/>
  <c r="K1570" i="1" s="1"/>
  <c r="I1570" i="1" a="1"/>
  <c r="I1570" i="1" s="1"/>
  <c r="I1563" i="1" a="1"/>
  <c r="I1563" i="1" s="1"/>
  <c r="H1564" i="1" a="1"/>
  <c r="H1564" i="1" s="1"/>
  <c r="G1570" i="1" a="1"/>
  <c r="G1570" i="1" s="1"/>
  <c r="H1572" i="1" a="1"/>
  <c r="H1572" i="1" s="1"/>
  <c r="F1572" i="1" a="1"/>
  <c r="F1572" i="1" s="1"/>
  <c r="F1574" i="1" a="1"/>
  <c r="F1574" i="1" s="1"/>
  <c r="K1573" i="1" a="1"/>
  <c r="K1573" i="1" s="1"/>
  <c r="F1563" i="1" a="1"/>
  <c r="F1563" i="1" s="1"/>
  <c r="G1573" i="1" a="1"/>
  <c r="G1573" i="1" s="1"/>
  <c r="K1562" i="1" a="1"/>
  <c r="K1562" i="1" s="1"/>
  <c r="H1556" i="1" a="1"/>
  <c r="H1556" i="1" s="1"/>
  <c r="J1556" i="1" a="1"/>
  <c r="J1556" i="1" s="1"/>
  <c r="G1556" i="1" a="1"/>
  <c r="G1556" i="1" s="1"/>
  <c r="K1572" i="1" a="1"/>
  <c r="K1572" i="1" s="1"/>
  <c r="H1563" i="1" a="1"/>
  <c r="H1563" i="1" s="1"/>
  <c r="J1562" i="1" a="1"/>
  <c r="J1562" i="1" s="1"/>
  <c r="J1572" i="1" a="1"/>
  <c r="J1572" i="1" s="1"/>
  <c r="J1570" i="1" a="1"/>
  <c r="J1570" i="1" s="1"/>
  <c r="H1570" i="1" a="1"/>
  <c r="H1570" i="1" s="1"/>
  <c r="J1563" i="1" a="1"/>
  <c r="J1563" i="1" s="1"/>
  <c r="G1562" i="1" a="1"/>
  <c r="G1562" i="1" s="1"/>
  <c r="I1562" i="1" a="1"/>
  <c r="I1562" i="1" s="1"/>
  <c r="K1563" i="1" a="1"/>
  <c r="K1563" i="1" s="1"/>
  <c r="I1556" i="1" a="1"/>
  <c r="I1556" i="1" s="1"/>
  <c r="G1564" i="1" a="1"/>
  <c r="G1564" i="1" s="1"/>
  <c r="I1574" i="1" a="1"/>
  <c r="I1574" i="1" s="1"/>
  <c r="H1562" i="1" a="1"/>
  <c r="H1562" i="1" s="1"/>
  <c r="H1574" i="1" a="1"/>
  <c r="H1574" i="1" s="1"/>
  <c r="F1570" i="1" a="1"/>
  <c r="F1570" i="1" s="1"/>
  <c r="F1562" i="1" a="1"/>
  <c r="F1562" i="1" s="1"/>
  <c r="I1573" i="1" a="1"/>
  <c r="I1573" i="1" s="1"/>
  <c r="J1529" i="1" a="1"/>
  <c r="J1529" i="1" s="1"/>
  <c r="G1555" i="1" a="1"/>
  <c r="G1555" i="1" s="1"/>
  <c r="I1546" i="1" a="1"/>
  <c r="I1546" i="1" s="1"/>
  <c r="F1528" i="1" a="1"/>
  <c r="F1528" i="1" s="1"/>
  <c r="F1555" i="1" a="1"/>
  <c r="F1555" i="1" s="1"/>
  <c r="H1528" i="1" a="1"/>
  <c r="H1528" i="1" s="1"/>
  <c r="G1527" i="1" a="1"/>
  <c r="G1527" i="1" s="1"/>
  <c r="I1549" i="1" a="1"/>
  <c r="I1549" i="1"/>
  <c r="H1549" i="1" a="1"/>
  <c r="H1549" i="1" s="1"/>
  <c r="G1549" i="1" a="1"/>
  <c r="G1549" i="1" s="1"/>
  <c r="F1549" i="1" a="1"/>
  <c r="F1549" i="1" s="1"/>
  <c r="J1528" i="1" a="1"/>
  <c r="J1528" i="1" s="1"/>
  <c r="I1547" i="1" a="1"/>
  <c r="I1547" i="1" s="1"/>
  <c r="H1547" i="1" a="1"/>
  <c r="H1547" i="1" s="1"/>
  <c r="H1527" i="1" a="1"/>
  <c r="H1527" i="1" s="1"/>
  <c r="G1547" i="1" a="1"/>
  <c r="G1547" i="1" s="1"/>
  <c r="F1546" i="1" a="1"/>
  <c r="F1546" i="1" s="1"/>
  <c r="H1546" i="1" a="1"/>
  <c r="H1546" i="1"/>
  <c r="G1546" i="1" a="1"/>
  <c r="G1546" i="1" s="1"/>
  <c r="I1528" i="1" a="1"/>
  <c r="I1528" i="1" s="1"/>
  <c r="F1527" i="1" a="1"/>
  <c r="F1527" i="1" s="1"/>
  <c r="F1529" i="1" a="1"/>
  <c r="F1529" i="1" s="1"/>
  <c r="J1527" i="1" a="1"/>
  <c r="J1527" i="1" s="1"/>
  <c r="G1529" i="1" a="1"/>
  <c r="G1529" i="1" s="1"/>
  <c r="K1528" i="1" a="1"/>
  <c r="K1528" i="1" s="1"/>
  <c r="K1526" i="1" a="1"/>
  <c r="K1526" i="1" s="1"/>
  <c r="I1527" i="1" a="1"/>
  <c r="I1527" i="1" s="1"/>
  <c r="J1546" i="1" a="1"/>
  <c r="J1546" i="1"/>
  <c r="J1547" i="1" a="1"/>
  <c r="J1547" i="1" s="1"/>
  <c r="H1529" i="1" a="1"/>
  <c r="H1529" i="1" s="1"/>
  <c r="K1549" i="1" a="1"/>
  <c r="K1549" i="1" s="1"/>
  <c r="K1546" i="1" a="1"/>
  <c r="K1546" i="1" s="1"/>
  <c r="F1556" i="1" a="1"/>
  <c r="F1556" i="1" s="1"/>
  <c r="K1555" i="1" a="1"/>
  <c r="K1555" i="1" s="1"/>
  <c r="J1549" i="1" a="1"/>
  <c r="J1549" i="1" s="1"/>
  <c r="F1547" i="1" a="1"/>
  <c r="F1547" i="1" s="1"/>
  <c r="K1527" i="1" a="1"/>
  <c r="K1527" i="1" s="1"/>
  <c r="J1555" i="1" a="1"/>
  <c r="J1555" i="1" s="1"/>
  <c r="K1547" i="1" a="1"/>
  <c r="K1547" i="1" s="1"/>
  <c r="G1528" i="1" a="1"/>
  <c r="G1528" i="1" s="1"/>
  <c r="K1529" i="1" a="1"/>
  <c r="K1529" i="1" s="1"/>
  <c r="I1529" i="1" a="1"/>
  <c r="I1529" i="1" s="1"/>
  <c r="I1555" i="1" a="1"/>
  <c r="I1555" i="1" s="1"/>
  <c r="H1555" i="1" a="1"/>
  <c r="H1555" i="1" s="1"/>
  <c r="I1504" i="1" a="1"/>
  <c r="I1504" i="1" s="1"/>
  <c r="G1504" i="1" a="1"/>
  <c r="G1504" i="1" s="1"/>
  <c r="J1514" i="1" a="1"/>
  <c r="J1514" i="1" s="1"/>
  <c r="F1514" i="1" a="1"/>
  <c r="F1514" i="1"/>
  <c r="I1511" i="1" a="1"/>
  <c r="I1511" i="1" s="1"/>
  <c r="G1513" i="1" a="1"/>
  <c r="G1513" i="1" s="1"/>
  <c r="H1505" i="1" a="1"/>
  <c r="H1505" i="1" s="1"/>
  <c r="J1512" i="1" a="1"/>
  <c r="J1512" i="1" s="1"/>
  <c r="I1512" i="1" a="1"/>
  <c r="I1512" i="1" s="1"/>
  <c r="J1511" i="1" a="1"/>
  <c r="J1511" i="1" s="1"/>
  <c r="H1512" i="1" a="1"/>
  <c r="H1512" i="1" s="1"/>
  <c r="I1505" i="1" a="1"/>
  <c r="I1505" i="1" s="1"/>
  <c r="F1512" i="1" a="1"/>
  <c r="F1512" i="1" s="1"/>
  <c r="K1505" i="1" a="1"/>
  <c r="K1505" i="1" s="1"/>
  <c r="K1512" i="1" a="1"/>
  <c r="K1512" i="1" s="1"/>
  <c r="F1511" i="1" a="1"/>
  <c r="F1511" i="1" s="1"/>
  <c r="K1504" i="1" a="1"/>
  <c r="K1504" i="1" s="1"/>
  <c r="H1514" i="1" a="1"/>
  <c r="H1514" i="1" s="1"/>
  <c r="K1513" i="1" a="1"/>
  <c r="K1513" i="1" s="1"/>
  <c r="J1513" i="1" a="1"/>
  <c r="J1513" i="1" s="1"/>
  <c r="I1513" i="1" a="1"/>
  <c r="I1513" i="1" s="1"/>
  <c r="H1513" i="1" a="1"/>
  <c r="H1513" i="1" s="1"/>
  <c r="F1504" i="1" a="1"/>
  <c r="F1504" i="1" s="1"/>
  <c r="G1512" i="1" a="1"/>
  <c r="G1512" i="1"/>
  <c r="F1505" i="1" a="1"/>
  <c r="F1505" i="1" s="1"/>
  <c r="F1515" i="1" a="1"/>
  <c r="F1515" i="1" s="1"/>
  <c r="I1514" i="1" a="1"/>
  <c r="I1514" i="1" s="1"/>
  <c r="H1511" i="1" a="1"/>
  <c r="H1511" i="1" s="1"/>
  <c r="J1505" i="1" a="1"/>
  <c r="J1505" i="1" s="1"/>
  <c r="I1515" i="1" a="1"/>
  <c r="I1515" i="1" s="1"/>
  <c r="H1515" i="1" a="1"/>
  <c r="H1515" i="1" s="1"/>
  <c r="G1515" i="1" a="1"/>
  <c r="G1515" i="1" s="1"/>
  <c r="H1504" i="1" a="1"/>
  <c r="H1504" i="1" s="1"/>
  <c r="K1514" i="1" a="1"/>
  <c r="K1514" i="1" s="1"/>
  <c r="G1511" i="1" a="1"/>
  <c r="G1511" i="1" s="1"/>
  <c r="G1505" i="1" a="1"/>
  <c r="G1505" i="1" s="1"/>
  <c r="G1514" i="1" a="1"/>
  <c r="G1514" i="1" s="1"/>
  <c r="F1513" i="1" a="1"/>
  <c r="F1513" i="1" s="1"/>
  <c r="K1511" i="1" a="1"/>
  <c r="K1511" i="1" s="1"/>
  <c r="J1504" i="1" a="1"/>
  <c r="J1504" i="1" s="1"/>
  <c r="J1492" i="1" a="1"/>
  <c r="J1492" i="1" s="1"/>
  <c r="F1490" i="1" a="1"/>
  <c r="F1490" i="1" s="1"/>
  <c r="I1500" i="1" a="1"/>
  <c r="I1500" i="1" s="1"/>
  <c r="J1499" i="1" a="1"/>
  <c r="J1499" i="1"/>
  <c r="G1490" i="1" a="1"/>
  <c r="G1490" i="1" s="1"/>
  <c r="H1499" i="1" a="1"/>
  <c r="H1499" i="1" s="1"/>
  <c r="G1499" i="1" a="1"/>
  <c r="G1499" i="1" s="1"/>
  <c r="I1497" i="1" a="1"/>
  <c r="I1497" i="1" s="1"/>
  <c r="K1492" i="1" a="1"/>
  <c r="K1492" i="1" s="1"/>
  <c r="K1497" i="1" a="1"/>
  <c r="K1497" i="1" s="1"/>
  <c r="F1497" i="1" a="1"/>
  <c r="F1497" i="1" s="1"/>
  <c r="K1490" i="1" a="1"/>
  <c r="K1490" i="1" s="1"/>
  <c r="J1490" i="1" a="1"/>
  <c r="J1490" i="1" s="1"/>
  <c r="I1490" i="1" a="1"/>
  <c r="I1490" i="1" s="1"/>
  <c r="G1503" i="1" a="1"/>
  <c r="G1503" i="1" s="1"/>
  <c r="K1503" i="1" a="1"/>
  <c r="K1503" i="1" s="1"/>
  <c r="J1503" i="1" a="1"/>
  <c r="J1503" i="1" s="1"/>
  <c r="J1497" i="1" a="1"/>
  <c r="J1497" i="1" s="1"/>
  <c r="I1499" i="1" a="1"/>
  <c r="I1499" i="1" s="1"/>
  <c r="I1503" i="1" a="1"/>
  <c r="I1503" i="1" s="1"/>
  <c r="H1503" i="1" a="1"/>
  <c r="H1503" i="1" s="1"/>
  <c r="F1500" i="1" a="1"/>
  <c r="F1500" i="1" s="1"/>
  <c r="K1502" i="1" a="1"/>
  <c r="K1502" i="1" s="1"/>
  <c r="I1502" i="1" a="1"/>
  <c r="I1502" i="1"/>
  <c r="H1500" i="1" a="1"/>
  <c r="H1500" i="1" s="1"/>
  <c r="F1499" i="1" a="1"/>
  <c r="F1499" i="1" s="1"/>
  <c r="F1498" i="1" a="1"/>
  <c r="F1498" i="1" s="1"/>
  <c r="G1497" i="1" a="1"/>
  <c r="G1497" i="1" s="1"/>
  <c r="H1490" i="1" a="1"/>
  <c r="H1490" i="1" s="1"/>
  <c r="J1500" i="1" a="1"/>
  <c r="J1500" i="1" s="1"/>
  <c r="G1500" i="1" a="1"/>
  <c r="G1500" i="1" s="1"/>
  <c r="H1498" i="1" a="1"/>
  <c r="H1498" i="1"/>
  <c r="F1503" i="1" a="1"/>
  <c r="F1503" i="1" s="1"/>
  <c r="K1500" i="1" a="1"/>
  <c r="K1500" i="1" s="1"/>
  <c r="J1502" i="1" a="1"/>
  <c r="J1502" i="1" s="1"/>
  <c r="H1497" i="1" a="1"/>
  <c r="H1497" i="1" s="1"/>
  <c r="H1502" i="1" a="1"/>
  <c r="H1502" i="1" s="1"/>
  <c r="F1502" i="1" a="1"/>
  <c r="F1502" i="1" s="1"/>
  <c r="G1498" i="1" a="1"/>
  <c r="G1498" i="1" s="1"/>
  <c r="H1492" i="1" a="1"/>
  <c r="H1492" i="1" s="1"/>
  <c r="G1502" i="1" a="1"/>
  <c r="G1502" i="1" s="1"/>
  <c r="K1499" i="1" a="1"/>
  <c r="K1499" i="1" s="1"/>
  <c r="K1498" i="1" a="1"/>
  <c r="K1498" i="1" s="1"/>
  <c r="F1492" i="1" a="1"/>
  <c r="F1492" i="1" s="1"/>
  <c r="I1498" i="1" a="1"/>
  <c r="I1498" i="1" s="1"/>
  <c r="I1492" i="1" a="1"/>
  <c r="I1492" i="1" s="1"/>
  <c r="G1492" i="1" a="1"/>
  <c r="G1492" i="1" s="1"/>
  <c r="J1498" i="1" a="1"/>
  <c r="J1498" i="1" s="1"/>
  <c r="G1456" i="1" a="1"/>
  <c r="G1456" i="1" s="1"/>
  <c r="F1455" i="1" a="1"/>
  <c r="F1455" i="1" s="1"/>
  <c r="J1456" i="1" a="1"/>
  <c r="J1456" i="1" s="1"/>
  <c r="I1483" i="1" a="1"/>
  <c r="I1483" i="1"/>
  <c r="H1483" i="1" a="1"/>
  <c r="H1483" i="1" s="1"/>
  <c r="F1483" i="1" a="1"/>
  <c r="F1483" i="1" s="1"/>
  <c r="I1485" i="1" a="1"/>
  <c r="I1485" i="1" s="1"/>
  <c r="G1483" i="1" a="1"/>
  <c r="G1483" i="1" s="1"/>
  <c r="F1456" i="1" a="1"/>
  <c r="F1456" i="1" s="1"/>
  <c r="K1483" i="1" a="1"/>
  <c r="K1483" i="1" s="1"/>
  <c r="K1454" i="1" a="1"/>
  <c r="K1454" i="1" s="1"/>
  <c r="J1483" i="1" a="1"/>
  <c r="J1483" i="1" s="1"/>
  <c r="K1485" i="1" a="1"/>
  <c r="K1485" i="1" s="1"/>
  <c r="J1485" i="1" a="1"/>
  <c r="J1485" i="1"/>
  <c r="K1456" i="1" a="1"/>
  <c r="K1456" i="1" s="1"/>
  <c r="I1455" i="1" a="1"/>
  <c r="I1455" i="1" s="1"/>
  <c r="H1455" i="1" a="1"/>
  <c r="H1455" i="1" s="1"/>
  <c r="H1456" i="1" a="1"/>
  <c r="H1456" i="1" s="1"/>
  <c r="G1455" i="1" a="1"/>
  <c r="G1455" i="1" s="1"/>
  <c r="K1455" i="1" a="1"/>
  <c r="K1455" i="1" s="1"/>
  <c r="H1485" i="1" a="1"/>
  <c r="H1485" i="1" s="1"/>
  <c r="G1485" i="1" a="1"/>
  <c r="G1485" i="1" s="1"/>
  <c r="F1485" i="1" a="1"/>
  <c r="F1485" i="1" s="1"/>
  <c r="J1455" i="1" a="1"/>
  <c r="J1455" i="1" s="1"/>
  <c r="I1456" i="1" a="1"/>
  <c r="I1456" i="1" s="1"/>
  <c r="H1449" i="1" a="1"/>
  <c r="H1449" i="1"/>
  <c r="F1449" i="1" a="1"/>
  <c r="F1449" i="1" s="1"/>
  <c r="F1453" i="1" a="1"/>
  <c r="F1453" i="1" s="1"/>
  <c r="K1452" i="1" a="1"/>
  <c r="K1452" i="1" s="1"/>
  <c r="I1452" i="1" a="1"/>
  <c r="I1452" i="1" s="1"/>
  <c r="F1446" i="1" a="1"/>
  <c r="F1446" i="1" s="1"/>
  <c r="H1451" i="1" a="1"/>
  <c r="H1451" i="1" s="1"/>
  <c r="K1451" i="1" a="1"/>
  <c r="K1451" i="1" s="1"/>
  <c r="I1447" i="1" a="1"/>
  <c r="I1447" i="1"/>
  <c r="G1452" i="1" a="1"/>
  <c r="G1452" i="1" s="1"/>
  <c r="F1451" i="1" a="1"/>
  <c r="F1451" i="1" s="1"/>
  <c r="F1450" i="1" a="1"/>
  <c r="F1450" i="1" s="1"/>
  <c r="G1444" i="1" a="1"/>
  <c r="G1444" i="1" s="1"/>
  <c r="J1447" i="1" a="1"/>
  <c r="J1447" i="1" s="1"/>
  <c r="F1445" i="1" a="1"/>
  <c r="F1445" i="1" s="1"/>
  <c r="I1444" i="1" a="1"/>
  <c r="I1444" i="1" s="1"/>
  <c r="J1451" i="1" a="1"/>
  <c r="J1451" i="1" s="1"/>
  <c r="K1445" i="1" a="1"/>
  <c r="K1445" i="1" s="1"/>
  <c r="J1449" i="1" a="1"/>
  <c r="J1449" i="1" s="1"/>
  <c r="I1446" i="1" a="1"/>
  <c r="I1446" i="1" s="1"/>
  <c r="H1446" i="1" a="1"/>
  <c r="H1446" i="1" s="1"/>
  <c r="G1453" i="1" a="1"/>
  <c r="G1453" i="1" s="1"/>
  <c r="I1450" i="1" a="1"/>
  <c r="I1450" i="1" s="1"/>
  <c r="H1450" i="1" a="1"/>
  <c r="H1450" i="1" s="1"/>
  <c r="K1446" i="1" a="1"/>
  <c r="K1446" i="1" s="1"/>
  <c r="G1447" i="1" a="1"/>
  <c r="G1447" i="1" s="1"/>
  <c r="K1448" i="1" a="1"/>
  <c r="K1448" i="1" s="1"/>
  <c r="H1447" i="1" a="1"/>
  <c r="H1447" i="1" s="1"/>
  <c r="J1452" i="1" a="1"/>
  <c r="J1452" i="1"/>
  <c r="K1450" i="1" a="1"/>
  <c r="K1450" i="1" s="1"/>
  <c r="J1450" i="1" a="1"/>
  <c r="J1450" i="1" s="1"/>
  <c r="H1445" i="1" a="1"/>
  <c r="H1445" i="1" s="1"/>
  <c r="G1450" i="1" a="1"/>
  <c r="G1450" i="1" s="1"/>
  <c r="G1448" i="1" a="1"/>
  <c r="G1448" i="1" s="1"/>
  <c r="F1447" i="1" a="1"/>
  <c r="F1447" i="1" s="1"/>
  <c r="J1445" i="1" a="1"/>
  <c r="J1445" i="1" s="1"/>
  <c r="K1444" i="1" a="1"/>
  <c r="K1444" i="1" s="1"/>
  <c r="H1444" i="1" a="1"/>
  <c r="H1444" i="1" s="1"/>
  <c r="J1444" i="1" a="1"/>
  <c r="J1444" i="1"/>
  <c r="J1446" i="1" a="1"/>
  <c r="J1446" i="1" s="1"/>
  <c r="I1451" i="1" a="1"/>
  <c r="I1451" i="1" s="1"/>
  <c r="G1446" i="1" a="1"/>
  <c r="G1446" i="1" s="1"/>
  <c r="I1448" i="1" a="1"/>
  <c r="I1448" i="1" s="1"/>
  <c r="K1447" i="1" a="1"/>
  <c r="K1447" i="1" s="1"/>
  <c r="F1452" i="1" a="1"/>
  <c r="F1452" i="1" s="1"/>
  <c r="J1454" i="1" a="1"/>
  <c r="J1454" i="1" s="1"/>
  <c r="J1448" i="1" a="1"/>
  <c r="J1448" i="1" s="1"/>
  <c r="F1448" i="1" a="1"/>
  <c r="F1448" i="1" s="1"/>
  <c r="I1454" i="1" a="1"/>
  <c r="I1454" i="1" s="1"/>
  <c r="F1454" i="1" a="1"/>
  <c r="F1454" i="1" s="1"/>
  <c r="G1451" i="1" a="1"/>
  <c r="G1451" i="1"/>
  <c r="K1449" i="1" a="1"/>
  <c r="K1449" i="1" s="1"/>
  <c r="I1445" i="1" a="1"/>
  <c r="I1445" i="1" s="1"/>
  <c r="G1445" i="1" a="1"/>
  <c r="G1445" i="1" s="1"/>
  <c r="H1454" i="1" a="1"/>
  <c r="H1454" i="1" s="1"/>
  <c r="G1454" i="1" a="1"/>
  <c r="G1454" i="1" s="1"/>
  <c r="K1453" i="1" a="1"/>
  <c r="K1453" i="1" s="1"/>
  <c r="J1453" i="1" a="1"/>
  <c r="J1453" i="1" s="1"/>
  <c r="I1453" i="1" a="1"/>
  <c r="I1453" i="1"/>
  <c r="H1453" i="1" a="1"/>
  <c r="H1453" i="1" s="1"/>
  <c r="I1449" i="1" a="1"/>
  <c r="I1449" i="1" s="1"/>
  <c r="G1449" i="1" a="1"/>
  <c r="G1449" i="1" s="1"/>
  <c r="H1448" i="1" a="1"/>
  <c r="H1448" i="1" s="1"/>
  <c r="H1452" i="1" a="1"/>
  <c r="H1452" i="1" s="1"/>
  <c r="G1439" i="1" a="1"/>
  <c r="G1439" i="1" s="1"/>
  <c r="H1435" i="1" a="1"/>
  <c r="H1435" i="1" s="1"/>
  <c r="F1439" i="1" a="1"/>
  <c r="F1439" i="1" s="1"/>
  <c r="F1437" i="1" a="1"/>
  <c r="F1437" i="1" s="1"/>
  <c r="G1435" i="1" a="1"/>
  <c r="G1435" i="1" s="1"/>
  <c r="F1442" i="1" a="1"/>
  <c r="F1442" i="1" s="1"/>
  <c r="F1440" i="1" a="1"/>
  <c r="F1440" i="1" s="1"/>
  <c r="H1439" i="1" a="1"/>
  <c r="H1439" i="1" s="1"/>
  <c r="H1437" i="1" a="1"/>
  <c r="H1437" i="1" s="1"/>
  <c r="J1441" i="1" a="1"/>
  <c r="J1441" i="1" s="1"/>
  <c r="J1434" i="1" a="1"/>
  <c r="J1434" i="1" s="1"/>
  <c r="K1439" i="1" a="1"/>
  <c r="K1439" i="1" s="1"/>
  <c r="H1441" i="1" a="1"/>
  <c r="H1441" i="1" s="1"/>
  <c r="G1440" i="1" a="1"/>
  <c r="G1440" i="1" s="1"/>
  <c r="I1437" i="1" a="1"/>
  <c r="I1437" i="1"/>
  <c r="I1441" i="1" a="1"/>
  <c r="I1441" i="1" s="1"/>
  <c r="F1441" i="1" a="1"/>
  <c r="F1441" i="1" s="1"/>
  <c r="F1436" i="1" a="1"/>
  <c r="F1436" i="1" s="1"/>
  <c r="I1439" i="1" a="1"/>
  <c r="I1439" i="1" s="1"/>
  <c r="G1434" i="1" a="1"/>
  <c r="G1434" i="1" s="1"/>
  <c r="K1440" i="1" a="1"/>
  <c r="K1440" i="1" s="1"/>
  <c r="I1440" i="1" a="1"/>
  <c r="I1440" i="1" s="1"/>
  <c r="F1438" i="1" a="1"/>
  <c r="F1438" i="1" s="1"/>
  <c r="K1441" i="1" a="1"/>
  <c r="K1441" i="1" s="1"/>
  <c r="J1439" i="1" a="1"/>
  <c r="J1439" i="1"/>
  <c r="K1437" i="1" a="1"/>
  <c r="K1437" i="1" s="1"/>
  <c r="K1435" i="1" a="1"/>
  <c r="K1435" i="1" s="1"/>
  <c r="F1435" i="1" a="1"/>
  <c r="F1435" i="1" s="1"/>
  <c r="J1435" i="1" a="1"/>
  <c r="J1435" i="1" s="1"/>
  <c r="H1438" i="1" a="1"/>
  <c r="H1438" i="1" s="1"/>
  <c r="K1436" i="1" a="1"/>
  <c r="K1436" i="1" s="1"/>
  <c r="H1442" i="1" a="1"/>
  <c r="H1442" i="1" s="1"/>
  <c r="I1438" i="1" a="1"/>
  <c r="I1438" i="1" s="1"/>
  <c r="J1436" i="1" a="1"/>
  <c r="J1436" i="1" s="1"/>
  <c r="F1443" i="1" a="1"/>
  <c r="F1443" i="1" s="1"/>
  <c r="H1434" i="1" a="1"/>
  <c r="H1434" i="1" s="1"/>
  <c r="G1443" i="1" a="1"/>
  <c r="G1443" i="1"/>
  <c r="K1442" i="1" a="1"/>
  <c r="K1442" i="1" s="1"/>
  <c r="J1440" i="1" a="1"/>
  <c r="J1440" i="1" s="1"/>
  <c r="H1440" i="1" a="1"/>
  <c r="H1440" i="1" s="1"/>
  <c r="J1438" i="1" a="1"/>
  <c r="J1438" i="1" s="1"/>
  <c r="G1442" i="1" a="1"/>
  <c r="G1442" i="1" s="1"/>
  <c r="G1441" i="1" a="1"/>
  <c r="G1441" i="1" s="1"/>
  <c r="I1435" i="1" a="1"/>
  <c r="I1435" i="1" s="1"/>
  <c r="K1438" i="1" a="1"/>
  <c r="K1438" i="1"/>
  <c r="G1438" i="1" a="1"/>
  <c r="G1438" i="1" s="1"/>
  <c r="J1437" i="1" a="1"/>
  <c r="J1437" i="1" s="1"/>
  <c r="I1436" i="1" a="1"/>
  <c r="I1436" i="1" s="1"/>
  <c r="G1436" i="1" a="1"/>
  <c r="G1436" i="1" s="1"/>
  <c r="I1434" i="1" a="1"/>
  <c r="I1434" i="1" s="1"/>
  <c r="H1436" i="1" a="1"/>
  <c r="H1436" i="1" s="1"/>
  <c r="G1437" i="1" a="1"/>
  <c r="G1437" i="1" s="1"/>
  <c r="F1444" i="1" a="1"/>
  <c r="F1444" i="1" s="1"/>
  <c r="K1443" i="1" a="1"/>
  <c r="K1443" i="1" s="1"/>
  <c r="J1443" i="1" a="1"/>
  <c r="J1443" i="1" s="1"/>
  <c r="I1443" i="1" a="1"/>
  <c r="I1443" i="1" s="1"/>
  <c r="H1443" i="1" a="1"/>
  <c r="H1443" i="1" s="1"/>
  <c r="I1442" i="1" a="1"/>
  <c r="I1442" i="1" s="1"/>
  <c r="F1434" i="1" a="1"/>
  <c r="F1434" i="1" s="1"/>
  <c r="K1434" i="1" a="1"/>
  <c r="K1434" i="1" s="1"/>
  <c r="J1442" i="1" a="1"/>
  <c r="J1442" i="1" s="1"/>
  <c r="J1431" i="1" a="1"/>
  <c r="J1431" i="1"/>
  <c r="H1430" i="1" a="1"/>
  <c r="H1430" i="1" s="1"/>
  <c r="I1430" i="1" a="1"/>
  <c r="I1430" i="1"/>
  <c r="K1429" i="1" a="1"/>
  <c r="K1429" i="1" s="1"/>
  <c r="F1422" i="1" a="1"/>
  <c r="F1422" i="1"/>
  <c r="H1431" i="1" a="1"/>
  <c r="H1431" i="1" s="1"/>
  <c r="F1429" i="1" a="1"/>
  <c r="F1429" i="1" s="1"/>
  <c r="H1422" i="1" a="1"/>
  <c r="H1422" i="1"/>
  <c r="J1422" i="1" a="1"/>
  <c r="J1422" i="1"/>
  <c r="G1428" i="1" a="1"/>
  <c r="G1428" i="1"/>
  <c r="K1422" i="1" a="1"/>
  <c r="K1422" i="1"/>
  <c r="F1428" i="1" a="1"/>
  <c r="F1428" i="1" s="1"/>
  <c r="G1431" i="1" a="1"/>
  <c r="G1431" i="1" s="1"/>
  <c r="K1430" i="1" a="1"/>
  <c r="K1430" i="1" s="1"/>
  <c r="J1429" i="1" a="1"/>
  <c r="J1429" i="1" s="1"/>
  <c r="H1429" i="1" a="1"/>
  <c r="H1429" i="1" s="1"/>
  <c r="F1431" i="1" a="1"/>
  <c r="F1431" i="1" s="1"/>
  <c r="J1421" i="1" a="1"/>
  <c r="J1421" i="1" s="1"/>
  <c r="G1430" i="1" a="1"/>
  <c r="G1430" i="1" s="1"/>
  <c r="G1422" i="1" a="1"/>
  <c r="G1422" i="1"/>
  <c r="F1430" i="1" a="1"/>
  <c r="F1430" i="1" s="1"/>
  <c r="I1429" i="1" a="1"/>
  <c r="I1429" i="1" s="1"/>
  <c r="I1422" i="1" a="1"/>
  <c r="I1422" i="1"/>
  <c r="G1429" i="1" a="1"/>
  <c r="G1429" i="1" s="1"/>
  <c r="H1428" i="1" a="1"/>
  <c r="H1428" i="1" s="1"/>
  <c r="J1430" i="1" a="1"/>
  <c r="J1430" i="1" s="1"/>
  <c r="K1428" i="1" a="1"/>
  <c r="K1428" i="1" s="1"/>
  <c r="J1428" i="1" a="1"/>
  <c r="J1428" i="1"/>
  <c r="K1421" i="1" a="1"/>
  <c r="K1421" i="1" s="1"/>
  <c r="I1431" i="1" a="1"/>
  <c r="I1431" i="1" s="1"/>
  <c r="K1432" i="1" a="1"/>
  <c r="K1432" i="1" s="1"/>
  <c r="I1428" i="1" a="1"/>
  <c r="I1428" i="1" s="1"/>
  <c r="J1432" i="1" a="1"/>
  <c r="J1432" i="1" s="1"/>
  <c r="I1432" i="1" a="1"/>
  <c r="I1432" i="1"/>
  <c r="H1432" i="1" a="1"/>
  <c r="H1432" i="1" s="1"/>
  <c r="G1432" i="1" a="1"/>
  <c r="G1432" i="1" s="1"/>
  <c r="F1432" i="1" a="1"/>
  <c r="F1432" i="1" s="1"/>
  <c r="K1431" i="1" a="1"/>
  <c r="K1431" i="1"/>
  <c r="F1419" i="1" a="1"/>
  <c r="F1419" i="1"/>
  <c r="H1415" i="1" a="1"/>
  <c r="H1415" i="1" s="1"/>
  <c r="K1420" i="1" a="1"/>
  <c r="K1420" i="1" s="1"/>
  <c r="I1420" i="1" a="1"/>
  <c r="I1420" i="1" s="1"/>
  <c r="G1416" i="1" a="1"/>
  <c r="G1416" i="1"/>
  <c r="I1418" i="1" a="1"/>
  <c r="I1418" i="1" s="1"/>
  <c r="K1414" i="1" a="1"/>
  <c r="K1414" i="1"/>
  <c r="K1408" i="1" a="1"/>
  <c r="K1408" i="1" s="1"/>
  <c r="J1420" i="1" a="1"/>
  <c r="J1420" i="1" s="1"/>
  <c r="H1420" i="1" a="1"/>
  <c r="H1420" i="1"/>
  <c r="G1415" i="1" a="1"/>
  <c r="G1415" i="1"/>
  <c r="F1420" i="1" a="1"/>
  <c r="F1420" i="1"/>
  <c r="G1417" i="1" a="1"/>
  <c r="G1417" i="1" s="1"/>
  <c r="K1418" i="1" a="1"/>
  <c r="K1418" i="1" s="1"/>
  <c r="J1417" i="1" a="1"/>
  <c r="J1417" i="1" s="1"/>
  <c r="F1418" i="1" a="1"/>
  <c r="F1418" i="1"/>
  <c r="K1417" i="1" a="1"/>
  <c r="K1417" i="1" s="1"/>
  <c r="I1417" i="1" a="1"/>
  <c r="I1417" i="1" s="1"/>
  <c r="F1416" i="1" a="1"/>
  <c r="F1416" i="1" s="1"/>
  <c r="F1414" i="1" a="1"/>
  <c r="F1414" i="1"/>
  <c r="H1417" i="1" a="1"/>
  <c r="H1417" i="1"/>
  <c r="I1415" i="1" a="1"/>
  <c r="I1415" i="1" s="1"/>
  <c r="F1417" i="1" a="1"/>
  <c r="F1417" i="1"/>
  <c r="K1416" i="1" a="1"/>
  <c r="K1416" i="1" s="1"/>
  <c r="I1416" i="1" a="1"/>
  <c r="I1416" i="1"/>
  <c r="H1416" i="1" a="1"/>
  <c r="H1416" i="1" s="1"/>
  <c r="G1418" i="1" a="1"/>
  <c r="G1418" i="1"/>
  <c r="G1414" i="1" a="1"/>
  <c r="G1414" i="1" s="1"/>
  <c r="J1414" i="1" a="1"/>
  <c r="J1414" i="1" s="1"/>
  <c r="G1420" i="1" a="1"/>
  <c r="G1420" i="1"/>
  <c r="I1419" i="1" a="1"/>
  <c r="I1419" i="1"/>
  <c r="H1418" i="1" a="1"/>
  <c r="H1418" i="1"/>
  <c r="H1419" i="1" a="1"/>
  <c r="H1419" i="1" s="1"/>
  <c r="F1415" i="1" a="1"/>
  <c r="F1415" i="1" s="1"/>
  <c r="J1416" i="1" a="1"/>
  <c r="J1416" i="1"/>
  <c r="I1414" i="1" a="1"/>
  <c r="I1414" i="1"/>
  <c r="J1419" i="1" a="1"/>
  <c r="J1419" i="1" s="1"/>
  <c r="K1419" i="1" a="1"/>
  <c r="K1419" i="1"/>
  <c r="G1419" i="1" a="1"/>
  <c r="G1419" i="1" s="1"/>
  <c r="I1421" i="1" a="1"/>
  <c r="I1421" i="1"/>
  <c r="H1421" i="1" a="1"/>
  <c r="H1421" i="1"/>
  <c r="J1418" i="1" a="1"/>
  <c r="J1418" i="1"/>
  <c r="K1415" i="1" a="1"/>
  <c r="K1415" i="1"/>
  <c r="J1415" i="1" a="1"/>
  <c r="J1415" i="1" s="1"/>
  <c r="G1421" i="1" a="1"/>
  <c r="G1421" i="1"/>
  <c r="F1421" i="1" a="1"/>
  <c r="F1421" i="1" s="1"/>
  <c r="H1414" i="1" a="1"/>
  <c r="H1414" i="1"/>
  <c r="H1406" i="1" a="1"/>
  <c r="H1406" i="1" s="1"/>
  <c r="G1406" i="1" a="1"/>
  <c r="G1406" i="1" s="1"/>
  <c r="K1405" i="1" a="1"/>
  <c r="K1405" i="1"/>
  <c r="H1405" i="1" a="1"/>
  <c r="H1405" i="1"/>
  <c r="G1399" i="1" a="1"/>
  <c r="G1399" i="1"/>
  <c r="H1401" i="1" a="1"/>
  <c r="H1401" i="1"/>
  <c r="I1402" i="1" a="1"/>
  <c r="I1402" i="1" s="1"/>
  <c r="I1403" i="1" a="1"/>
  <c r="I1403" i="1" s="1"/>
  <c r="G1403" i="1" a="1"/>
  <c r="G1403" i="1"/>
  <c r="I1401" i="1" a="1"/>
  <c r="I1401" i="1" s="1"/>
  <c r="G1400" i="1" a="1"/>
  <c r="G1400" i="1"/>
  <c r="H1399" i="1" a="1"/>
  <c r="H1399" i="1" s="1"/>
  <c r="F1399" i="1" a="1"/>
  <c r="F1399" i="1"/>
  <c r="K1402" i="1" a="1"/>
  <c r="K1402" i="1" s="1"/>
  <c r="J1402" i="1" a="1"/>
  <c r="J1402" i="1"/>
  <c r="F1408" i="1" a="1"/>
  <c r="F1408" i="1" s="1"/>
  <c r="J1407" i="1" a="1"/>
  <c r="J1407" i="1" s="1"/>
  <c r="H1402" i="1" a="1"/>
  <c r="H1402" i="1"/>
  <c r="G1407" i="1" a="1"/>
  <c r="G1407" i="1" s="1"/>
  <c r="I1407" i="1" a="1"/>
  <c r="I1407" i="1"/>
  <c r="F1407" i="1" a="1"/>
  <c r="F1407" i="1" s="1"/>
  <c r="K1406" i="1" a="1"/>
  <c r="K1406" i="1" s="1"/>
  <c r="J1400" i="1" a="1"/>
  <c r="J1400" i="1" s="1"/>
  <c r="F1400" i="1" a="1"/>
  <c r="F1400" i="1"/>
  <c r="J1406" i="1" a="1"/>
  <c r="J1406" i="1"/>
  <c r="I1406" i="1" a="1"/>
  <c r="I1406" i="1"/>
  <c r="K1400" i="1" a="1"/>
  <c r="K1400" i="1" s="1"/>
  <c r="F1406" i="1" a="1"/>
  <c r="F1406" i="1" s="1"/>
  <c r="H1403" i="1" a="1"/>
  <c r="H1403" i="1"/>
  <c r="F1402" i="1" a="1"/>
  <c r="F1402" i="1" s="1"/>
  <c r="K1401" i="1" a="1"/>
  <c r="K1401" i="1"/>
  <c r="I1400" i="1" a="1"/>
  <c r="I1400" i="1" s="1"/>
  <c r="K1399" i="1" a="1"/>
  <c r="K1399" i="1" s="1"/>
  <c r="H1400" i="1" a="1"/>
  <c r="H1400" i="1" s="1"/>
  <c r="I1399" i="1" a="1"/>
  <c r="I1399" i="1"/>
  <c r="J1399" i="1" a="1"/>
  <c r="J1399" i="1"/>
  <c r="F1405" i="1" a="1"/>
  <c r="F1405" i="1" s="1"/>
  <c r="G1405" i="1" a="1"/>
  <c r="G1405" i="1"/>
  <c r="I1405" i="1" a="1"/>
  <c r="I1405" i="1" s="1"/>
  <c r="G1401" i="1" a="1"/>
  <c r="G1401" i="1"/>
  <c r="J1403" i="1" a="1"/>
  <c r="J1403" i="1" s="1"/>
  <c r="F1403" i="1" a="1"/>
  <c r="F1403" i="1" s="1"/>
  <c r="J1401" i="1" a="1"/>
  <c r="J1401" i="1"/>
  <c r="K1403" i="1" a="1"/>
  <c r="K1403" i="1" s="1"/>
  <c r="F1401" i="1" a="1"/>
  <c r="F1401" i="1"/>
  <c r="J1408" i="1" a="1"/>
  <c r="J1408" i="1"/>
  <c r="G1402" i="1" a="1"/>
  <c r="G1402" i="1" s="1"/>
  <c r="J1405" i="1" a="1"/>
  <c r="J1405" i="1" s="1"/>
  <c r="I1408" i="1" a="1"/>
  <c r="I1408" i="1" s="1"/>
  <c r="H1408" i="1" a="1"/>
  <c r="H1408" i="1" s="1"/>
  <c r="G1408" i="1" a="1"/>
  <c r="G1408" i="1" s="1"/>
  <c r="K1407" i="1" a="1"/>
  <c r="K1407" i="1" s="1"/>
  <c r="H1407" i="1" a="1"/>
  <c r="H1407" i="1"/>
  <c r="K1372" i="1" a="1"/>
  <c r="K1372" i="1"/>
  <c r="I1372" i="1" a="1"/>
  <c r="I1372" i="1" s="1"/>
  <c r="K1367" i="1" a="1"/>
  <c r="K1367" i="1"/>
  <c r="G1370" i="1" a="1"/>
  <c r="G1370" i="1" s="1"/>
  <c r="F1372" i="1" a="1"/>
  <c r="F1372" i="1"/>
  <c r="H1370" i="1" a="1"/>
  <c r="H1370" i="1" s="1"/>
  <c r="G1369" i="1" a="1"/>
  <c r="G1369" i="1" s="1"/>
  <c r="K1368" i="1" a="1"/>
  <c r="K1368" i="1" s="1"/>
  <c r="G1368" i="1" a="1"/>
  <c r="G1368" i="1" s="1"/>
  <c r="G1371" i="1" a="1"/>
  <c r="G1371" i="1"/>
  <c r="F1368" i="1" a="1"/>
  <c r="F1368" i="1"/>
  <c r="K1371" i="1" a="1"/>
  <c r="K1371" i="1" s="1"/>
  <c r="I1370" i="1" a="1"/>
  <c r="I1370" i="1" s="1"/>
  <c r="G1372" i="1" a="1"/>
  <c r="G1372" i="1"/>
  <c r="I1368" i="1" a="1"/>
  <c r="I1368" i="1" s="1"/>
  <c r="F1369" i="1" a="1"/>
  <c r="F1369" i="1" s="1"/>
  <c r="H1369" i="1" a="1"/>
  <c r="H1369" i="1"/>
  <c r="J1370" i="1" a="1"/>
  <c r="J1370" i="1"/>
  <c r="H1368" i="1" a="1"/>
  <c r="H1368" i="1"/>
  <c r="H1372" i="1" a="1"/>
  <c r="H1372" i="1" s="1"/>
  <c r="J1367" i="1" a="1"/>
  <c r="J1367" i="1" s="1"/>
  <c r="K1369" i="1" a="1"/>
  <c r="K1369" i="1"/>
  <c r="F1371" i="1" a="1"/>
  <c r="F1371" i="1" s="1"/>
  <c r="I1371" i="1" a="1"/>
  <c r="I1371" i="1"/>
  <c r="H1371" i="1" a="1"/>
  <c r="H1371" i="1" s="1"/>
  <c r="F1370" i="1" a="1"/>
  <c r="F1370" i="1"/>
  <c r="I1367" i="1" a="1"/>
  <c r="I1367" i="1"/>
  <c r="J1369" i="1" a="1"/>
  <c r="J1369" i="1" s="1"/>
  <c r="J1368" i="1" a="1"/>
  <c r="J1368" i="1"/>
  <c r="J1371" i="1" a="1"/>
  <c r="J1371" i="1"/>
  <c r="I1369" i="1" a="1"/>
  <c r="I1369" i="1"/>
  <c r="K1370" i="1" a="1"/>
  <c r="K1370" i="1" s="1"/>
  <c r="J1372" i="1" a="1"/>
  <c r="J1372" i="1" s="1"/>
  <c r="F1363" i="1" a="1"/>
  <c r="F1363" i="1" s="1"/>
  <c r="J1358" i="1" a="1"/>
  <c r="J1358" i="1"/>
  <c r="I1360" i="1" a="1"/>
  <c r="I1360" i="1" s="1"/>
  <c r="F1365" i="1" a="1"/>
  <c r="F1365" i="1" s="1"/>
  <c r="H1364" i="1" a="1"/>
  <c r="H1364" i="1"/>
  <c r="J1362" i="1" a="1"/>
  <c r="J1362" i="1"/>
  <c r="G1362" i="1" a="1"/>
  <c r="G1362" i="1" s="1"/>
  <c r="F1360" i="1" a="1"/>
  <c r="F1360" i="1" s="1"/>
  <c r="I1359" i="1" a="1"/>
  <c r="I1359" i="1" s="1"/>
  <c r="G1359" i="1" a="1"/>
  <c r="G1359" i="1" s="1"/>
  <c r="H1359" i="1" a="1"/>
  <c r="H1359" i="1" s="1"/>
  <c r="K1357" i="1" a="1"/>
  <c r="K1357" i="1" s="1"/>
  <c r="H1357" i="1" a="1"/>
  <c r="H1357" i="1" s="1"/>
  <c r="F1362" i="1" a="1"/>
  <c r="F1362" i="1"/>
  <c r="G1360" i="1" a="1"/>
  <c r="G1360" i="1"/>
  <c r="F1358" i="1" a="1"/>
  <c r="F1358" i="1" s="1"/>
  <c r="K1361" i="1" a="1"/>
  <c r="K1361" i="1" s="1"/>
  <c r="J1360" i="1" a="1"/>
  <c r="J1360" i="1"/>
  <c r="G1361" i="1" a="1"/>
  <c r="G1361" i="1"/>
  <c r="K1356" i="1" a="1"/>
  <c r="K1356" i="1" s="1"/>
  <c r="G1358" i="1" a="1"/>
  <c r="G1358" i="1"/>
  <c r="K1359" i="1" a="1"/>
  <c r="K1359" i="1" s="1"/>
  <c r="F1357" i="1" a="1"/>
  <c r="F1357" i="1"/>
  <c r="G1357" i="1" a="1"/>
  <c r="G1357" i="1" s="1"/>
  <c r="F1361" i="1" a="1"/>
  <c r="F1361" i="1" s="1"/>
  <c r="H1358" i="1" a="1"/>
  <c r="H1358" i="1"/>
  <c r="H1367" i="1" a="1"/>
  <c r="H1367" i="1"/>
  <c r="K1365" i="1" a="1"/>
  <c r="K1365" i="1" s="1"/>
  <c r="I1357" i="1" a="1"/>
  <c r="I1357" i="1" s="1"/>
  <c r="K1364" i="1" a="1"/>
  <c r="K1364" i="1" s="1"/>
  <c r="J1359" i="1" a="1"/>
  <c r="J1359" i="1" s="1"/>
  <c r="H1363" i="1" a="1"/>
  <c r="H1363" i="1" s="1"/>
  <c r="J1357" i="1" a="1"/>
  <c r="J1357" i="1" s="1"/>
  <c r="G1367" i="1" a="1"/>
  <c r="G1367" i="1" s="1"/>
  <c r="F1367" i="1" a="1"/>
  <c r="F1367" i="1"/>
  <c r="K1366" i="1" a="1"/>
  <c r="K1366" i="1"/>
  <c r="K1362" i="1" a="1"/>
  <c r="K1362" i="1" s="1"/>
  <c r="J1366" i="1" a="1"/>
  <c r="J1366" i="1" s="1"/>
  <c r="I1366" i="1" a="1"/>
  <c r="I1366" i="1"/>
  <c r="H1365" i="1" a="1"/>
  <c r="H1365" i="1" s="1"/>
  <c r="J1364" i="1" a="1"/>
  <c r="J1364" i="1" s="1"/>
  <c r="K1363" i="1" a="1"/>
  <c r="K1363" i="1"/>
  <c r="J1363" i="1" a="1"/>
  <c r="J1363" i="1" s="1"/>
  <c r="I1362" i="1" a="1"/>
  <c r="I1362" i="1"/>
  <c r="H1360" i="1" a="1"/>
  <c r="H1360" i="1" s="1"/>
  <c r="I1358" i="1" a="1"/>
  <c r="I1358" i="1" s="1"/>
  <c r="G1364" i="1" a="1"/>
  <c r="G1364" i="1"/>
  <c r="H1362" i="1" a="1"/>
  <c r="H1362" i="1"/>
  <c r="K1360" i="1" a="1"/>
  <c r="K1360" i="1" s="1"/>
  <c r="F1364" i="1" a="1"/>
  <c r="F1364" i="1" s="1"/>
  <c r="I1364" i="1" a="1"/>
  <c r="I1364" i="1"/>
  <c r="H1361" i="1" a="1"/>
  <c r="H1361" i="1" s="1"/>
  <c r="K1358" i="1" a="1"/>
  <c r="K1358" i="1" s="1"/>
  <c r="H1366" i="1" a="1"/>
  <c r="H1366" i="1" s="1"/>
  <c r="I1363" i="1" a="1"/>
  <c r="I1363" i="1" s="1"/>
  <c r="G1366" i="1" a="1"/>
  <c r="G1366" i="1"/>
  <c r="F1359" i="1" a="1"/>
  <c r="F1359" i="1"/>
  <c r="I1361" i="1" a="1"/>
  <c r="I1361" i="1" s="1"/>
  <c r="F1366" i="1" a="1"/>
  <c r="F1366" i="1" s="1"/>
  <c r="J1365" i="1" a="1"/>
  <c r="J1365" i="1" s="1"/>
  <c r="I1365" i="1" a="1"/>
  <c r="I1365" i="1" s="1"/>
  <c r="J1361" i="1" a="1"/>
  <c r="J1361" i="1" s="1"/>
  <c r="G1363" i="1" a="1"/>
  <c r="G1363" i="1"/>
  <c r="G1365" i="1" a="1"/>
  <c r="G1365" i="1" s="1"/>
  <c r="J1355" i="1" a="1"/>
  <c r="J1355" i="1"/>
  <c r="G1353" i="1" a="1"/>
  <c r="G1353" i="1" s="1"/>
  <c r="G1346" i="1" a="1"/>
  <c r="G1346" i="1" s="1"/>
  <c r="K1354" i="1" a="1"/>
  <c r="K1354" i="1"/>
  <c r="H1354" i="1" a="1"/>
  <c r="H1354" i="1"/>
  <c r="J1353" i="1" a="1"/>
  <c r="J1353" i="1" s="1"/>
  <c r="F1351" i="1" a="1"/>
  <c r="F1351" i="1"/>
  <c r="K1348" i="1" a="1"/>
  <c r="K1348" i="1"/>
  <c r="G1350" i="1" a="1"/>
  <c r="G1350" i="1" s="1"/>
  <c r="J1347" i="1" a="1"/>
  <c r="J1347" i="1" s="1"/>
  <c r="J1346" i="1" a="1"/>
  <c r="J1346" i="1" s="1"/>
  <c r="I1351" i="1" a="1"/>
  <c r="I1351" i="1" s="1"/>
  <c r="J1348" i="1" a="1"/>
  <c r="J1348" i="1"/>
  <c r="I1348" i="1" a="1"/>
  <c r="I1348" i="1"/>
  <c r="G1351" i="1" a="1"/>
  <c r="G1351" i="1" s="1"/>
  <c r="J1352" i="1" a="1"/>
  <c r="J1352" i="1" s="1"/>
  <c r="H1353" i="1" a="1"/>
  <c r="H1353" i="1" s="1"/>
  <c r="F1347" i="1" a="1"/>
  <c r="F1347" i="1" s="1"/>
  <c r="F1348" i="1" a="1"/>
  <c r="F1348" i="1" s="1"/>
  <c r="I1347" i="1" a="1"/>
  <c r="I1347" i="1"/>
  <c r="I1352" i="1" a="1"/>
  <c r="I1352" i="1" s="1"/>
  <c r="I1350" i="1" a="1"/>
  <c r="I1350" i="1"/>
  <c r="G1355" i="1" a="1"/>
  <c r="G1355" i="1" s="1"/>
  <c r="K1350" i="1" a="1"/>
  <c r="K1350" i="1" s="1"/>
  <c r="J1354" i="1" a="1"/>
  <c r="J1354" i="1"/>
  <c r="G1352" i="1" a="1"/>
  <c r="G1352" i="1" s="1"/>
  <c r="F1355" i="1" a="1"/>
  <c r="F1355" i="1" s="1"/>
  <c r="I1353" i="1" a="1"/>
  <c r="I1353" i="1"/>
  <c r="H1352" i="1" a="1"/>
  <c r="H1352" i="1"/>
  <c r="F1352" i="1" a="1"/>
  <c r="F1352" i="1" s="1"/>
  <c r="K1351" i="1" a="1"/>
  <c r="K1351" i="1" s="1"/>
  <c r="H1350" i="1" a="1"/>
  <c r="H1350" i="1" s="1"/>
  <c r="H1351" i="1" a="1"/>
  <c r="H1351" i="1" s="1"/>
  <c r="F1350" i="1" a="1"/>
  <c r="F1350" i="1"/>
  <c r="H1348" i="1" a="1"/>
  <c r="H1348" i="1"/>
  <c r="G1354" i="1" a="1"/>
  <c r="G1354" i="1" s="1"/>
  <c r="F1354" i="1" a="1"/>
  <c r="F1354" i="1"/>
  <c r="F1346" i="1" a="1"/>
  <c r="F1346" i="1" s="1"/>
  <c r="K1353" i="1" a="1"/>
  <c r="K1353" i="1" s="1"/>
  <c r="H1347" i="1" a="1"/>
  <c r="H1347" i="1" s="1"/>
  <c r="K1347" i="1" a="1"/>
  <c r="K1347" i="1"/>
  <c r="F1353" i="1" a="1"/>
  <c r="F1353" i="1"/>
  <c r="J1351" i="1" a="1"/>
  <c r="J1351" i="1"/>
  <c r="K1345" i="1" a="1"/>
  <c r="K1345" i="1" s="1"/>
  <c r="I1354" i="1" a="1"/>
  <c r="I1354" i="1" s="1"/>
  <c r="J1350" i="1" a="1"/>
  <c r="J1350" i="1" s="1"/>
  <c r="G1348" i="1" a="1"/>
  <c r="G1348" i="1" s="1"/>
  <c r="G1347" i="1" a="1"/>
  <c r="G1347" i="1" s="1"/>
  <c r="I1346" i="1" a="1"/>
  <c r="I1346" i="1"/>
  <c r="K1352" i="1" a="1"/>
  <c r="K1352" i="1"/>
  <c r="H1346" i="1" a="1"/>
  <c r="H1346" i="1" s="1"/>
  <c r="J1356" i="1" a="1"/>
  <c r="J1356" i="1" s="1"/>
  <c r="H1355" i="1" a="1"/>
  <c r="H1355" i="1" s="1"/>
  <c r="I1356" i="1" a="1"/>
  <c r="I1356" i="1" s="1"/>
  <c r="H1356" i="1" a="1"/>
  <c r="H1356" i="1"/>
  <c r="K1346" i="1" a="1"/>
  <c r="K1346" i="1" s="1"/>
  <c r="G1356" i="1" a="1"/>
  <c r="G1356" i="1"/>
  <c r="I1355" i="1" a="1"/>
  <c r="I1355" i="1"/>
  <c r="F1356" i="1" a="1"/>
  <c r="F1356" i="1" s="1"/>
  <c r="K1355" i="1" a="1"/>
  <c r="K1355" i="1" s="1"/>
  <c r="J1338" i="1" a="1"/>
  <c r="J1338" i="1" s="1"/>
  <c r="G1338" i="1" a="1"/>
  <c r="G1338" i="1"/>
  <c r="F1338" i="1" a="1"/>
  <c r="F1338" i="1"/>
  <c r="J1335" i="1" a="1"/>
  <c r="J1335" i="1"/>
  <c r="J1337" i="1" a="1"/>
  <c r="J1337" i="1" s="1"/>
  <c r="H1332" i="1" a="1"/>
  <c r="H1332" i="1" s="1"/>
  <c r="H1333" i="1" a="1"/>
  <c r="H1333" i="1"/>
  <c r="F1335" i="1" a="1"/>
  <c r="F1335" i="1" s="1"/>
  <c r="G1337" i="1" a="1"/>
  <c r="G1337" i="1" s="1"/>
  <c r="G1333" i="1" a="1"/>
  <c r="G1333" i="1"/>
  <c r="F1333" i="1" a="1"/>
  <c r="F1333" i="1"/>
  <c r="G1334" i="1" a="1"/>
  <c r="G1334" i="1" s="1"/>
  <c r="K1337" i="1" a="1"/>
  <c r="K1337" i="1" s="1"/>
  <c r="I1334" i="1" a="1"/>
  <c r="I1334" i="1" s="1"/>
  <c r="G1336" i="1" a="1"/>
  <c r="G1336" i="1" s="1"/>
  <c r="J1334" i="1" a="1"/>
  <c r="J1334" i="1" s="1"/>
  <c r="H1337" i="1" a="1"/>
  <c r="H1337" i="1" s="1"/>
  <c r="I1336" i="1" a="1"/>
  <c r="I1336" i="1"/>
  <c r="K1338" i="1" a="1"/>
  <c r="K1338" i="1"/>
  <c r="I1338" i="1" a="1"/>
  <c r="I1338" i="1" s="1"/>
  <c r="I1333" i="1" a="1"/>
  <c r="I1333" i="1" s="1"/>
  <c r="K1336" i="1" a="1"/>
  <c r="K1336" i="1" s="1"/>
  <c r="J1333" i="1" a="1"/>
  <c r="J1333" i="1"/>
  <c r="K1334" i="1" a="1"/>
  <c r="K1334" i="1"/>
  <c r="H1338" i="1" a="1"/>
  <c r="H1338" i="1"/>
  <c r="I1337" i="1" a="1"/>
  <c r="I1337" i="1" s="1"/>
  <c r="F1337" i="1" a="1"/>
  <c r="F1337" i="1"/>
  <c r="F1334" i="1" a="1"/>
  <c r="F1334" i="1"/>
  <c r="H1336" i="1" a="1"/>
  <c r="H1336" i="1" s="1"/>
  <c r="G1335" i="1" a="1"/>
  <c r="G1335" i="1" s="1"/>
  <c r="H1334" i="1" a="1"/>
  <c r="H1334" i="1"/>
  <c r="J1332" i="1" a="1"/>
  <c r="J1332" i="1"/>
  <c r="F1336" i="1" a="1"/>
  <c r="F1336" i="1" s="1"/>
  <c r="I1335" i="1" a="1"/>
  <c r="I1335" i="1" s="1"/>
  <c r="I1332" i="1" a="1"/>
  <c r="I1332" i="1" s="1"/>
  <c r="J1345" i="1" a="1"/>
  <c r="J1345" i="1" s="1"/>
  <c r="K1333" i="1" a="1"/>
  <c r="K1333" i="1" s="1"/>
  <c r="J1336" i="1" a="1"/>
  <c r="J1336" i="1" s="1"/>
  <c r="K1332" i="1" a="1"/>
  <c r="K1332" i="1"/>
  <c r="I1345" i="1" a="1"/>
  <c r="I1345" i="1"/>
  <c r="H1345" i="1" a="1"/>
  <c r="H1345" i="1" s="1"/>
  <c r="G1345" i="1" a="1"/>
  <c r="G1345" i="1" s="1"/>
  <c r="F1345" i="1" a="1"/>
  <c r="F1345" i="1" s="1"/>
  <c r="K1344" i="1" a="1"/>
  <c r="K1344" i="1"/>
  <c r="J1344" i="1" a="1"/>
  <c r="J1344" i="1"/>
  <c r="K1335" i="1" a="1"/>
  <c r="K1335" i="1" s="1"/>
  <c r="H1335" i="1" a="1"/>
  <c r="H1335" i="1" s="1"/>
  <c r="I1344" i="1" a="1"/>
  <c r="I1344" i="1"/>
  <c r="H1344" i="1" a="1"/>
  <c r="H1344" i="1"/>
  <c r="G1344" i="1" a="1"/>
  <c r="G1344" i="1" s="1"/>
  <c r="F1344" i="1" a="1"/>
  <c r="F1344" i="1" s="1"/>
  <c r="F1332" i="1" a="1"/>
  <c r="F1332" i="1"/>
  <c r="J1331" i="1" a="1"/>
  <c r="J1331" i="1"/>
  <c r="K1324" i="1" a="1"/>
  <c r="K1324" i="1" s="1"/>
  <c r="G1331" i="1" a="1"/>
  <c r="G1331" i="1" s="1"/>
  <c r="K1323" i="1" a="1"/>
  <c r="K1323" i="1" s="1"/>
  <c r="J1319" i="1" a="1"/>
  <c r="J1319" i="1"/>
  <c r="J1324" i="1" a="1"/>
  <c r="J1324" i="1" s="1"/>
  <c r="K1330" i="1" a="1"/>
  <c r="K1330" i="1" s="1"/>
  <c r="G1330" i="1" a="1"/>
  <c r="G1330" i="1"/>
  <c r="K1319" i="1" a="1"/>
  <c r="K1319" i="1"/>
  <c r="I1318" i="1" a="1"/>
  <c r="I1318" i="1" s="1"/>
  <c r="I1324" i="1" a="1"/>
  <c r="I1324" i="1" s="1"/>
  <c r="I1322" i="1" a="1"/>
  <c r="I1322" i="1" s="1"/>
  <c r="F1324" i="1" a="1"/>
  <c r="F1324" i="1"/>
  <c r="K1331" i="1" a="1"/>
  <c r="K1331" i="1" s="1"/>
  <c r="I1323" i="1" a="1"/>
  <c r="I1323" i="1" s="1"/>
  <c r="H1319" i="1" a="1"/>
  <c r="H1319" i="1" s="1"/>
  <c r="K1318" i="1" a="1"/>
  <c r="K1318" i="1"/>
  <c r="I1331" i="1" a="1"/>
  <c r="I1331" i="1"/>
  <c r="F1331" i="1" a="1"/>
  <c r="F1331" i="1" s="1"/>
  <c r="F1330" i="1" a="1"/>
  <c r="F1330" i="1" s="1"/>
  <c r="H1318" i="1" a="1"/>
  <c r="H1318" i="1"/>
  <c r="H1331" i="1" a="1"/>
  <c r="H1331" i="1"/>
  <c r="J1330" i="1" a="1"/>
  <c r="J1330" i="1" s="1"/>
  <c r="I1330" i="1" a="1"/>
  <c r="I1330" i="1" s="1"/>
  <c r="H1330" i="1" a="1"/>
  <c r="H1330" i="1"/>
  <c r="J1318" i="1" a="1"/>
  <c r="J1318" i="1"/>
  <c r="F1318" i="1" a="1"/>
  <c r="F1318" i="1" s="1"/>
  <c r="J1322" i="1" a="1"/>
  <c r="J1322" i="1" s="1"/>
  <c r="H1322" i="1" a="1"/>
  <c r="H1322" i="1"/>
  <c r="K1321" i="1" a="1"/>
  <c r="K1321" i="1"/>
  <c r="F1322" i="1" a="1"/>
  <c r="F1322" i="1" s="1"/>
  <c r="J1321" i="1" a="1"/>
  <c r="J1321" i="1" s="1"/>
  <c r="G1318" i="1" a="1"/>
  <c r="G1318" i="1" s="1"/>
  <c r="H1321" i="1" a="1"/>
  <c r="H1321" i="1" s="1"/>
  <c r="I1321" i="1" a="1"/>
  <c r="I1321" i="1" s="1"/>
  <c r="H1324" i="1" a="1"/>
  <c r="H1324" i="1" s="1"/>
  <c r="H1323" i="1" a="1"/>
  <c r="H1323" i="1" s="1"/>
  <c r="G1319" i="1" a="1"/>
  <c r="G1319" i="1"/>
  <c r="K1322" i="1" a="1"/>
  <c r="K1322" i="1"/>
  <c r="J1323" i="1" a="1"/>
  <c r="J1323" i="1" s="1"/>
  <c r="I1319" i="1" a="1"/>
  <c r="I1319" i="1" s="1"/>
  <c r="F1321" i="1" a="1"/>
  <c r="F1321" i="1"/>
  <c r="G1323" i="1" a="1"/>
  <c r="G1323" i="1"/>
  <c r="F1319" i="1" a="1"/>
  <c r="F1319" i="1" s="1"/>
  <c r="G1332" i="1" a="1"/>
  <c r="G1332" i="1"/>
  <c r="G1322" i="1" a="1"/>
  <c r="G1322" i="1"/>
  <c r="G1321" i="1" a="1"/>
  <c r="G1321" i="1"/>
  <c r="G1324" i="1" a="1"/>
  <c r="G1324" i="1" s="1"/>
  <c r="F1323" i="1" a="1"/>
  <c r="F1323" i="1" s="1"/>
  <c r="H1317" i="1" a="1"/>
  <c r="H1317" i="1"/>
  <c r="I1261" i="1" a="1"/>
  <c r="I1261" i="1"/>
  <c r="H1261" i="1" a="1"/>
  <c r="H1261" i="1" s="1"/>
  <c r="I1259" i="1" a="1"/>
  <c r="I1259" i="1" s="1"/>
  <c r="I1317" i="1" a="1"/>
  <c r="I1317" i="1" s="1"/>
  <c r="I1258" i="1" a="1"/>
  <c r="I1258" i="1"/>
  <c r="G1260" i="1" a="1"/>
  <c r="G1260" i="1" s="1"/>
  <c r="G1316" i="1" a="1"/>
  <c r="G1316" i="1" s="1"/>
  <c r="G1261" i="1" a="1"/>
  <c r="G1261" i="1" s="1"/>
  <c r="F1317" i="1" a="1"/>
  <c r="F1317" i="1"/>
  <c r="F1260" i="1" a="1"/>
  <c r="F1260" i="1"/>
  <c r="K1261" i="1" a="1"/>
  <c r="K1261" i="1" s="1"/>
  <c r="F1259" i="1" a="1"/>
  <c r="F1259" i="1" s="1"/>
  <c r="K1316" i="1" a="1"/>
  <c r="K1316" i="1"/>
  <c r="J1316" i="1" a="1"/>
  <c r="J1316" i="1" s="1"/>
  <c r="I1316" i="1" a="1"/>
  <c r="I1316" i="1" s="1"/>
  <c r="H1315" i="1" a="1"/>
  <c r="H1315" i="1"/>
  <c r="J1261" i="1" a="1"/>
  <c r="J1261" i="1"/>
  <c r="J1259" i="1" a="1"/>
  <c r="J1259" i="1"/>
  <c r="H1316" i="1" a="1"/>
  <c r="H1316" i="1" s="1"/>
  <c r="F1315" i="1" a="1"/>
  <c r="F1315" i="1" s="1"/>
  <c r="H1260" i="1" a="1"/>
  <c r="H1260" i="1"/>
  <c r="J1258" i="1" a="1"/>
  <c r="J1258" i="1"/>
  <c r="K1315" i="1" a="1"/>
  <c r="K1315" i="1" s="1"/>
  <c r="H1259" i="1" a="1"/>
  <c r="H1259" i="1" s="1"/>
  <c r="K1258" i="1" a="1"/>
  <c r="K1258" i="1"/>
  <c r="I1260" i="1" a="1"/>
  <c r="I1260" i="1" s="1"/>
  <c r="G1258" i="1" a="1"/>
  <c r="G1258" i="1" s="1"/>
  <c r="I1315" i="1" a="1"/>
  <c r="I1315" i="1" s="1"/>
  <c r="G1315" i="1" a="1"/>
  <c r="G1315" i="1" s="1"/>
  <c r="K1257" i="1" a="1"/>
  <c r="K1257" i="1"/>
  <c r="J1260" i="1" a="1"/>
  <c r="J1260" i="1"/>
  <c r="K1259" i="1" a="1"/>
  <c r="K1259" i="1" s="1"/>
  <c r="G1259" i="1" a="1"/>
  <c r="G1259" i="1" s="1"/>
  <c r="F1261" i="1" a="1"/>
  <c r="F1261" i="1" s="1"/>
  <c r="F1258" i="1" a="1"/>
  <c r="F1258" i="1" s="1"/>
  <c r="K1317" i="1" a="1"/>
  <c r="K1317" i="1" s="1"/>
  <c r="H1258" i="1" a="1"/>
  <c r="H1258" i="1"/>
  <c r="F1316" i="1" a="1"/>
  <c r="F1316" i="1"/>
  <c r="K1260" i="1" a="1"/>
  <c r="K1260" i="1"/>
  <c r="J1315" i="1" a="1"/>
  <c r="J1315" i="1" s="1"/>
  <c r="J1317" i="1" a="1"/>
  <c r="J1317" i="1" s="1"/>
  <c r="G1317" i="1" a="1"/>
  <c r="G1317" i="1"/>
  <c r="I1250" i="1" a="1"/>
  <c r="I1250" i="1"/>
  <c r="F1250" i="1" a="1"/>
  <c r="F1250" i="1" s="1"/>
  <c r="I1249" i="1" a="1"/>
  <c r="I1249" i="1"/>
  <c r="F1249" i="1" a="1"/>
  <c r="F1249" i="1"/>
  <c r="F1248" i="1" a="1"/>
  <c r="F1248" i="1" s="1"/>
  <c r="J1247" i="1" a="1"/>
  <c r="J1247" i="1" s="1"/>
  <c r="I1247" i="1" a="1"/>
  <c r="I1247" i="1" s="1"/>
  <c r="G1254" i="1" a="1"/>
  <c r="G1254" i="1" s="1"/>
  <c r="K1253" i="1" a="1"/>
  <c r="K1253" i="1"/>
  <c r="I1252" i="1" a="1"/>
  <c r="I1252" i="1"/>
  <c r="I1251" i="1" a="1"/>
  <c r="I1251" i="1" s="1"/>
  <c r="G1249" i="1" a="1"/>
  <c r="G1249" i="1" s="1"/>
  <c r="G1250" i="1" a="1"/>
  <c r="G1250" i="1" s="1"/>
  <c r="G1253" i="1" a="1"/>
  <c r="G1253" i="1" s="1"/>
  <c r="J1257" i="1" a="1"/>
  <c r="J1257" i="1" s="1"/>
  <c r="J1251" i="1" a="1"/>
  <c r="J1251" i="1"/>
  <c r="I1257" i="1" a="1"/>
  <c r="I1257" i="1"/>
  <c r="H1257" i="1" a="1"/>
  <c r="H1257" i="1"/>
  <c r="F1256" i="1" a="1"/>
  <c r="F1256" i="1" s="1"/>
  <c r="H1250" i="1" a="1"/>
  <c r="H1250" i="1" s="1"/>
  <c r="F1254" i="1" a="1"/>
  <c r="F1254" i="1"/>
  <c r="H1247" i="1" a="1"/>
  <c r="H1247" i="1" s="1"/>
  <c r="G1257" i="1" a="1"/>
  <c r="G1257" i="1" s="1"/>
  <c r="J1248" i="1" a="1"/>
  <c r="J1248" i="1"/>
  <c r="F1257" i="1" a="1"/>
  <c r="F1257" i="1"/>
  <c r="J1254" i="1" a="1"/>
  <c r="J1254" i="1" s="1"/>
  <c r="H1248" i="1" a="1"/>
  <c r="H1248" i="1" s="1"/>
  <c r="K1256" i="1" a="1"/>
  <c r="K1256" i="1" s="1"/>
  <c r="J1256" i="1" a="1"/>
  <c r="J1256" i="1" s="1"/>
  <c r="I1256" i="1" a="1"/>
  <c r="I1256" i="1"/>
  <c r="H1256" i="1" a="1"/>
  <c r="H1256" i="1"/>
  <c r="I1255" i="1" a="1"/>
  <c r="I1255" i="1" s="1"/>
  <c r="G1251" i="1" a="1"/>
  <c r="G1251" i="1"/>
  <c r="G1256" i="1" a="1"/>
  <c r="G1256" i="1" s="1"/>
  <c r="J1255" i="1" a="1"/>
  <c r="J1255" i="1" s="1"/>
  <c r="H1249" i="1" a="1"/>
  <c r="H1249" i="1" s="1"/>
  <c r="I1248" i="1" a="1"/>
  <c r="I1248" i="1"/>
  <c r="G1248" i="1" a="1"/>
  <c r="G1248" i="1"/>
  <c r="K1247" i="1" a="1"/>
  <c r="K1247" i="1"/>
  <c r="K1254" i="1" a="1"/>
  <c r="K1254" i="1" s="1"/>
  <c r="G1252" i="1" a="1"/>
  <c r="G1252" i="1" s="1"/>
  <c r="K1252" i="1" a="1"/>
  <c r="K1252" i="1" s="1"/>
  <c r="F1251" i="1" a="1"/>
  <c r="F1251" i="1" s="1"/>
  <c r="K1255" i="1" a="1"/>
  <c r="K1255" i="1" s="1"/>
  <c r="H1255" i="1" a="1"/>
  <c r="H1255" i="1"/>
  <c r="G1255" i="1" a="1"/>
  <c r="G1255" i="1"/>
  <c r="K1248" i="1" a="1"/>
  <c r="K1248" i="1" s="1"/>
  <c r="H1254" i="1" a="1"/>
  <c r="H1254" i="1" s="1"/>
  <c r="F1253" i="1" a="1"/>
  <c r="F1253" i="1" s="1"/>
  <c r="I1253" i="1" a="1"/>
  <c r="I1253" i="1" s="1"/>
  <c r="K1249" i="1" a="1"/>
  <c r="K1249" i="1"/>
  <c r="J1253" i="1" a="1"/>
  <c r="J1253" i="1" s="1"/>
  <c r="H1252" i="1" a="1"/>
  <c r="H1252" i="1"/>
  <c r="J1249" i="1" a="1"/>
  <c r="J1249" i="1"/>
  <c r="F1255" i="1" a="1"/>
  <c r="F1255" i="1" s="1"/>
  <c r="J1250" i="1" a="1"/>
  <c r="J1250" i="1" s="1"/>
  <c r="H1251" i="1" a="1"/>
  <c r="H1251" i="1" s="1"/>
  <c r="G1247" i="1" a="1"/>
  <c r="G1247" i="1"/>
  <c r="I1254" i="1" a="1"/>
  <c r="I1254" i="1"/>
  <c r="H1253" i="1" a="1"/>
  <c r="H1253" i="1"/>
  <c r="F1252" i="1" a="1"/>
  <c r="F1252" i="1" s="1"/>
  <c r="J1252" i="1" a="1"/>
  <c r="J1252" i="1" s="1"/>
  <c r="K1250" i="1" a="1"/>
  <c r="K1250" i="1"/>
  <c r="K1251" i="1" a="1"/>
  <c r="K1251" i="1" s="1"/>
  <c r="I1239" i="1" a="1"/>
  <c r="I1239" i="1" s="1"/>
  <c r="F1238" i="1" a="1"/>
  <c r="F1238" i="1"/>
  <c r="G1237" i="1" a="1"/>
  <c r="G1237" i="1"/>
  <c r="J1236" i="1" a="1"/>
  <c r="J1236" i="1" s="1"/>
  <c r="I1237" i="1" a="1"/>
  <c r="I1237" i="1" s="1"/>
  <c r="I1236" i="1" a="1"/>
  <c r="I1236" i="1" s="1"/>
  <c r="K1245" i="1" a="1"/>
  <c r="K1245" i="1" s="1"/>
  <c r="H1243" i="1" a="1"/>
  <c r="H1243" i="1" s="1"/>
  <c r="H1245" i="1" a="1"/>
  <c r="H1245" i="1" s="1"/>
  <c r="F1242" i="1" a="1"/>
  <c r="F1242" i="1"/>
  <c r="F1245" i="1" a="1"/>
  <c r="F1245" i="1"/>
  <c r="K1244" i="1" a="1"/>
  <c r="K1244" i="1" s="1"/>
  <c r="J1244" i="1" a="1"/>
  <c r="J1244" i="1" s="1"/>
  <c r="H1242" i="1" a="1"/>
  <c r="H1242" i="1" s="1"/>
  <c r="I1244" i="1" a="1"/>
  <c r="I1244" i="1"/>
  <c r="H1244" i="1" a="1"/>
  <c r="H1244" i="1"/>
  <c r="G1244" i="1" a="1"/>
  <c r="G1244" i="1"/>
  <c r="G1243" i="1" a="1"/>
  <c r="G1243" i="1" s="1"/>
  <c r="K1240" i="1" a="1"/>
  <c r="K1240" i="1"/>
  <c r="H1238" i="1" a="1"/>
  <c r="H1238" i="1"/>
  <c r="F1243" i="1" a="1"/>
  <c r="F1243" i="1" s="1"/>
  <c r="F1244" i="1" a="1"/>
  <c r="F1244" i="1" s="1"/>
  <c r="J1243" i="1" a="1"/>
  <c r="J1243" i="1"/>
  <c r="K1241" i="1" a="1"/>
  <c r="K1241" i="1"/>
  <c r="F1240" i="1" a="1"/>
  <c r="F1240" i="1" s="1"/>
  <c r="I1240" i="1" a="1"/>
  <c r="I1240" i="1" s="1"/>
  <c r="K1239" i="1" a="1"/>
  <c r="K1239" i="1" s="1"/>
  <c r="F1239" i="1" a="1"/>
  <c r="F1239" i="1" s="1"/>
  <c r="I1242" i="1" a="1"/>
  <c r="I1242" i="1" s="1"/>
  <c r="I1243" i="1" a="1"/>
  <c r="I1243" i="1" s="1"/>
  <c r="J1241" i="1" a="1"/>
  <c r="J1241" i="1"/>
  <c r="K1242" i="1" a="1"/>
  <c r="K1242" i="1"/>
  <c r="H1240" i="1" a="1"/>
  <c r="H1240" i="1" s="1"/>
  <c r="G1239" i="1" a="1"/>
  <c r="G1239" i="1" s="1"/>
  <c r="G1241" i="1" a="1"/>
  <c r="G1241" i="1" s="1"/>
  <c r="K1236" i="1" a="1"/>
  <c r="K1236" i="1"/>
  <c r="I1241" i="1" a="1"/>
  <c r="I1241" i="1"/>
  <c r="H1237" i="1" a="1"/>
  <c r="H1237" i="1" s="1"/>
  <c r="J1239" i="1" a="1"/>
  <c r="J1239" i="1" s="1"/>
  <c r="J1240" i="1" a="1"/>
  <c r="J1240" i="1"/>
  <c r="K1243" i="1" a="1"/>
  <c r="K1243" i="1"/>
  <c r="J1242" i="1" a="1"/>
  <c r="J1242" i="1" s="1"/>
  <c r="G1238" i="1" a="1"/>
  <c r="G1238" i="1" s="1"/>
  <c r="G1242" i="1" a="1"/>
  <c r="G1242" i="1"/>
  <c r="H1241" i="1" a="1"/>
  <c r="H1241" i="1"/>
  <c r="G1240" i="1" a="1"/>
  <c r="G1240" i="1" s="1"/>
  <c r="K1238" i="1" a="1"/>
  <c r="K1238" i="1" s="1"/>
  <c r="H1239" i="1" a="1"/>
  <c r="H1239" i="1" s="1"/>
  <c r="I1238" i="1" a="1"/>
  <c r="I1238" i="1"/>
  <c r="I1245" i="1" a="1"/>
  <c r="I1245" i="1" s="1"/>
  <c r="K1237" i="1" a="1"/>
  <c r="K1237" i="1" s="1"/>
  <c r="G1245" i="1" a="1"/>
  <c r="G1245" i="1"/>
  <c r="J1237" i="1" a="1"/>
  <c r="J1237" i="1"/>
  <c r="F1237" i="1" a="1"/>
  <c r="F1237" i="1" s="1"/>
  <c r="J1238" i="1" a="1"/>
  <c r="J1238" i="1" s="1"/>
  <c r="F1247" i="1" a="1"/>
  <c r="F1247" i="1" s="1"/>
  <c r="K1246" i="1" a="1"/>
  <c r="K1246" i="1"/>
  <c r="J1246" i="1" a="1"/>
  <c r="J1246" i="1" s="1"/>
  <c r="I1246" i="1" a="1"/>
  <c r="I1246" i="1" s="1"/>
  <c r="H1246" i="1" a="1"/>
  <c r="H1246" i="1" s="1"/>
  <c r="G1246" i="1" a="1"/>
  <c r="G1246" i="1"/>
  <c r="F1246" i="1" a="1"/>
  <c r="F1246" i="1"/>
  <c r="J1245" i="1" a="1"/>
  <c r="J1245" i="1" s="1"/>
  <c r="F1241" i="1" a="1"/>
  <c r="F1241" i="1" s="1"/>
  <c r="H1234" i="1" a="1"/>
  <c r="H1234" i="1"/>
  <c r="G1234" i="1" a="1"/>
  <c r="G1234" i="1"/>
  <c r="F1231" i="1" a="1"/>
  <c r="F1231" i="1" s="1"/>
  <c r="K1226" i="1" a="1"/>
  <c r="K1226" i="1" s="1"/>
  <c r="K1227" i="1" a="1"/>
  <c r="K1227" i="1"/>
  <c r="H1227" i="1" a="1"/>
  <c r="H1227" i="1"/>
  <c r="F1227" i="1" a="1"/>
  <c r="F1227" i="1" s="1"/>
  <c r="H1226" i="1" a="1"/>
  <c r="H1226" i="1" s="1"/>
  <c r="K1230" i="1" a="1"/>
  <c r="K1230" i="1"/>
  <c r="F1236" i="1" a="1"/>
  <c r="F1236" i="1"/>
  <c r="J1232" i="1" a="1"/>
  <c r="J1232" i="1" s="1"/>
  <c r="I1230" i="1" a="1"/>
  <c r="I1230" i="1" s="1"/>
  <c r="G1226" i="1" a="1"/>
  <c r="G1226" i="1" s="1"/>
  <c r="J1235" i="1" a="1"/>
  <c r="J1235" i="1" s="1"/>
  <c r="H1232" i="1" a="1"/>
  <c r="H1232" i="1" s="1"/>
  <c r="J1230" i="1" a="1"/>
  <c r="J1230" i="1" s="1"/>
  <c r="I1235" i="1" a="1"/>
  <c r="I1235" i="1" s="1"/>
  <c r="H1235" i="1" a="1"/>
  <c r="H1235" i="1"/>
  <c r="I1232" i="1" a="1"/>
  <c r="I1232" i="1"/>
  <c r="K1234" i="1" a="1"/>
  <c r="K1234" i="1" s="1"/>
  <c r="I1234" i="1" a="1"/>
  <c r="I1234" i="1" s="1"/>
  <c r="F1234" i="1" a="1"/>
  <c r="F1234" i="1"/>
  <c r="J1233" i="1" a="1"/>
  <c r="J1233" i="1"/>
  <c r="G1230" i="1" a="1"/>
  <c r="G1230" i="1" s="1"/>
  <c r="I1233" i="1" a="1"/>
  <c r="I1233" i="1"/>
  <c r="G1232" i="1" a="1"/>
  <c r="G1232" i="1"/>
  <c r="I1227" i="1" a="1"/>
  <c r="I1227" i="1"/>
  <c r="I1226" i="1" a="1"/>
  <c r="I1226" i="1" s="1"/>
  <c r="I1231" i="1" a="1"/>
  <c r="I1231" i="1" s="1"/>
  <c r="G1229" i="1" a="1"/>
  <c r="G1229" i="1"/>
  <c r="H1228" i="1" a="1"/>
  <c r="H1228" i="1"/>
  <c r="H1233" i="1" a="1"/>
  <c r="H1233" i="1" s="1"/>
  <c r="G1233" i="1" a="1"/>
  <c r="G1233" i="1" s="1"/>
  <c r="J1226" i="1" a="1"/>
  <c r="J1226" i="1" s="1"/>
  <c r="H1230" i="1" a="1"/>
  <c r="H1230" i="1" s="1"/>
  <c r="K1229" i="1" a="1"/>
  <c r="K1229" i="1" s="1"/>
  <c r="H1231" i="1" a="1"/>
  <c r="H1231" i="1" s="1"/>
  <c r="F1235" i="1" a="1"/>
  <c r="F1235" i="1" s="1"/>
  <c r="F1233" i="1" a="1"/>
  <c r="F1233" i="1"/>
  <c r="F1232" i="1" a="1"/>
  <c r="F1232" i="1"/>
  <c r="K1228" i="1" a="1"/>
  <c r="K1228" i="1" s="1"/>
  <c r="J1234" i="1" a="1"/>
  <c r="J1234" i="1" s="1"/>
  <c r="G1231" i="1" a="1"/>
  <c r="G1231" i="1"/>
  <c r="F1229" i="1" a="1"/>
  <c r="F1229" i="1" s="1"/>
  <c r="G1228" i="1" a="1"/>
  <c r="G1228" i="1" s="1"/>
  <c r="F1226" i="1" a="1"/>
  <c r="F1226" i="1"/>
  <c r="J1231" i="1" a="1"/>
  <c r="J1231" i="1"/>
  <c r="F1230" i="1" a="1"/>
  <c r="F1230" i="1"/>
  <c r="K1233" i="1" a="1"/>
  <c r="K1233" i="1" s="1"/>
  <c r="K1232" i="1" a="1"/>
  <c r="K1232" i="1" s="1"/>
  <c r="G1227" i="1" a="1"/>
  <c r="G1227" i="1"/>
  <c r="J1229" i="1" a="1"/>
  <c r="J1229" i="1"/>
  <c r="I1229" i="1" a="1"/>
  <c r="I1229" i="1" s="1"/>
  <c r="H1229" i="1" a="1"/>
  <c r="H1229" i="1" s="1"/>
  <c r="J1228" i="1" a="1"/>
  <c r="J1228" i="1"/>
  <c r="I1228" i="1" a="1"/>
  <c r="I1228" i="1" s="1"/>
  <c r="G1235" i="1" a="1"/>
  <c r="G1235" i="1" s="1"/>
  <c r="K1231" i="1" a="1"/>
  <c r="K1231" i="1" s="1"/>
  <c r="F1228" i="1" a="1"/>
  <c r="F1228" i="1" s="1"/>
  <c r="K1225" i="1" a="1"/>
  <c r="K1225" i="1"/>
  <c r="H1236" i="1" a="1"/>
  <c r="H1236" i="1"/>
  <c r="J1227" i="1" a="1"/>
  <c r="J1227" i="1" s="1"/>
  <c r="G1236" i="1" a="1"/>
  <c r="G1236" i="1" s="1"/>
  <c r="K1235" i="1" a="1"/>
  <c r="K1235" i="1" s="1"/>
  <c r="F1222" i="1" a="1"/>
  <c r="F1222" i="1" s="1"/>
  <c r="J1216" i="1" a="1"/>
  <c r="J1216" i="1" s="1"/>
  <c r="J1220" i="1" a="1"/>
  <c r="J1220" i="1"/>
  <c r="J1224" i="1" a="1"/>
  <c r="J1224" i="1"/>
  <c r="G1220" i="1" a="1"/>
  <c r="G1220" i="1"/>
  <c r="G1218" i="1" a="1"/>
  <c r="G1218" i="1" s="1"/>
  <c r="K1223" i="1" a="1"/>
  <c r="K1223" i="1" s="1"/>
  <c r="J1223" i="1" a="1"/>
  <c r="J1223" i="1"/>
  <c r="I1220" i="1" a="1"/>
  <c r="I1220" i="1"/>
  <c r="F1219" i="1" a="1"/>
  <c r="F1219" i="1" s="1"/>
  <c r="J1221" i="1" a="1"/>
  <c r="J1221" i="1"/>
  <c r="J1222" i="1" a="1"/>
  <c r="J1222" i="1"/>
  <c r="K1220" i="1" a="1"/>
  <c r="K1220" i="1" s="1"/>
  <c r="I1223" i="1" a="1"/>
  <c r="I1223" i="1" s="1"/>
  <c r="H1220" i="1" a="1"/>
  <c r="H1220" i="1" s="1"/>
  <c r="J1217" i="1" a="1"/>
  <c r="J1217" i="1" s="1"/>
  <c r="F1223" i="1" a="1"/>
  <c r="F1223" i="1"/>
  <c r="I1221" i="1" a="1"/>
  <c r="I1221" i="1"/>
  <c r="H1223" i="1" a="1"/>
  <c r="H1223" i="1" s="1"/>
  <c r="K1222" i="1" a="1"/>
  <c r="K1222" i="1" s="1"/>
  <c r="G1221" i="1" a="1"/>
  <c r="G1221" i="1" s="1"/>
  <c r="H1219" i="1" a="1"/>
  <c r="H1219" i="1" s="1"/>
  <c r="G1217" i="1" a="1"/>
  <c r="G1217" i="1" s="1"/>
  <c r="K1218" i="1" a="1"/>
  <c r="K1218" i="1"/>
  <c r="F1221" i="1" a="1"/>
  <c r="F1221" i="1"/>
  <c r="G1219" i="1" a="1"/>
  <c r="G1219" i="1"/>
  <c r="I1218" i="1" a="1"/>
  <c r="I1218" i="1"/>
  <c r="I1217" i="1" a="1"/>
  <c r="I1217" i="1" s="1"/>
  <c r="H1217" i="1" a="1"/>
  <c r="H1217" i="1"/>
  <c r="F1216" i="1" a="1"/>
  <c r="F1216" i="1" s="1"/>
  <c r="K1215" i="1" a="1"/>
  <c r="K1215" i="1" s="1"/>
  <c r="K1221" i="1" a="1"/>
  <c r="K1221" i="1"/>
  <c r="H1216" i="1" a="1"/>
  <c r="H1216" i="1"/>
  <c r="F1218" i="1" a="1"/>
  <c r="F1218" i="1" s="1"/>
  <c r="I1216" i="1" a="1"/>
  <c r="I1216" i="1" s="1"/>
  <c r="J1218" i="1" a="1"/>
  <c r="J1218" i="1" s="1"/>
  <c r="H1218" i="1" a="1"/>
  <c r="H1218" i="1" s="1"/>
  <c r="J1215" i="1" a="1"/>
  <c r="J1215" i="1"/>
  <c r="I1215" i="1" a="1"/>
  <c r="I1215" i="1"/>
  <c r="G1223" i="1" a="1"/>
  <c r="G1223" i="1" s="1"/>
  <c r="I1222" i="1" a="1"/>
  <c r="I1222" i="1"/>
  <c r="G1216" i="1" a="1"/>
  <c r="G1216" i="1" s="1"/>
  <c r="K1219" i="1" a="1"/>
  <c r="K1219" i="1" s="1"/>
  <c r="H1222" i="1" a="1"/>
  <c r="H1222" i="1" s="1"/>
  <c r="F1220" i="1" a="1"/>
  <c r="F1220" i="1"/>
  <c r="J1225" i="1" a="1"/>
  <c r="J1225" i="1"/>
  <c r="I1225" i="1" a="1"/>
  <c r="I1225" i="1"/>
  <c r="K1216" i="1" a="1"/>
  <c r="K1216" i="1"/>
  <c r="H1225" i="1" a="1"/>
  <c r="H1225" i="1" s="1"/>
  <c r="G1225" i="1" a="1"/>
  <c r="G1225" i="1" s="1"/>
  <c r="H1221" i="1" a="1"/>
  <c r="H1221" i="1" s="1"/>
  <c r="J1219" i="1" a="1"/>
  <c r="J1219" i="1" s="1"/>
  <c r="I1219" i="1" a="1"/>
  <c r="I1219" i="1"/>
  <c r="F1217" i="1" a="1"/>
  <c r="F1217" i="1"/>
  <c r="K1217" i="1" a="1"/>
  <c r="K1217" i="1" s="1"/>
  <c r="F1225" i="1" a="1"/>
  <c r="F1225" i="1" s="1"/>
  <c r="F1224" i="1" a="1"/>
  <c r="F1224" i="1" s="1"/>
  <c r="G1224" i="1" a="1"/>
  <c r="G1224" i="1" s="1"/>
  <c r="I1224" i="1" a="1"/>
  <c r="I1224" i="1"/>
  <c r="G1222" i="1" a="1"/>
  <c r="G1222" i="1" s="1"/>
  <c r="K1224" i="1" a="1"/>
  <c r="K1224" i="1"/>
  <c r="H1224" i="1" a="1"/>
  <c r="H1224" i="1"/>
  <c r="H1213" i="1" a="1"/>
  <c r="H1213" i="1" s="1"/>
  <c r="J1209" i="1" a="1"/>
  <c r="J1209" i="1" s="1"/>
  <c r="J1208" i="1" a="1"/>
  <c r="J1208" i="1" s="1"/>
  <c r="I1212" i="1" a="1"/>
  <c r="I1212" i="1"/>
  <c r="G1210" i="1" a="1"/>
  <c r="G1210" i="1"/>
  <c r="K1209" i="1" a="1"/>
  <c r="K1209" i="1"/>
  <c r="K1208" i="1" a="1"/>
  <c r="K1208" i="1"/>
  <c r="I1208" i="1" a="1"/>
  <c r="I1208" i="1" s="1"/>
  <c r="H1208" i="1" a="1"/>
  <c r="H1208" i="1"/>
  <c r="G1207" i="1" a="1"/>
  <c r="G1207" i="1" s="1"/>
  <c r="G1208" i="1" a="1"/>
  <c r="G1208" i="1" s="1"/>
  <c r="K1214" i="1" a="1"/>
  <c r="K1214" i="1"/>
  <c r="I1214" i="1" a="1"/>
  <c r="I1214" i="1"/>
  <c r="H1214" i="1" a="1"/>
  <c r="H1214" i="1" s="1"/>
  <c r="G1212" i="1" a="1"/>
  <c r="G1212" i="1" s="1"/>
  <c r="J1210" i="1" a="1"/>
  <c r="J1210" i="1" s="1"/>
  <c r="G1214" i="1" a="1"/>
  <c r="G1214" i="1" s="1"/>
  <c r="J1212" i="1" a="1"/>
  <c r="J1212" i="1" s="1"/>
  <c r="F1214" i="1" a="1"/>
  <c r="F1214" i="1" s="1"/>
  <c r="G1206" i="1" a="1"/>
  <c r="G1206" i="1"/>
  <c r="J1213" i="1" a="1"/>
  <c r="J1213" i="1"/>
  <c r="F1210" i="1" a="1"/>
  <c r="F1210" i="1" s="1"/>
  <c r="H1209" i="1" a="1"/>
  <c r="H1209" i="1" s="1"/>
  <c r="I1209" i="1" a="1"/>
  <c r="I1209" i="1" s="1"/>
  <c r="K1210" i="1" a="1"/>
  <c r="K1210" i="1"/>
  <c r="F1206" i="1" a="1"/>
  <c r="F1206" i="1"/>
  <c r="H1212" i="1" a="1"/>
  <c r="H1212" i="1"/>
  <c r="I1207" i="1" a="1"/>
  <c r="I1207" i="1" s="1"/>
  <c r="J1206" i="1" a="1"/>
  <c r="J1206" i="1"/>
  <c r="G1209" i="1" a="1"/>
  <c r="G1209" i="1"/>
  <c r="I1210" i="1" a="1"/>
  <c r="I1210" i="1" s="1"/>
  <c r="H1210" i="1" a="1"/>
  <c r="H1210" i="1" s="1"/>
  <c r="K1207" i="1" a="1"/>
  <c r="K1207" i="1"/>
  <c r="H1207" i="1" a="1"/>
  <c r="H1207" i="1"/>
  <c r="F1207" i="1" a="1"/>
  <c r="F1207" i="1" s="1"/>
  <c r="H1206" i="1" a="1"/>
  <c r="H1206" i="1" s="1"/>
  <c r="F1212" i="1" a="1"/>
  <c r="F1212" i="1" s="1"/>
  <c r="H1215" i="1" a="1"/>
  <c r="H1215" i="1" s="1"/>
  <c r="G1215" i="1" a="1"/>
  <c r="G1215" i="1"/>
  <c r="J1214" i="1" a="1"/>
  <c r="J1214" i="1" s="1"/>
  <c r="I1213" i="1" a="1"/>
  <c r="I1213" i="1"/>
  <c r="G1213" i="1" a="1"/>
  <c r="G1213" i="1"/>
  <c r="F1213" i="1" a="1"/>
  <c r="F1213" i="1" s="1"/>
  <c r="K1212" i="1" a="1"/>
  <c r="K1212" i="1" s="1"/>
  <c r="F1208" i="1" a="1"/>
  <c r="F1208" i="1" s="1"/>
  <c r="K1206" i="1" a="1"/>
  <c r="K1206" i="1"/>
  <c r="I1206" i="1" a="1"/>
  <c r="I1206" i="1"/>
  <c r="J1207" i="1" a="1"/>
  <c r="J1207" i="1" s="1"/>
  <c r="F1209" i="1" a="1"/>
  <c r="F1209" i="1" s="1"/>
  <c r="F1215" i="1" a="1"/>
  <c r="F1215" i="1"/>
  <c r="K1213" i="1" a="1"/>
  <c r="K1213" i="1"/>
  <c r="K1190" i="1" a="1"/>
  <c r="K1190" i="1" s="1"/>
  <c r="I1197" i="1" a="1"/>
  <c r="I1197" i="1" s="1"/>
  <c r="K1193" i="1" a="1"/>
  <c r="K1193" i="1"/>
  <c r="H1193" i="1" a="1"/>
  <c r="H1193" i="1"/>
  <c r="I1194" i="1" a="1"/>
  <c r="I1194" i="1" s="1"/>
  <c r="K1191" i="1" a="1"/>
  <c r="K1191" i="1" s="1"/>
  <c r="J1191" i="1" a="1"/>
  <c r="J1191" i="1" s="1"/>
  <c r="H1199" i="1" a="1"/>
  <c r="H1199" i="1"/>
  <c r="K1197" i="1" a="1"/>
  <c r="K1197" i="1"/>
  <c r="G1197" i="1" a="1"/>
  <c r="G1197" i="1" s="1"/>
  <c r="F1195" i="1" a="1"/>
  <c r="F1195" i="1"/>
  <c r="I1198" i="1" a="1"/>
  <c r="I1198" i="1"/>
  <c r="H1198" i="1" a="1"/>
  <c r="H1198" i="1" s="1"/>
  <c r="K1194" i="1" a="1"/>
  <c r="K1194" i="1" s="1"/>
  <c r="H1194" i="1" a="1"/>
  <c r="H1194" i="1" s="1"/>
  <c r="G1194" i="1" a="1"/>
  <c r="G1194" i="1"/>
  <c r="J1193" i="1" a="1"/>
  <c r="J1193" i="1" s="1"/>
  <c r="G1193" i="1" a="1"/>
  <c r="G1193" i="1" s="1"/>
  <c r="I1193" i="1" a="1"/>
  <c r="I1193" i="1" s="1"/>
  <c r="F1193" i="1" a="1"/>
  <c r="F1193" i="1"/>
  <c r="F1192" i="1" a="1"/>
  <c r="F1192" i="1"/>
  <c r="I1191" i="1" a="1"/>
  <c r="I1191" i="1" s="1"/>
  <c r="K1200" i="1" a="1"/>
  <c r="K1200" i="1" s="1"/>
  <c r="I1195" i="1" a="1"/>
  <c r="I1195" i="1"/>
  <c r="H1200" i="1" a="1"/>
  <c r="H1200" i="1"/>
  <c r="G1200" i="1" a="1"/>
  <c r="G1200" i="1" s="1"/>
  <c r="G1191" i="1" a="1"/>
  <c r="G1191" i="1" s="1"/>
  <c r="K1199" i="1" a="1"/>
  <c r="K1199" i="1"/>
  <c r="F1197" i="1" a="1"/>
  <c r="F1197" i="1"/>
  <c r="H1195" i="1" a="1"/>
  <c r="H1195" i="1"/>
  <c r="I1196" i="1" a="1"/>
  <c r="I1196" i="1" s="1"/>
  <c r="G1195" i="1" a="1"/>
  <c r="G1195" i="1"/>
  <c r="J1196" i="1" a="1"/>
  <c r="J1196" i="1"/>
  <c r="K1192" i="1" a="1"/>
  <c r="K1192" i="1" s="1"/>
  <c r="H1196" i="1" a="1"/>
  <c r="H1196" i="1" s="1"/>
  <c r="K1196" i="1" a="1"/>
  <c r="K1196" i="1" s="1"/>
  <c r="F1196" i="1" a="1"/>
  <c r="F1196" i="1" s="1"/>
  <c r="J1200" i="1" a="1"/>
  <c r="J1200" i="1" s="1"/>
  <c r="I1200" i="1" a="1"/>
  <c r="I1200" i="1" s="1"/>
  <c r="F1200" i="1" a="1"/>
  <c r="F1200" i="1" s="1"/>
  <c r="K1195" i="1" a="1"/>
  <c r="K1195" i="1" s="1"/>
  <c r="F1191" i="1" a="1"/>
  <c r="F1191" i="1"/>
  <c r="J1199" i="1" a="1"/>
  <c r="J1199" i="1" s="1"/>
  <c r="G1192" i="1" a="1"/>
  <c r="G1192" i="1" s="1"/>
  <c r="J1194" i="1" a="1"/>
  <c r="J1194" i="1"/>
  <c r="F1199" i="1" a="1"/>
  <c r="F1199" i="1"/>
  <c r="K1198" i="1" a="1"/>
  <c r="K1198" i="1" s="1"/>
  <c r="J1197" i="1" a="1"/>
  <c r="J1197" i="1"/>
  <c r="F1198" i="1" a="1"/>
  <c r="F1198" i="1"/>
  <c r="J1192" i="1" a="1"/>
  <c r="J1192" i="1"/>
  <c r="H1197" i="1" a="1"/>
  <c r="H1197" i="1"/>
  <c r="J1195" i="1" a="1"/>
  <c r="J1195" i="1" s="1"/>
  <c r="I1192" i="1" a="1"/>
  <c r="I1192" i="1" s="1"/>
  <c r="H1192" i="1" a="1"/>
  <c r="H1192" i="1"/>
  <c r="G1196" i="1" a="1"/>
  <c r="G1196" i="1" s="1"/>
  <c r="H1191" i="1" a="1"/>
  <c r="H1191" i="1" s="1"/>
  <c r="F1194" i="1" a="1"/>
  <c r="F1194" i="1" s="1"/>
  <c r="J1190" i="1" a="1"/>
  <c r="J1190" i="1" s="1"/>
  <c r="I1199" i="1" a="1"/>
  <c r="I1199" i="1" s="1"/>
  <c r="G1199" i="1" a="1"/>
  <c r="G1199" i="1"/>
  <c r="J1198" i="1" a="1"/>
  <c r="J1198" i="1" s="1"/>
  <c r="G1198" i="1" a="1"/>
  <c r="G1198" i="1"/>
  <c r="G1187" i="1" a="1"/>
  <c r="G1187" i="1"/>
  <c r="K1185" i="1" a="1"/>
  <c r="K1185" i="1" s="1"/>
  <c r="J1184" i="1" a="1"/>
  <c r="J1184" i="1"/>
  <c r="K1183" i="1" a="1"/>
  <c r="K1183" i="1"/>
  <c r="J1183" i="1" a="1"/>
  <c r="J1183" i="1" s="1"/>
  <c r="J1186" i="1" a="1"/>
  <c r="J1186" i="1"/>
  <c r="I1184" i="1" a="1"/>
  <c r="I1184" i="1"/>
  <c r="G1186" i="1" a="1"/>
  <c r="G1186" i="1"/>
  <c r="I1190" i="1" a="1"/>
  <c r="I1190" i="1" s="1"/>
  <c r="F1183" i="1" a="1"/>
  <c r="F1183" i="1"/>
  <c r="H1190" i="1" a="1"/>
  <c r="H1190" i="1" s="1"/>
  <c r="G1188" i="1" a="1"/>
  <c r="G1188" i="1"/>
  <c r="F1188" i="1" a="1"/>
  <c r="F1188" i="1" s="1"/>
  <c r="F1187" i="1" a="1"/>
  <c r="F1187" i="1" s="1"/>
  <c r="G1184" i="1" a="1"/>
  <c r="G1184" i="1" s="1"/>
  <c r="G1190" i="1" a="1"/>
  <c r="G1190" i="1"/>
  <c r="J1187" i="1" a="1"/>
  <c r="J1187" i="1"/>
  <c r="H1183" i="1" a="1"/>
  <c r="H1183" i="1" s="1"/>
  <c r="F1190" i="1" a="1"/>
  <c r="F1190" i="1"/>
  <c r="K1184" i="1" a="1"/>
  <c r="K1184" i="1"/>
  <c r="F1184" i="1" a="1"/>
  <c r="F1184" i="1" s="1"/>
  <c r="H1189" i="1" a="1"/>
  <c r="H1189" i="1"/>
  <c r="J1188" i="1" a="1"/>
  <c r="J1188" i="1"/>
  <c r="K1186" i="1" a="1"/>
  <c r="K1186" i="1" s="1"/>
  <c r="K1187" i="1" a="1"/>
  <c r="K1187" i="1" s="1"/>
  <c r="I1185" i="1" a="1"/>
  <c r="I1185" i="1" s="1"/>
  <c r="I1187" i="1" a="1"/>
  <c r="I1187" i="1" s="1"/>
  <c r="I1186" i="1" a="1"/>
  <c r="I1186" i="1"/>
  <c r="I1183" i="1" a="1"/>
  <c r="I1183" i="1"/>
  <c r="J1185" i="1" a="1"/>
  <c r="J1185" i="1" s="1"/>
  <c r="K1189" i="1" a="1"/>
  <c r="K1189" i="1" s="1"/>
  <c r="J1189" i="1" a="1"/>
  <c r="J1189" i="1" s="1"/>
  <c r="H1186" i="1" a="1"/>
  <c r="H1186" i="1"/>
  <c r="H1184" i="1" a="1"/>
  <c r="H1184" i="1" s="1"/>
  <c r="F1186" i="1" a="1"/>
  <c r="F1186" i="1" s="1"/>
  <c r="I1189" i="1" a="1"/>
  <c r="I1189" i="1"/>
  <c r="G1189" i="1" a="1"/>
  <c r="G1189" i="1"/>
  <c r="H1185" i="1" a="1"/>
  <c r="H1185" i="1"/>
  <c r="K1177" i="1" a="1"/>
  <c r="K1177" i="1" s="1"/>
  <c r="G1185" i="1" a="1"/>
  <c r="G1185" i="1"/>
  <c r="F1185" i="1" a="1"/>
  <c r="F1185" i="1"/>
  <c r="F1189" i="1" a="1"/>
  <c r="F1189" i="1" s="1"/>
  <c r="K1188" i="1" a="1"/>
  <c r="K1188" i="1" s="1"/>
  <c r="I1188" i="1" a="1"/>
  <c r="I1188" i="1" s="1"/>
  <c r="H1188" i="1" a="1"/>
  <c r="H1188" i="1"/>
  <c r="G1183" i="1" a="1"/>
  <c r="G1183" i="1"/>
  <c r="J1177" i="1" a="1"/>
  <c r="J1177" i="1" s="1"/>
  <c r="H1187" i="1" a="1"/>
  <c r="H1187" i="1" s="1"/>
  <c r="F1167" i="1" a="1"/>
  <c r="F1167" i="1"/>
  <c r="I1171" i="1" a="1"/>
  <c r="I1171" i="1"/>
  <c r="G1171" i="1" a="1"/>
  <c r="G1171" i="1" s="1"/>
  <c r="J1170" i="1" a="1"/>
  <c r="J1170" i="1" s="1"/>
  <c r="H1170" i="1" a="1"/>
  <c r="H1170" i="1" s="1"/>
  <c r="K1169" i="1" a="1"/>
  <c r="K1169" i="1"/>
  <c r="I1168" i="1" a="1"/>
  <c r="I1168" i="1" s="1"/>
  <c r="H1168" i="1" a="1"/>
  <c r="H1168" i="1" s="1"/>
  <c r="F1168" i="1" a="1"/>
  <c r="F1168" i="1"/>
  <c r="I1167" i="1" a="1"/>
  <c r="I1167" i="1"/>
  <c r="J1175" i="1" a="1"/>
  <c r="J1175" i="1"/>
  <c r="J1169" i="1" a="1"/>
  <c r="J1169" i="1" s="1"/>
  <c r="K1168" i="1" a="1"/>
  <c r="K1168" i="1"/>
  <c r="I1177" i="1" a="1"/>
  <c r="I1177" i="1" s="1"/>
  <c r="H1177" i="1" a="1"/>
  <c r="H1177" i="1" s="1"/>
  <c r="G1177" i="1" a="1"/>
  <c r="G1177" i="1" s="1"/>
  <c r="J1168" i="1" a="1"/>
  <c r="J1168" i="1" s="1"/>
  <c r="G1173" i="1" a="1"/>
  <c r="G1173" i="1"/>
  <c r="J1176" i="1" a="1"/>
  <c r="J1176" i="1"/>
  <c r="K1175" i="1" a="1"/>
  <c r="K1175" i="1" s="1"/>
  <c r="F1177" i="1" a="1"/>
  <c r="F1177" i="1" s="1"/>
  <c r="K1176" i="1" a="1"/>
  <c r="K1176" i="1"/>
  <c r="I1176" i="1" a="1"/>
  <c r="I1176" i="1"/>
  <c r="F1176" i="1" a="1"/>
  <c r="F1176" i="1" s="1"/>
  <c r="H1174" i="1" a="1"/>
  <c r="H1174" i="1"/>
  <c r="K1170" i="1" a="1"/>
  <c r="K1170" i="1" s="1"/>
  <c r="J1167" i="1" a="1"/>
  <c r="J1167" i="1"/>
  <c r="H1176" i="1" a="1"/>
  <c r="H1176" i="1" s="1"/>
  <c r="G1176" i="1" a="1"/>
  <c r="G1176" i="1" s="1"/>
  <c r="H1172" i="1" a="1"/>
  <c r="H1172" i="1"/>
  <c r="G1172" i="1" a="1"/>
  <c r="G1172" i="1"/>
  <c r="I1175" i="1" a="1"/>
  <c r="I1175" i="1"/>
  <c r="I1174" i="1" a="1"/>
  <c r="I1174" i="1" s="1"/>
  <c r="F1173" i="1" a="1"/>
  <c r="F1173" i="1" s="1"/>
  <c r="F1174" i="1" a="1"/>
  <c r="F1174" i="1" s="1"/>
  <c r="I1170" i="1" a="1"/>
  <c r="I1170" i="1" s="1"/>
  <c r="K1171" i="1" a="1"/>
  <c r="K1171" i="1" s="1"/>
  <c r="F1169" i="1" a="1"/>
  <c r="F1169" i="1" s="1"/>
  <c r="F1171" i="1" a="1"/>
  <c r="F1171" i="1"/>
  <c r="H1175" i="1" a="1"/>
  <c r="H1175" i="1"/>
  <c r="K1174" i="1" a="1"/>
  <c r="K1174" i="1" s="1"/>
  <c r="G1174" i="1" a="1"/>
  <c r="G1174" i="1" s="1"/>
  <c r="I1172" i="1" a="1"/>
  <c r="I1172" i="1"/>
  <c r="G1170" i="1" a="1"/>
  <c r="G1170" i="1" s="1"/>
  <c r="I1169" i="1" a="1"/>
  <c r="I1169" i="1"/>
  <c r="H1167" i="1" a="1"/>
  <c r="H1167" i="1"/>
  <c r="K1172" i="1" a="1"/>
  <c r="K1172" i="1" s="1"/>
  <c r="H1173" i="1" a="1"/>
  <c r="H1173" i="1"/>
  <c r="H1171" i="1" a="1"/>
  <c r="H1171" i="1" s="1"/>
  <c r="G1168" i="1" a="1"/>
  <c r="G1168" i="1" s="1"/>
  <c r="K1167" i="1" a="1"/>
  <c r="K1167" i="1"/>
  <c r="G1175" i="1" a="1"/>
  <c r="G1175" i="1"/>
  <c r="F1175" i="1" a="1"/>
  <c r="F1175" i="1"/>
  <c r="J1173" i="1" a="1"/>
  <c r="J1173" i="1" s="1"/>
  <c r="H1169" i="1" a="1"/>
  <c r="H1169" i="1"/>
  <c r="J1174" i="1" a="1"/>
  <c r="J1174" i="1" s="1"/>
  <c r="J1171" i="1" a="1"/>
  <c r="J1171" i="1" s="1"/>
  <c r="K1173" i="1" a="1"/>
  <c r="K1173" i="1" s="1"/>
  <c r="F1172" i="1" a="1"/>
  <c r="F1172" i="1" s="1"/>
  <c r="G1169" i="1" a="1"/>
  <c r="G1169" i="1"/>
  <c r="F1170" i="1" a="1"/>
  <c r="F1170" i="1"/>
  <c r="G1167" i="1" a="1"/>
  <c r="G1167" i="1" s="1"/>
  <c r="I1173" i="1" a="1"/>
  <c r="I1173" i="1" s="1"/>
  <c r="J1172" i="1" a="1"/>
  <c r="J1172" i="1" s="1"/>
  <c r="G1163" i="1" a="1"/>
  <c r="G1163" i="1" s="1"/>
  <c r="F1163" i="1" a="1"/>
  <c r="F1163" i="1"/>
  <c r="J1162" i="1" a="1"/>
  <c r="J1162" i="1"/>
  <c r="K1161" i="1" a="1"/>
  <c r="K1161" i="1" s="1"/>
  <c r="G1161" i="1" a="1"/>
  <c r="G1161" i="1"/>
  <c r="K1154" i="1" a="1"/>
  <c r="K1154" i="1" s="1"/>
  <c r="K1153" i="1" a="1"/>
  <c r="K1153" i="1" s="1"/>
  <c r="I1165" i="1" a="1"/>
  <c r="I1165" i="1"/>
  <c r="G1165" i="1" a="1"/>
  <c r="G1165" i="1"/>
  <c r="H1160" i="1" a="1"/>
  <c r="H1160" i="1" s="1"/>
  <c r="K1166" i="1" a="1"/>
  <c r="K1166" i="1"/>
  <c r="J1165" i="1" a="1"/>
  <c r="J1165" i="1"/>
  <c r="J1166" i="1" a="1"/>
  <c r="J1166" i="1" s="1"/>
  <c r="I1166" i="1" a="1"/>
  <c r="I1166" i="1" s="1"/>
  <c r="F1166" i="1" a="1"/>
  <c r="F1166" i="1" s="1"/>
  <c r="J1164" i="1" a="1"/>
  <c r="J1164" i="1" s="1"/>
  <c r="H1162" i="1" a="1"/>
  <c r="H1162" i="1"/>
  <c r="K1160" i="1" a="1"/>
  <c r="K1160" i="1"/>
  <c r="H1154" i="1" a="1"/>
  <c r="H1154" i="1" s="1"/>
  <c r="G1154" i="1" a="1"/>
  <c r="G1154" i="1" s="1"/>
  <c r="F1165" i="1" a="1"/>
  <c r="F1165" i="1"/>
  <c r="J1163" i="1" a="1"/>
  <c r="J1163" i="1" s="1"/>
  <c r="J1154" i="1" a="1"/>
  <c r="J1154" i="1"/>
  <c r="J1153" i="1" a="1"/>
  <c r="J1153" i="1"/>
  <c r="F1161" i="1" a="1"/>
  <c r="F1161" i="1" s="1"/>
  <c r="F1160" i="1" a="1"/>
  <c r="F1160" i="1"/>
  <c r="G1160" i="1" a="1"/>
  <c r="G1160" i="1" s="1"/>
  <c r="G1164" i="1" a="1"/>
  <c r="G1164" i="1" s="1"/>
  <c r="H1165" i="1" a="1"/>
  <c r="H1165" i="1"/>
  <c r="I1164" i="1" a="1"/>
  <c r="I1164" i="1" s="1"/>
  <c r="H1164" i="1" a="1"/>
  <c r="H1164" i="1" s="1"/>
  <c r="G1162" i="1" a="1"/>
  <c r="G1162" i="1"/>
  <c r="H1161" i="1" a="1"/>
  <c r="H1161" i="1"/>
  <c r="J1161" i="1" a="1"/>
  <c r="J1161" i="1" s="1"/>
  <c r="I1160" i="1" a="1"/>
  <c r="I1160" i="1" s="1"/>
  <c r="I1154" i="1" a="1"/>
  <c r="I1154" i="1" s="1"/>
  <c r="J1160" i="1" a="1"/>
  <c r="J1160" i="1" s="1"/>
  <c r="F1154" i="1" a="1"/>
  <c r="F1154" i="1"/>
  <c r="I1162" i="1" a="1"/>
  <c r="I1162" i="1"/>
  <c r="K1163" i="1" a="1"/>
  <c r="K1163" i="1" s="1"/>
  <c r="H1166" i="1" a="1"/>
  <c r="H1166" i="1"/>
  <c r="H1163" i="1" a="1"/>
  <c r="H1163" i="1"/>
  <c r="F1162" i="1" a="1"/>
  <c r="F1162" i="1" s="1"/>
  <c r="G1166" i="1" a="1"/>
  <c r="G1166" i="1"/>
  <c r="K1165" i="1" a="1"/>
  <c r="K1165" i="1"/>
  <c r="K1162" i="1" a="1"/>
  <c r="K1162" i="1" s="1"/>
  <c r="I1161" i="1" a="1"/>
  <c r="I1161" i="1"/>
  <c r="K1164" i="1" a="1"/>
  <c r="K1164" i="1" s="1"/>
  <c r="F1164" i="1" a="1"/>
  <c r="F1164" i="1" s="1"/>
  <c r="I1163" i="1" a="1"/>
  <c r="I1163" i="1" s="1"/>
  <c r="I1145" i="1" a="1"/>
  <c r="I1145" i="1" s="1"/>
  <c r="J1152" i="1" a="1"/>
  <c r="J1152" i="1" s="1"/>
  <c r="I1141" i="1" a="1"/>
  <c r="I1141" i="1"/>
  <c r="G1143" i="1" a="1"/>
  <c r="G1143" i="1"/>
  <c r="H1142" i="1" a="1"/>
  <c r="H1142" i="1" s="1"/>
  <c r="G1152" i="1" a="1"/>
  <c r="G1152" i="1" s="1"/>
  <c r="F1145" i="1" a="1"/>
  <c r="F1145" i="1" s="1"/>
  <c r="J1151" i="1" a="1"/>
  <c r="J1151" i="1" s="1"/>
  <c r="G1147" i="1" a="1"/>
  <c r="G1147" i="1"/>
  <c r="J1144" i="1" a="1"/>
  <c r="J1144" i="1" s="1"/>
  <c r="J1148" i="1" a="1"/>
  <c r="J1148" i="1"/>
  <c r="G1146" i="1" a="1"/>
  <c r="G1146" i="1"/>
  <c r="G1145" i="1" a="1"/>
  <c r="G1145" i="1"/>
  <c r="K1143" i="1" a="1"/>
  <c r="K1143" i="1" s="1"/>
  <c r="F1151" i="1" a="1"/>
  <c r="F1151" i="1"/>
  <c r="I1148" i="1" a="1"/>
  <c r="I1148" i="1"/>
  <c r="H1147" i="1" a="1"/>
  <c r="H1147" i="1" s="1"/>
  <c r="J1146" i="1" a="1"/>
  <c r="J1146" i="1"/>
  <c r="K1141" i="1" a="1"/>
  <c r="K1141" i="1" s="1"/>
  <c r="H1145" i="1" a="1"/>
  <c r="H1145" i="1" s="1"/>
  <c r="J1142" i="1" a="1"/>
  <c r="J1142" i="1"/>
  <c r="F1153" i="1" a="1"/>
  <c r="F1153" i="1" s="1"/>
  <c r="K1152" i="1" a="1"/>
  <c r="K1152" i="1" s="1"/>
  <c r="I1152" i="1" a="1"/>
  <c r="I1152" i="1"/>
  <c r="J1143" i="1" a="1"/>
  <c r="J1143" i="1"/>
  <c r="H1152" i="1" a="1"/>
  <c r="H1152" i="1" s="1"/>
  <c r="J1141" i="1" a="1"/>
  <c r="J1141" i="1" s="1"/>
  <c r="F1144" i="1" a="1"/>
  <c r="F1144" i="1" s="1"/>
  <c r="H1146" i="1" a="1"/>
  <c r="H1146" i="1" s="1"/>
  <c r="F1152" i="1" a="1"/>
  <c r="F1152" i="1" s="1"/>
  <c r="K1148" i="1" a="1"/>
  <c r="K1148" i="1" s="1"/>
  <c r="G1144" i="1" a="1"/>
  <c r="G1144" i="1"/>
  <c r="K1142" i="1" a="1"/>
  <c r="K1142" i="1"/>
  <c r="H1148" i="1" a="1"/>
  <c r="H1148" i="1"/>
  <c r="F1146" i="1" a="1"/>
  <c r="F1146" i="1" s="1"/>
  <c r="G1148" i="1" a="1"/>
  <c r="G1148" i="1"/>
  <c r="K1147" i="1" a="1"/>
  <c r="K1147" i="1"/>
  <c r="F1147" i="1" a="1"/>
  <c r="F1147" i="1" s="1"/>
  <c r="K1151" i="1" a="1"/>
  <c r="K1151" i="1"/>
  <c r="I1146" i="1" a="1"/>
  <c r="I1146" i="1" s="1"/>
  <c r="I1143" i="1" a="1"/>
  <c r="I1143" i="1"/>
  <c r="F1143" i="1" a="1"/>
  <c r="F1143" i="1"/>
  <c r="I1151" i="1" a="1"/>
  <c r="I1151" i="1" s="1"/>
  <c r="G1142" i="1" a="1"/>
  <c r="G1142" i="1" s="1"/>
  <c r="G1151" i="1" a="1"/>
  <c r="G1151" i="1"/>
  <c r="K1146" i="1" a="1"/>
  <c r="K1146" i="1"/>
  <c r="I1144" i="1" a="1"/>
  <c r="I1144" i="1" s="1"/>
  <c r="H1151" i="1" a="1"/>
  <c r="H1151" i="1" s="1"/>
  <c r="F1148" i="1" a="1"/>
  <c r="F1148" i="1" s="1"/>
  <c r="I1147" i="1" a="1"/>
  <c r="I1147" i="1" s="1"/>
  <c r="K1144" i="1" a="1"/>
  <c r="K1144" i="1" s="1"/>
  <c r="H1143" i="1" a="1"/>
  <c r="H1143" i="1" s="1"/>
  <c r="J1145" i="1" a="1"/>
  <c r="J1145" i="1"/>
  <c r="J1147" i="1" a="1"/>
  <c r="J1147" i="1"/>
  <c r="H1144" i="1" a="1"/>
  <c r="H1144" i="1"/>
  <c r="I1142" i="1" a="1"/>
  <c r="I1142" i="1" s="1"/>
  <c r="F1142" i="1" a="1"/>
  <c r="F1142" i="1"/>
  <c r="I1153" i="1" a="1"/>
  <c r="I1153" i="1"/>
  <c r="G1153" i="1" a="1"/>
  <c r="G1153" i="1" s="1"/>
  <c r="K1145" i="1" a="1"/>
  <c r="K1145" i="1" s="1"/>
  <c r="H1153" i="1" a="1"/>
  <c r="H1153" i="1" s="1"/>
  <c r="G1137" i="1" a="1"/>
  <c r="G1137" i="1"/>
  <c r="J1140" i="1" a="1"/>
  <c r="J1140" i="1"/>
  <c r="J1136" i="1" a="1"/>
  <c r="J1136" i="1" s="1"/>
  <c r="J1137" i="1" a="1"/>
  <c r="J1137" i="1" s="1"/>
  <c r="I1138" i="1" a="1"/>
  <c r="I1138" i="1"/>
  <c r="G1138" i="1" a="1"/>
  <c r="G1138" i="1"/>
  <c r="K1137" i="1" a="1"/>
  <c r="K1137" i="1" s="1"/>
  <c r="F1140" i="1" a="1"/>
  <c r="F1140" i="1" s="1"/>
  <c r="K1138" i="1" a="1"/>
  <c r="K1138" i="1" s="1"/>
  <c r="F1136" i="1" a="1"/>
  <c r="F1136" i="1"/>
  <c r="J1138" i="1" a="1"/>
  <c r="J1138" i="1" s="1"/>
  <c r="F1137" i="1" a="1"/>
  <c r="F1137" i="1" s="1"/>
  <c r="K1139" i="1" a="1"/>
  <c r="K1139" i="1"/>
  <c r="K1136" i="1" a="1"/>
  <c r="K1136" i="1"/>
  <c r="G1139" i="1" a="1"/>
  <c r="G1139" i="1"/>
  <c r="J1139" i="1" a="1"/>
  <c r="J1139" i="1" s="1"/>
  <c r="I1139" i="1" a="1"/>
  <c r="I1139" i="1"/>
  <c r="H1136" i="1" a="1"/>
  <c r="H1136" i="1"/>
  <c r="G1140" i="1" a="1"/>
  <c r="G1140" i="1" s="1"/>
  <c r="H1141" i="1" a="1"/>
  <c r="H1141" i="1" s="1"/>
  <c r="G1141" i="1" a="1"/>
  <c r="G1141" i="1" s="1"/>
  <c r="F1141" i="1" a="1"/>
  <c r="F1141" i="1"/>
  <c r="G1136" i="1" a="1"/>
  <c r="G1136" i="1"/>
  <c r="I1140" i="1" a="1"/>
  <c r="I1140" i="1" s="1"/>
  <c r="F1139" i="1" a="1"/>
  <c r="F1139" i="1" s="1"/>
  <c r="H1140" i="1" a="1"/>
  <c r="H1140" i="1"/>
  <c r="H1138" i="1" a="1"/>
  <c r="H1138" i="1"/>
  <c r="F1138" i="1" a="1"/>
  <c r="F1138" i="1" s="1"/>
  <c r="I1136" i="1" a="1"/>
  <c r="I1136" i="1" s="1"/>
  <c r="H1137" i="1" a="1"/>
  <c r="H1137" i="1" s="1"/>
  <c r="K1140" i="1" a="1"/>
  <c r="K1140" i="1"/>
  <c r="I1137" i="1" a="1"/>
  <c r="I1137" i="1" s="1"/>
  <c r="H1139" i="1" a="1"/>
  <c r="H1139" i="1" s="1"/>
  <c r="I1521" i="1" a="1"/>
  <c r="I1521" i="1"/>
  <c r="H1519" i="1" a="1"/>
  <c r="H1519" i="1" s="1"/>
  <c r="G1525" i="1" a="1"/>
  <c r="G1525" i="1"/>
  <c r="F1525" i="1" a="1"/>
  <c r="F1525" i="1" s="1"/>
  <c r="K1524" i="1" a="1"/>
  <c r="K1524" i="1"/>
  <c r="F1523" i="1" a="1"/>
  <c r="F1523" i="1" s="1"/>
  <c r="I1524" i="1" a="1"/>
  <c r="I1524" i="1" s="1"/>
  <c r="G1524" i="1" a="1"/>
  <c r="G1524" i="1" s="1"/>
  <c r="F1524" i="1" a="1"/>
  <c r="F1524" i="1" s="1"/>
  <c r="K1517" i="1" a="1"/>
  <c r="K1517" i="1"/>
  <c r="I1523" i="1" a="1"/>
  <c r="I1523" i="1"/>
  <c r="F1522" i="1" a="1"/>
  <c r="F1522" i="1" s="1"/>
  <c r="H1517" i="1" a="1"/>
  <c r="H1517" i="1" s="1"/>
  <c r="J1515" i="1" a="1"/>
  <c r="J1515" i="1"/>
  <c r="H1522" i="1" a="1"/>
  <c r="H1522" i="1"/>
  <c r="J1519" i="1" a="1"/>
  <c r="J1519" i="1" s="1"/>
  <c r="J1523" i="1" a="1"/>
  <c r="J1523" i="1"/>
  <c r="G1523" i="1" a="1"/>
  <c r="G1523" i="1" s="1"/>
  <c r="K1521" i="1" a="1"/>
  <c r="K1521" i="1"/>
  <c r="H1521" i="1" a="1"/>
  <c r="H1521" i="1" s="1"/>
  <c r="G1521" i="1" a="1"/>
  <c r="G1521" i="1" s="1"/>
  <c r="J1517" i="1" a="1"/>
  <c r="J1517" i="1"/>
  <c r="F1521" i="1" a="1"/>
  <c r="F1521" i="1" s="1"/>
  <c r="I1520" i="1" a="1"/>
  <c r="I1520" i="1"/>
  <c r="F1520" i="1" a="1"/>
  <c r="F1520" i="1" s="1"/>
  <c r="J1518" i="1" a="1"/>
  <c r="J1518" i="1" s="1"/>
  <c r="F1519" i="1" a="1"/>
  <c r="F1519" i="1" s="1"/>
  <c r="K1518" i="1" a="1"/>
  <c r="K1518" i="1" s="1"/>
  <c r="I1518" i="1" a="1"/>
  <c r="I1518" i="1" s="1"/>
  <c r="F1517" i="1" a="1"/>
  <c r="F1517" i="1" s="1"/>
  <c r="I1519" i="1" a="1"/>
  <c r="I1519" i="1"/>
  <c r="H1523" i="1" a="1"/>
  <c r="H1523" i="1"/>
  <c r="H1520" i="1" a="1"/>
  <c r="H1520" i="1" s="1"/>
  <c r="K1519" i="1" a="1"/>
  <c r="K1519" i="1" s="1"/>
  <c r="F1518" i="1" a="1"/>
  <c r="F1518" i="1"/>
  <c r="J1522" i="1" a="1"/>
  <c r="J1522" i="1" s="1"/>
  <c r="G1522" i="1" a="1"/>
  <c r="G1522" i="1"/>
  <c r="J1520" i="1" a="1"/>
  <c r="J1520" i="1"/>
  <c r="G1519" i="1" a="1"/>
  <c r="G1519" i="1" s="1"/>
  <c r="G1518" i="1" a="1"/>
  <c r="G1518" i="1"/>
  <c r="I1517" i="1" a="1"/>
  <c r="I1517" i="1" s="1"/>
  <c r="G1517" i="1" a="1"/>
  <c r="G1517" i="1" s="1"/>
  <c r="J1526" i="1" a="1"/>
  <c r="J1526" i="1"/>
  <c r="J1524" i="1" a="1"/>
  <c r="J1524" i="1" s="1"/>
  <c r="I1526" i="1" a="1"/>
  <c r="I1526" i="1"/>
  <c r="H1526" i="1" a="1"/>
  <c r="H1526" i="1" s="1"/>
  <c r="G1526" i="1" a="1"/>
  <c r="G1526" i="1"/>
  <c r="F1526" i="1" a="1"/>
  <c r="F1526" i="1" s="1"/>
  <c r="K1515" i="1" a="1"/>
  <c r="K1515" i="1" s="1"/>
  <c r="H1518" i="1" a="1"/>
  <c r="H1518" i="1" s="1"/>
  <c r="G1520" i="1" a="1"/>
  <c r="G1520" i="1" s="1"/>
  <c r="K1525" i="1" a="1"/>
  <c r="K1525" i="1"/>
  <c r="J1525" i="1" a="1"/>
  <c r="J1525" i="1"/>
  <c r="I1525" i="1" a="1"/>
  <c r="I1525" i="1" s="1"/>
  <c r="K1523" i="1" a="1"/>
  <c r="K1523" i="1" s="1"/>
  <c r="K1520" i="1" a="1"/>
  <c r="K1520" i="1" s="1"/>
  <c r="K1522" i="1" a="1"/>
  <c r="K1522" i="1" s="1"/>
  <c r="I1522" i="1" a="1"/>
  <c r="I1522" i="1"/>
  <c r="J1521" i="1" a="1"/>
  <c r="J1521" i="1"/>
  <c r="H1525" i="1" a="1"/>
  <c r="H1525" i="1" s="1"/>
  <c r="H1524" i="1" a="1"/>
  <c r="H1524" i="1"/>
  <c r="I1105" i="1"/>
  <c r="H1105" i="1"/>
  <c r="G1105" i="1"/>
  <c r="F1105" i="1"/>
  <c r="F1104" i="1"/>
  <c r="K1102" i="1"/>
  <c r="J1102" i="1"/>
  <c r="I1102" i="1"/>
  <c r="F1102" i="1"/>
  <c r="I1100" i="1"/>
  <c r="F1100" i="1"/>
  <c r="K1098" i="1"/>
  <c r="J1098" i="1"/>
  <c r="I1098" i="1"/>
  <c r="J1092" i="1"/>
  <c r="I1092" i="1"/>
  <c r="H1092" i="1"/>
  <c r="G1092" i="1"/>
  <c r="F1092" i="1"/>
  <c r="I1088" i="1"/>
  <c r="H1088" i="1"/>
  <c r="G1088" i="1"/>
  <c r="F1088" i="1"/>
  <c r="K1087" i="1"/>
  <c r="I1085" i="1"/>
  <c r="H1085" i="1"/>
  <c r="G1085" i="1"/>
  <c r="F1083" i="1"/>
  <c r="K1082" i="1"/>
  <c r="J1082" i="1"/>
  <c r="I1082" i="1"/>
  <c r="F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K1076" i="1"/>
  <c r="J1076" i="1"/>
  <c r="I1076" i="1"/>
  <c r="H1076" i="1"/>
  <c r="H1102" i="1" s="1"/>
  <c r="G1076" i="1"/>
  <c r="G1102" i="1" s="1"/>
  <c r="F1076" i="1"/>
  <c r="K1074" i="1"/>
  <c r="K1100" i="1" s="1"/>
  <c r="J1074" i="1"/>
  <c r="J1100" i="1" s="1"/>
  <c r="I1074" i="1"/>
  <c r="H1074" i="1"/>
  <c r="H1100" i="1" s="1"/>
  <c r="G1074" i="1"/>
  <c r="G1100" i="1" s="1"/>
  <c r="F1074" i="1"/>
  <c r="K1072" i="1"/>
  <c r="J1072" i="1"/>
  <c r="I1072" i="1"/>
  <c r="H1072" i="1"/>
  <c r="H1098" i="1" s="1"/>
  <c r="G1072" i="1"/>
  <c r="G1098" i="1" s="1"/>
  <c r="F1072" i="1"/>
  <c r="F1098" i="1" s="1"/>
  <c r="K1066" i="1"/>
  <c r="K1092" i="1" s="1"/>
  <c r="J1066" i="1"/>
  <c r="I1066" i="1"/>
  <c r="H1066" i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H1062" i="1"/>
  <c r="G1062" i="1"/>
  <c r="F1062" i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K1056" i="1"/>
  <c r="J1056" i="1"/>
  <c r="I1056" i="1"/>
  <c r="H1056" i="1"/>
  <c r="H1082" i="1" s="1"/>
  <c r="G1056" i="1"/>
  <c r="G1082" i="1" s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G902" i="1"/>
  <c r="F902" i="1"/>
  <c r="F899" i="1" s="1"/>
  <c r="I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897" i="1" s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9" i="1" a="1"/>
  <c r="I1039" i="1" s="1"/>
  <c r="G1037" i="1" a="1"/>
  <c r="G1037" i="1" s="1"/>
  <c r="K1037" i="1" a="1"/>
  <c r="K1037" i="1" s="1"/>
  <c r="I1037" i="1" a="1"/>
  <c r="I1037" i="1" s="1"/>
  <c r="H1037" i="1" a="1"/>
  <c r="H1037" i="1" s="1"/>
  <c r="H1039" i="1" a="1"/>
  <c r="H1039" i="1"/>
  <c r="J1037" i="1" a="1"/>
  <c r="J1037" i="1"/>
  <c r="F1039" i="1" a="1"/>
  <c r="F1039" i="1" s="1"/>
  <c r="F1037" i="1" a="1"/>
  <c r="F1037" i="1" s="1"/>
  <c r="K1039" i="1" a="1"/>
  <c r="K1039" i="1" s="1"/>
  <c r="J1039" i="1" a="1"/>
  <c r="J1039" i="1" s="1"/>
  <c r="J1027" i="1" a="1"/>
  <c r="J1027" i="1" s="1"/>
  <c r="F1030" i="1" a="1"/>
  <c r="F1030" i="1"/>
  <c r="K1022" i="1" a="1"/>
  <c r="K1022" i="1"/>
  <c r="K1006" i="1" a="1"/>
  <c r="K1006" i="1"/>
  <c r="K1052" i="1" s="1" a="1"/>
  <c r="K1052" i="1" s="1"/>
  <c r="J1006" i="1" a="1"/>
  <c r="J1006" i="1" s="1"/>
  <c r="J1052" i="1" s="1" a="1"/>
  <c r="J1052" i="1" s="1"/>
  <c r="K1030" i="1" a="1"/>
  <c r="K1030" i="1"/>
  <c r="H1030" i="1" a="1"/>
  <c r="H1030" i="1"/>
  <c r="F1022" i="1" a="1"/>
  <c r="F1022" i="1" s="1"/>
  <c r="G1006" i="1" a="1"/>
  <c r="G1006" i="1"/>
  <c r="G1052" i="1" s="1" a="1"/>
  <c r="G1052" i="1" s="1"/>
  <c r="F1006" i="1" a="1"/>
  <c r="F1006" i="1" s="1"/>
  <c r="F1052" i="1" s="1" a="1"/>
  <c r="F1052" i="1" s="1"/>
  <c r="F1025" i="1" a="1"/>
  <c r="F1025" i="1" s="1"/>
  <c r="G1022" i="1" a="1"/>
  <c r="G1022" i="1" s="1"/>
  <c r="G1030" i="1" a="1"/>
  <c r="G1030" i="1" s="1"/>
  <c r="K1025" i="1" a="1"/>
  <c r="K1025" i="1" s="1"/>
  <c r="H1025" i="1" a="1"/>
  <c r="H1025" i="1" s="1"/>
  <c r="H1022" i="1" a="1"/>
  <c r="H1022" i="1" s="1"/>
  <c r="H1006" i="1" a="1"/>
  <c r="H1006" i="1" s="1"/>
  <c r="H1052" i="1" s="1" a="1"/>
  <c r="H1052" i="1" s="1"/>
  <c r="I1006" i="1" a="1"/>
  <c r="I1006" i="1" s="1"/>
  <c r="I1052" i="1" s="1" a="1"/>
  <c r="I1052" i="1" s="1"/>
  <c r="J1030" i="1" a="1"/>
  <c r="J1030" i="1" s="1"/>
  <c r="F1027" i="1" a="1"/>
  <c r="F1027" i="1" s="1"/>
  <c r="I1027" i="1" a="1"/>
  <c r="I1027" i="1"/>
  <c r="H1027" i="1" a="1"/>
  <c r="H1027" i="1" s="1"/>
  <c r="G1027" i="1" a="1"/>
  <c r="G1027" i="1"/>
  <c r="G1025" i="1" a="1"/>
  <c r="G1025" i="1"/>
  <c r="I1025" i="1" a="1"/>
  <c r="I1025" i="1"/>
  <c r="I1022" i="1" a="1"/>
  <c r="I1022" i="1" s="1"/>
  <c r="J1022" i="1" a="1"/>
  <c r="J1022" i="1" s="1"/>
  <c r="K1027" i="1" a="1"/>
  <c r="K1027" i="1"/>
  <c r="I1030" i="1" a="1"/>
  <c r="I1030" i="1" s="1"/>
  <c r="J1025" i="1" a="1"/>
  <c r="J1025" i="1" s="1"/>
  <c r="J989" i="1" a="1"/>
  <c r="J989" i="1" s="1"/>
  <c r="G997" i="1" a="1"/>
  <c r="G997" i="1"/>
  <c r="G1049" i="1" s="1" a="1"/>
  <c r="G1049" i="1" s="1"/>
  <c r="J983" i="1" a="1"/>
  <c r="J983" i="1" s="1"/>
  <c r="I983" i="1" a="1"/>
  <c r="I983" i="1" s="1"/>
  <c r="F997" i="1" a="1"/>
  <c r="F997" i="1" s="1"/>
  <c r="F1049" i="1" s="1" a="1"/>
  <c r="F1049" i="1" s="1"/>
  <c r="K996" i="1" a="1"/>
  <c r="K996" i="1" s="1"/>
  <c r="J996" i="1" a="1"/>
  <c r="J996" i="1"/>
  <c r="I996" i="1" a="1"/>
  <c r="I996" i="1" s="1"/>
  <c r="J977" i="1" a="1"/>
  <c r="J977" i="1" s="1"/>
  <c r="J1051" i="1" s="1" a="1"/>
  <c r="J1051" i="1" s="1"/>
  <c r="H996" i="1" a="1"/>
  <c r="H996" i="1" s="1"/>
  <c r="G974" i="1" a="1"/>
  <c r="G974" i="1" s="1"/>
  <c r="F996" i="1" a="1"/>
  <c r="F996" i="1"/>
  <c r="H974" i="1" a="1"/>
  <c r="H974" i="1" s="1"/>
  <c r="K976" i="1" a="1"/>
  <c r="K976" i="1"/>
  <c r="G976" i="1" a="1"/>
  <c r="G976" i="1"/>
  <c r="K977" i="1" a="1"/>
  <c r="K977" i="1"/>
  <c r="K1051" i="1" s="1" a="1"/>
  <c r="K1051" i="1" s="1"/>
  <c r="J973" i="1" a="1"/>
  <c r="J973" i="1" s="1"/>
  <c r="G989" i="1" a="1"/>
  <c r="G989" i="1" s="1"/>
  <c r="I974" i="1" a="1"/>
  <c r="I974" i="1"/>
  <c r="F989" i="1" a="1"/>
  <c r="F989" i="1" s="1"/>
  <c r="K983" i="1" a="1"/>
  <c r="K983" i="1"/>
  <c r="F977" i="1" a="1"/>
  <c r="F977" i="1" s="1"/>
  <c r="F1051" i="1" s="1" a="1"/>
  <c r="F1051" i="1" s="1"/>
  <c r="H983" i="1" a="1"/>
  <c r="H983" i="1"/>
  <c r="F983" i="1" a="1"/>
  <c r="F983" i="1" s="1"/>
  <c r="I977" i="1" a="1"/>
  <c r="I977" i="1" s="1"/>
  <c r="I1051" i="1" s="1" a="1"/>
  <c r="I1051" i="1" s="1"/>
  <c r="H977" i="1" a="1"/>
  <c r="H977" i="1" s="1"/>
  <c r="H1051" i="1" s="1" a="1"/>
  <c r="H1051" i="1" s="1"/>
  <c r="H976" i="1" a="1"/>
  <c r="H976" i="1" s="1"/>
  <c r="K973" i="1" a="1"/>
  <c r="K973" i="1" s="1"/>
  <c r="F976" i="1" a="1"/>
  <c r="F976" i="1" s="1"/>
  <c r="H989" i="1" a="1"/>
  <c r="H989" i="1" s="1"/>
  <c r="J974" i="1" a="1"/>
  <c r="J974" i="1" s="1"/>
  <c r="J976" i="1" a="1"/>
  <c r="J976" i="1" s="1"/>
  <c r="K997" i="1" a="1"/>
  <c r="K997" i="1"/>
  <c r="K1049" i="1" s="1" a="1"/>
  <c r="K1049" i="1" s="1"/>
  <c r="J997" i="1" a="1"/>
  <c r="J997" i="1" s="1"/>
  <c r="J1049" i="1" s="1" a="1"/>
  <c r="J1049" i="1" s="1"/>
  <c r="G996" i="1" a="1"/>
  <c r="G996" i="1"/>
  <c r="K974" i="1" a="1"/>
  <c r="K974" i="1"/>
  <c r="I989" i="1" a="1"/>
  <c r="I989" i="1"/>
  <c r="G977" i="1" a="1"/>
  <c r="G977" i="1" s="1"/>
  <c r="G1051" i="1" s="1" a="1"/>
  <c r="G1051" i="1" s="1"/>
  <c r="I976" i="1" a="1"/>
  <c r="I976" i="1" s="1"/>
  <c r="I997" i="1" a="1"/>
  <c r="I997" i="1" s="1"/>
  <c r="I1049" i="1" s="1" a="1"/>
  <c r="I1049" i="1" s="1"/>
  <c r="F974" i="1" a="1"/>
  <c r="F974" i="1" s="1"/>
  <c r="G983" i="1" a="1"/>
  <c r="G983" i="1"/>
  <c r="K989" i="1" a="1"/>
  <c r="K989" i="1" s="1"/>
  <c r="I973" i="1" a="1"/>
  <c r="I973" i="1"/>
  <c r="H997" i="1" a="1"/>
  <c r="H997" i="1" s="1"/>
  <c r="H1049" i="1" s="1" a="1"/>
  <c r="H1049" i="1" s="1"/>
  <c r="G914" i="1" a="1"/>
  <c r="G914" i="1" s="1"/>
  <c r="H973" i="1" a="1"/>
  <c r="H973" i="1" s="1"/>
  <c r="G973" i="1" a="1"/>
  <c r="G973" i="1" s="1"/>
  <c r="F973" i="1" a="1"/>
  <c r="F973" i="1"/>
  <c r="J926" i="1" a="1"/>
  <c r="J926" i="1" s="1"/>
  <c r="F914" i="1" a="1"/>
  <c r="F914" i="1"/>
  <c r="G926" i="1" a="1"/>
  <c r="G926" i="1" s="1"/>
  <c r="J914" i="1" a="1"/>
  <c r="J914" i="1" s="1"/>
  <c r="K912" i="1" a="1"/>
  <c r="K912" i="1"/>
  <c r="G912" i="1" a="1"/>
  <c r="G912" i="1" s="1"/>
  <c r="I926" i="1" a="1"/>
  <c r="I926" i="1"/>
  <c r="H914" i="1" a="1"/>
  <c r="H914" i="1"/>
  <c r="F926" i="1" a="1"/>
  <c r="F926" i="1"/>
  <c r="J912" i="1" a="1"/>
  <c r="J912" i="1" s="1"/>
  <c r="K914" i="1" a="1"/>
  <c r="K914" i="1" s="1"/>
  <c r="H912" i="1" a="1"/>
  <c r="H912" i="1" s="1"/>
  <c r="I914" i="1" a="1"/>
  <c r="I914" i="1" s="1"/>
  <c r="I912" i="1" a="1"/>
  <c r="I912" i="1"/>
  <c r="F912" i="1" a="1"/>
  <c r="F912" i="1" s="1"/>
  <c r="K926" i="1" a="1"/>
  <c r="K926" i="1" s="1"/>
  <c r="H926" i="1" a="1"/>
  <c r="H926" i="1" s="1"/>
  <c r="G894" i="1" a="1"/>
  <c r="G894" i="1" s="1"/>
  <c r="G882" i="1" a="1"/>
  <c r="G882" i="1" s="1"/>
  <c r="F894" i="1" a="1"/>
  <c r="F894" i="1" s="1"/>
  <c r="J894" i="1" a="1"/>
  <c r="J894" i="1" s="1"/>
  <c r="J923" i="1" s="1"/>
  <c r="J922" i="1" s="1"/>
  <c r="I882" i="1" a="1"/>
  <c r="I882" i="1"/>
  <c r="F883" i="1" a="1"/>
  <c r="F883" i="1"/>
  <c r="J883" i="1" a="1"/>
  <c r="J883" i="1" s="1"/>
  <c r="K882" i="1" a="1"/>
  <c r="K882" i="1" s="1"/>
  <c r="H883" i="1" a="1"/>
  <c r="H883" i="1"/>
  <c r="I883" i="1" a="1"/>
  <c r="I883" i="1" s="1"/>
  <c r="H882" i="1" a="1"/>
  <c r="H882" i="1"/>
  <c r="F882" i="1" a="1"/>
  <c r="F882" i="1"/>
  <c r="I894" i="1" a="1"/>
  <c r="I894" i="1"/>
  <c r="K894" i="1" a="1"/>
  <c r="K894" i="1" s="1"/>
  <c r="K883" i="1" a="1"/>
  <c r="K883" i="1"/>
  <c r="H894" i="1" a="1"/>
  <c r="H894" i="1" s="1"/>
  <c r="J882" i="1" a="1"/>
  <c r="J882" i="1" s="1"/>
  <c r="G883" i="1" a="1"/>
  <c r="G883" i="1"/>
  <c r="F800" i="1" a="1"/>
  <c r="F800" i="1" s="1"/>
  <c r="J804" i="1" a="1"/>
  <c r="J804" i="1"/>
  <c r="K802" i="1" a="1"/>
  <c r="K802" i="1" s="1"/>
  <c r="G800" i="1" a="1"/>
  <c r="G800" i="1" s="1"/>
  <c r="I802" i="1" a="1"/>
  <c r="I802" i="1" s="1"/>
  <c r="F802" i="1" a="1"/>
  <c r="F802" i="1" s="1"/>
  <c r="K804" i="1" a="1"/>
  <c r="K804" i="1"/>
  <c r="G802" i="1" a="1"/>
  <c r="G802" i="1"/>
  <c r="G814" i="1" a="1"/>
  <c r="G814" i="1" s="1"/>
  <c r="H802" i="1" a="1"/>
  <c r="H802" i="1" s="1"/>
  <c r="H804" i="1" a="1"/>
  <c r="H804" i="1"/>
  <c r="I804" i="1" a="1"/>
  <c r="I804" i="1" s="1"/>
  <c r="G804" i="1" a="1"/>
  <c r="G804" i="1" s="1"/>
  <c r="F804" i="1" a="1"/>
  <c r="F804" i="1"/>
  <c r="J802" i="1" a="1"/>
  <c r="J802" i="1" s="1"/>
  <c r="J800" i="1" a="1"/>
  <c r="J800" i="1" s="1"/>
  <c r="I800" i="1" a="1"/>
  <c r="I800" i="1" s="1"/>
  <c r="H800" i="1" a="1"/>
  <c r="H800" i="1" s="1"/>
  <c r="K800" i="1" a="1"/>
  <c r="K800" i="1"/>
  <c r="I764" i="1" a="1"/>
  <c r="I764" i="1"/>
  <c r="I814" i="1" s="1" a="1"/>
  <c r="I814" i="1" s="1"/>
  <c r="H764" i="1" a="1"/>
  <c r="H764" i="1" s="1"/>
  <c r="H814" i="1" s="1" a="1"/>
  <c r="H814" i="1" s="1"/>
  <c r="G764" i="1" a="1"/>
  <c r="G764" i="1"/>
  <c r="F764" i="1" a="1"/>
  <c r="F764" i="1"/>
  <c r="F814" i="1" s="1" a="1"/>
  <c r="F814" i="1" s="1"/>
  <c r="K764" i="1" a="1"/>
  <c r="K764" i="1" s="1"/>
  <c r="K814" i="1" s="1" a="1"/>
  <c r="K814" i="1" s="1"/>
  <c r="J764" i="1" a="1"/>
  <c r="J764" i="1"/>
  <c r="J814" i="1" s="1" a="1"/>
  <c r="J814" i="1" s="1"/>
  <c r="F778" i="1" a="1"/>
  <c r="F778" i="1" s="1"/>
  <c r="F777" i="1" s="1"/>
  <c r="F784" i="1" s="1"/>
  <c r="F785" i="1" s="1"/>
  <c r="G778" i="1" a="1"/>
  <c r="G778" i="1" s="1"/>
  <c r="G777" i="1" s="1"/>
  <c r="K778" i="1" a="1"/>
  <c r="K778" i="1"/>
  <c r="J778" i="1" a="1"/>
  <c r="J778" i="1"/>
  <c r="I778" i="1" a="1"/>
  <c r="I778" i="1"/>
  <c r="I777" i="1" s="1"/>
  <c r="I784" i="1" s="1"/>
  <c r="I785" i="1" s="1"/>
  <c r="H778" i="1" a="1"/>
  <c r="H778" i="1" s="1"/>
  <c r="H777" i="1" s="1"/>
  <c r="K854" i="1"/>
  <c r="K853" i="1" s="1"/>
  <c r="J854" i="1"/>
  <c r="I854" i="1"/>
  <c r="H854" i="1"/>
  <c r="G854" i="1"/>
  <c r="G853" i="1" s="1"/>
  <c r="F854" i="1"/>
  <c r="J853" i="1"/>
  <c r="I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I781" i="1"/>
  <c r="K780" i="1"/>
  <c r="J780" i="1"/>
  <c r="I780" i="1"/>
  <c r="H780" i="1"/>
  <c r="G780" i="1"/>
  <c r="F780" i="1"/>
  <c r="K777" i="1"/>
  <c r="K784" i="1" s="1"/>
  <c r="K785" i="1" s="1"/>
  <c r="J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H673" i="1"/>
  <c r="K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G667" i="1"/>
  <c r="G673" i="1" s="1"/>
  <c r="F667" i="1"/>
  <c r="F673" i="1" s="1"/>
  <c r="K666" i="1"/>
  <c r="J666" i="1"/>
  <c r="J672" i="1" s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8" i="1"/>
  <c r="F514" i="1"/>
  <c r="I513" i="1"/>
  <c r="K503" i="1"/>
  <c r="J503" i="1"/>
  <c r="I503" i="1"/>
  <c r="H503" i="1"/>
  <c r="G503" i="1"/>
  <c r="F503" i="1"/>
  <c r="F477" i="1"/>
  <c r="H476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G397" i="1"/>
  <c r="G517" i="1" s="1"/>
  <c r="I396" i="1"/>
  <c r="I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H383" i="1"/>
  <c r="H514" i="1" s="1"/>
  <c r="F383" i="1"/>
  <c r="K382" i="1"/>
  <c r="K513" i="1" s="1"/>
  <c r="H382" i="1"/>
  <c r="H513" i="1" s="1"/>
  <c r="K379" i="1"/>
  <c r="J379" i="1"/>
  <c r="I379" i="1"/>
  <c r="H379" i="1"/>
  <c r="G379" i="1"/>
  <c r="F379" i="1"/>
  <c r="K378" i="1"/>
  <c r="K435" i="1" s="1"/>
  <c r="F378" i="1"/>
  <c r="F435" i="1" s="1"/>
  <c r="H362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I322" i="1"/>
  <c r="I477" i="1" s="1"/>
  <c r="F321" i="1"/>
  <c r="F476" i="1" s="1"/>
  <c r="H320" i="1"/>
  <c r="H475" i="1" s="1"/>
  <c r="H319" i="1"/>
  <c r="H474" i="1" s="1"/>
  <c r="J318" i="1"/>
  <c r="J473" i="1" s="1"/>
  <c r="K317" i="1"/>
  <c r="K472" i="1" s="1"/>
  <c r="I317" i="1"/>
  <c r="I472" i="1" s="1"/>
  <c r="H317" i="1"/>
  <c r="H472" i="1" s="1"/>
  <c r="K316" i="1"/>
  <c r="K471" i="1" s="1"/>
  <c r="F316" i="1"/>
  <c r="F471" i="1" s="1"/>
  <c r="G315" i="1"/>
  <c r="G470" i="1" s="1"/>
  <c r="K313" i="1"/>
  <c r="H313" i="1"/>
  <c r="H418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J299" i="1"/>
  <c r="J463" i="1" s="1"/>
  <c r="I299" i="1"/>
  <c r="I463" i="1" s="1"/>
  <c r="H299" i="1"/>
  <c r="H463" i="1" s="1"/>
  <c r="H298" i="1"/>
  <c r="H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6" i="1"/>
  <c r="F126" i="1"/>
  <c r="K124" i="1"/>
  <c r="G124" i="1"/>
  <c r="F124" i="1"/>
  <c r="K123" i="1"/>
  <c r="H123" i="1"/>
  <c r="G123" i="1"/>
  <c r="J122" i="1"/>
  <c r="I122" i="1"/>
  <c r="H122" i="1"/>
  <c r="F122" i="1"/>
  <c r="K121" i="1"/>
  <c r="J121" i="1"/>
  <c r="G121" i="1"/>
  <c r="J120" i="1"/>
  <c r="I120" i="1"/>
  <c r="H120" i="1"/>
  <c r="F120" i="1"/>
  <c r="H119" i="1"/>
  <c r="G119" i="1"/>
  <c r="F119" i="1"/>
  <c r="K118" i="1"/>
  <c r="I118" i="1"/>
  <c r="H118" i="1"/>
  <c r="J117" i="1"/>
  <c r="I116" i="1"/>
  <c r="F115" i="1"/>
  <c r="I114" i="1"/>
  <c r="G114" i="1"/>
  <c r="F114" i="1"/>
  <c r="H113" i="1"/>
  <c r="K393" i="1"/>
  <c r="J393" i="1"/>
  <c r="I393" i="1"/>
  <c r="H393" i="1"/>
  <c r="G393" i="1"/>
  <c r="F393" i="1"/>
  <c r="K288" i="1"/>
  <c r="J288" i="1"/>
  <c r="I288" i="1"/>
  <c r="I398" i="1" s="1"/>
  <c r="I518" i="1" s="1"/>
  <c r="H288" i="1"/>
  <c r="G288" i="1"/>
  <c r="F288" i="1"/>
  <c r="K287" i="1"/>
  <c r="J287" i="1"/>
  <c r="I287" i="1"/>
  <c r="H287" i="1"/>
  <c r="H397" i="1" s="1"/>
  <c r="H517" i="1" s="1"/>
  <c r="G287" i="1"/>
  <c r="F287" i="1"/>
  <c r="F397" i="1" s="1"/>
  <c r="F517" i="1" s="1"/>
  <c r="K285" i="1"/>
  <c r="K384" i="1" s="1"/>
  <c r="K515" i="1" s="1"/>
  <c r="J285" i="1"/>
  <c r="J384" i="1" s="1"/>
  <c r="J515" i="1" s="1"/>
  <c r="I285" i="1"/>
  <c r="I384" i="1" s="1"/>
  <c r="I515" i="1" s="1"/>
  <c r="H285" i="1"/>
  <c r="G285" i="1"/>
  <c r="F285" i="1"/>
  <c r="K284" i="1"/>
  <c r="J284" i="1"/>
  <c r="I284" i="1"/>
  <c r="H284" i="1"/>
  <c r="G284" i="1"/>
  <c r="G383" i="1" s="1"/>
  <c r="G514" i="1" s="1"/>
  <c r="F284" i="1"/>
  <c r="K283" i="1"/>
  <c r="J283" i="1"/>
  <c r="I283" i="1"/>
  <c r="H283" i="1"/>
  <c r="G283" i="1"/>
  <c r="F283" i="1"/>
  <c r="K248" i="1"/>
  <c r="K323" i="1" s="1"/>
  <c r="K478" i="1" s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J317" i="1" s="1"/>
  <c r="J472" i="1" s="1"/>
  <c r="I242" i="1"/>
  <c r="H242" i="1"/>
  <c r="G242" i="1"/>
  <c r="G317" i="1" s="1"/>
  <c r="G472" i="1" s="1"/>
  <c r="F242" i="1"/>
  <c r="K241" i="1"/>
  <c r="J241" i="1"/>
  <c r="J316" i="1" s="1"/>
  <c r="J471" i="1" s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H214" i="1"/>
  <c r="H210" i="1" s="1"/>
  <c r="G214" i="1"/>
  <c r="G210" i="1" s="1"/>
  <c r="F214" i="1"/>
  <c r="K210" i="1"/>
  <c r="I210" i="1"/>
  <c r="F210" i="1"/>
  <c r="K207" i="1"/>
  <c r="K396" i="1" s="1"/>
  <c r="K437" i="1" s="1"/>
  <c r="J207" i="1"/>
  <c r="I207" i="1"/>
  <c r="H207" i="1"/>
  <c r="H396" i="1" s="1"/>
  <c r="H437" i="1" s="1"/>
  <c r="G207" i="1"/>
  <c r="F207" i="1"/>
  <c r="K205" i="1"/>
  <c r="J205" i="1"/>
  <c r="I205" i="1"/>
  <c r="H205" i="1"/>
  <c r="G205" i="1"/>
  <c r="G378" i="1" s="1"/>
  <c r="G435" i="1" s="1"/>
  <c r="F205" i="1"/>
  <c r="F196" i="1"/>
  <c r="F359" i="1" s="1"/>
  <c r="F426" i="1" s="1"/>
  <c r="K188" i="1"/>
  <c r="J188" i="1"/>
  <c r="I188" i="1"/>
  <c r="I313" i="1" s="1"/>
  <c r="I418" i="1" s="1"/>
  <c r="H188" i="1"/>
  <c r="G188" i="1"/>
  <c r="F188" i="1"/>
  <c r="K187" i="1"/>
  <c r="J187" i="1"/>
  <c r="J312" i="1" s="1"/>
  <c r="J417" i="1" s="1"/>
  <c r="I187" i="1"/>
  <c r="H187" i="1"/>
  <c r="G187" i="1"/>
  <c r="F187" i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G398" i="1" s="1"/>
  <c r="G518" i="1" s="1"/>
  <c r="F170" i="1"/>
  <c r="F398" i="1" s="1"/>
  <c r="K169" i="1"/>
  <c r="J169" i="1"/>
  <c r="J397" i="1" s="1"/>
  <c r="J517" i="1" s="1"/>
  <c r="I169" i="1"/>
  <c r="I397" i="1" s="1"/>
  <c r="I517" i="1" s="1"/>
  <c r="H169" i="1"/>
  <c r="G169" i="1"/>
  <c r="F169" i="1"/>
  <c r="K168" i="1"/>
  <c r="J168" i="1"/>
  <c r="J396" i="1" s="1"/>
  <c r="J437" i="1" s="1"/>
  <c r="I168" i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G384" i="1" s="1"/>
  <c r="G515" i="1" s="1"/>
  <c r="F156" i="1"/>
  <c r="F384" i="1" s="1"/>
  <c r="F515" i="1" s="1"/>
  <c r="K155" i="1"/>
  <c r="K383" i="1" s="1"/>
  <c r="K514" i="1" s="1"/>
  <c r="J155" i="1"/>
  <c r="J383" i="1" s="1"/>
  <c r="J514" i="1" s="1"/>
  <c r="I155" i="1"/>
  <c r="I383" i="1" s="1"/>
  <c r="I514" i="1" s="1"/>
  <c r="H155" i="1"/>
  <c r="G155" i="1"/>
  <c r="F155" i="1"/>
  <c r="K154" i="1"/>
  <c r="J154" i="1"/>
  <c r="J382" i="1" s="1"/>
  <c r="J513" i="1" s="1"/>
  <c r="I154" i="1"/>
  <c r="I382" i="1" s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I378" i="1" s="1"/>
  <c r="I435" i="1" s="1"/>
  <c r="H150" i="1"/>
  <c r="H378" i="1" s="1"/>
  <c r="H435" i="1" s="1"/>
  <c r="G150" i="1"/>
  <c r="F150" i="1"/>
  <c r="K134" i="1"/>
  <c r="J134" i="1"/>
  <c r="I134" i="1"/>
  <c r="I362" i="1" s="1"/>
  <c r="H134" i="1"/>
  <c r="G134" i="1"/>
  <c r="G362" i="1" s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F360" i="1" s="1"/>
  <c r="F427" i="1" s="1"/>
  <c r="K131" i="1"/>
  <c r="J131" i="1"/>
  <c r="I131" i="1"/>
  <c r="H131" i="1"/>
  <c r="G131" i="1"/>
  <c r="F131" i="1"/>
  <c r="K130" i="1"/>
  <c r="K137" i="1" s="1" a="1"/>
  <c r="K137" i="1" s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323" i="1" s="1"/>
  <c r="J478" i="1" s="1"/>
  <c r="I95" i="1"/>
  <c r="I127" i="1" s="1"/>
  <c r="H95" i="1"/>
  <c r="H127" i="1" s="1"/>
  <c r="G95" i="1"/>
  <c r="G127" i="1" s="1"/>
  <c r="F95" i="1"/>
  <c r="F323" i="1" s="1"/>
  <c r="F478" i="1" s="1"/>
  <c r="K94" i="1"/>
  <c r="K126" i="1" s="1"/>
  <c r="J94" i="1"/>
  <c r="J322" i="1" s="1"/>
  <c r="J477" i="1" s="1"/>
  <c r="I94" i="1"/>
  <c r="I126" i="1" s="1"/>
  <c r="H94" i="1"/>
  <c r="H322" i="1" s="1"/>
  <c r="H477" i="1" s="1"/>
  <c r="G94" i="1"/>
  <c r="G126" i="1" s="1"/>
  <c r="F94" i="1"/>
  <c r="F322" i="1" s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G93" i="1"/>
  <c r="G321" i="1" s="1"/>
  <c r="G476" i="1" s="1"/>
  <c r="F93" i="1"/>
  <c r="K92" i="1"/>
  <c r="K320" i="1" s="1"/>
  <c r="K475" i="1" s="1"/>
  <c r="J92" i="1"/>
  <c r="J124" i="1" s="1"/>
  <c r="I92" i="1"/>
  <c r="I320" i="1" s="1"/>
  <c r="I475" i="1" s="1"/>
  <c r="H92" i="1"/>
  <c r="H124" i="1" s="1"/>
  <c r="G92" i="1"/>
  <c r="G320" i="1" s="1"/>
  <c r="G475" i="1" s="1"/>
  <c r="F92" i="1"/>
  <c r="F320" i="1" s="1"/>
  <c r="F475" i="1" s="1"/>
  <c r="K91" i="1"/>
  <c r="K319" i="1" s="1"/>
  <c r="K474" i="1" s="1"/>
  <c r="J91" i="1"/>
  <c r="J319" i="1" s="1"/>
  <c r="J474" i="1" s="1"/>
  <c r="I91" i="1"/>
  <c r="I319" i="1" s="1"/>
  <c r="I474" i="1" s="1"/>
  <c r="H91" i="1"/>
  <c r="G91" i="1"/>
  <c r="G319" i="1" s="1"/>
  <c r="G474" i="1" s="1"/>
  <c r="F91" i="1"/>
  <c r="F123" i="1" s="1"/>
  <c r="K90" i="1"/>
  <c r="K122" i="1" s="1"/>
  <c r="J90" i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J89" i="1"/>
  <c r="I89" i="1"/>
  <c r="I121" i="1" s="1"/>
  <c r="H89" i="1"/>
  <c r="H121" i="1" s="1"/>
  <c r="G89" i="1"/>
  <c r="F89" i="1"/>
  <c r="K88" i="1"/>
  <c r="K120" i="1" s="1"/>
  <c r="J88" i="1"/>
  <c r="I88" i="1"/>
  <c r="I316" i="1" s="1"/>
  <c r="I471" i="1" s="1"/>
  <c r="H88" i="1"/>
  <c r="H316" i="1" s="1"/>
  <c r="H471" i="1" s="1"/>
  <c r="G88" i="1"/>
  <c r="F88" i="1"/>
  <c r="K87" i="1"/>
  <c r="K119" i="1" s="1"/>
  <c r="J87" i="1"/>
  <c r="I87" i="1"/>
  <c r="I119" i="1" s="1"/>
  <c r="H87" i="1"/>
  <c r="G87" i="1"/>
  <c r="F87" i="1"/>
  <c r="K86" i="1"/>
  <c r="J86" i="1"/>
  <c r="I86" i="1"/>
  <c r="H86" i="1"/>
  <c r="G86" i="1"/>
  <c r="F86" i="1"/>
  <c r="F118" i="1" s="1"/>
  <c r="K85" i="1"/>
  <c r="K117" i="1" s="1"/>
  <c r="J85" i="1"/>
  <c r="J313" i="1" s="1"/>
  <c r="J418" i="1" s="1"/>
  <c r="I85" i="1"/>
  <c r="I117" i="1" s="1"/>
  <c r="H85" i="1"/>
  <c r="H117" i="1" s="1"/>
  <c r="G85" i="1"/>
  <c r="F85" i="1"/>
  <c r="F313" i="1" s="1"/>
  <c r="F418" i="1" s="1"/>
  <c r="K84" i="1"/>
  <c r="K312" i="1" s="1"/>
  <c r="K417" i="1" s="1"/>
  <c r="J84" i="1"/>
  <c r="J116" i="1" s="1"/>
  <c r="I84" i="1"/>
  <c r="H84" i="1"/>
  <c r="H312" i="1" s="1"/>
  <c r="H417" i="1" s="1"/>
  <c r="G84" i="1"/>
  <c r="G312" i="1" s="1"/>
  <c r="G417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J114" i="1" s="1"/>
  <c r="I82" i="1"/>
  <c r="H82" i="1"/>
  <c r="H114" i="1" s="1"/>
  <c r="G82" i="1"/>
  <c r="F82" i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3" i="1" a="1"/>
  <c r="J1703" i="1"/>
  <c r="K1704" i="1" a="1"/>
  <c r="K1704" i="1" s="1"/>
  <c r="I1703" i="1" a="1"/>
  <c r="I1703" i="1"/>
  <c r="F1703" i="1" a="1"/>
  <c r="F1703" i="1" s="1"/>
  <c r="H1703" i="1" a="1"/>
  <c r="H1703" i="1"/>
  <c r="H1704" i="1" a="1"/>
  <c r="H1704" i="1"/>
  <c r="I1704" i="1" a="1"/>
  <c r="I1704" i="1" s="1"/>
  <c r="F1704" i="1" a="1"/>
  <c r="F1704" i="1"/>
  <c r="G1704" i="1" a="1"/>
  <c r="G1704" i="1" s="1"/>
  <c r="G1703" i="1" a="1"/>
  <c r="G1703" i="1" s="1"/>
  <c r="K1703" i="1" a="1"/>
  <c r="K1703" i="1"/>
  <c r="J1704" i="1" a="1"/>
  <c r="J1704" i="1"/>
  <c r="J741" i="1" a="1"/>
  <c r="J741" i="1"/>
  <c r="G741" i="1" a="1"/>
  <c r="G741" i="1"/>
  <c r="K741" i="1" a="1"/>
  <c r="K741" i="1" s="1"/>
  <c r="H741" i="1" a="1"/>
  <c r="H741" i="1" s="1"/>
  <c r="I741" i="1" a="1"/>
  <c r="I741" i="1"/>
  <c r="F741" i="1" a="1"/>
  <c r="F741" i="1"/>
  <c r="G722" i="1" a="1"/>
  <c r="G722" i="1" s="1"/>
  <c r="G738" i="1" a="1"/>
  <c r="G738" i="1"/>
  <c r="F738" i="1" a="1"/>
  <c r="F738" i="1"/>
  <c r="I722" i="1" a="1"/>
  <c r="I722" i="1" s="1"/>
  <c r="G725" i="1" a="1"/>
  <c r="G725" i="1"/>
  <c r="J718" i="1" a="1"/>
  <c r="J718" i="1" s="1"/>
  <c r="F725" i="1" a="1"/>
  <c r="F725" i="1"/>
  <c r="J722" i="1" a="1"/>
  <c r="J722" i="1" s="1"/>
  <c r="J725" i="1" a="1"/>
  <c r="J725" i="1" s="1"/>
  <c r="H725" i="1" a="1"/>
  <c r="H725" i="1" s="1"/>
  <c r="K722" i="1" a="1"/>
  <c r="K722" i="1" s="1"/>
  <c r="F722" i="1" a="1"/>
  <c r="F722" i="1" s="1"/>
  <c r="H722" i="1" a="1"/>
  <c r="H722" i="1" s="1"/>
  <c r="K725" i="1" a="1"/>
  <c r="K725" i="1"/>
  <c r="K718" i="1" a="1"/>
  <c r="K718" i="1"/>
  <c r="K738" i="1" a="1"/>
  <c r="K738" i="1" s="1"/>
  <c r="I725" i="1" a="1"/>
  <c r="I725" i="1" s="1"/>
  <c r="J738" i="1" a="1"/>
  <c r="J738" i="1"/>
  <c r="I738" i="1" a="1"/>
  <c r="I738" i="1" s="1"/>
  <c r="H738" i="1" a="1"/>
  <c r="H738" i="1"/>
  <c r="F694" i="1" a="1"/>
  <c r="F694" i="1" s="1"/>
  <c r="J717" i="1" a="1"/>
  <c r="J717" i="1"/>
  <c r="I716" i="1" a="1"/>
  <c r="I716" i="1" s="1"/>
  <c r="I724" i="1" s="1" a="1"/>
  <c r="I724" i="1" s="1"/>
  <c r="I726" i="1" s="1" a="1"/>
  <c r="I726" i="1" s="1"/>
  <c r="I694" i="1" a="1"/>
  <c r="I694" i="1" s="1"/>
  <c r="K707" i="1" a="1"/>
  <c r="K707" i="1" s="1"/>
  <c r="I718" i="1" a="1"/>
  <c r="I718" i="1"/>
  <c r="H718" i="1" a="1"/>
  <c r="H718" i="1"/>
  <c r="H724" i="1" s="1" a="1"/>
  <c r="H724" i="1" s="1"/>
  <c r="H726" i="1" s="1" a="1"/>
  <c r="H726" i="1" s="1"/>
  <c r="G694" i="1" a="1"/>
  <c r="G694" i="1" s="1"/>
  <c r="I707" i="1" a="1"/>
  <c r="I707" i="1" s="1"/>
  <c r="F695" i="1" a="1"/>
  <c r="F695" i="1" s="1"/>
  <c r="G718" i="1" a="1"/>
  <c r="G718" i="1" s="1"/>
  <c r="H707" i="1" a="1"/>
  <c r="H707" i="1"/>
  <c r="F718" i="1" a="1"/>
  <c r="F718" i="1"/>
  <c r="K717" i="1" a="1"/>
  <c r="K717" i="1"/>
  <c r="I714" i="1" a="1"/>
  <c r="I714" i="1" s="1"/>
  <c r="H695" i="1" a="1"/>
  <c r="H695" i="1" s="1"/>
  <c r="G695" i="1" a="1"/>
  <c r="G695" i="1"/>
  <c r="K709" i="1" a="1"/>
  <c r="K709" i="1"/>
  <c r="I709" i="1" a="1"/>
  <c r="I709" i="1"/>
  <c r="J695" i="1" a="1"/>
  <c r="J695" i="1" s="1"/>
  <c r="F716" i="1" a="1"/>
  <c r="F716" i="1"/>
  <c r="F707" i="1" a="1"/>
  <c r="F707" i="1" s="1"/>
  <c r="G714" i="1" a="1"/>
  <c r="G714" i="1"/>
  <c r="F714" i="1" a="1"/>
  <c r="F714" i="1" s="1"/>
  <c r="K694" i="1" a="1"/>
  <c r="K694" i="1" s="1"/>
  <c r="J694" i="1" a="1"/>
  <c r="J694" i="1" s="1"/>
  <c r="K695" i="1" a="1"/>
  <c r="K695" i="1"/>
  <c r="I717" i="1" a="1"/>
  <c r="I717" i="1"/>
  <c r="J709" i="1" a="1"/>
  <c r="J709" i="1" s="1"/>
  <c r="K716" i="1" a="1"/>
  <c r="K716" i="1" s="1"/>
  <c r="J707" i="1" a="1"/>
  <c r="J707" i="1" s="1"/>
  <c r="H709" i="1" a="1"/>
  <c r="H709" i="1" s="1"/>
  <c r="H716" i="1" a="1"/>
  <c r="H716" i="1"/>
  <c r="H717" i="1" a="1"/>
  <c r="H717" i="1"/>
  <c r="G717" i="1" a="1"/>
  <c r="G717" i="1" s="1"/>
  <c r="F717" i="1" a="1"/>
  <c r="F717" i="1" s="1"/>
  <c r="J716" i="1" a="1"/>
  <c r="J716" i="1" s="1"/>
  <c r="K714" i="1" a="1"/>
  <c r="K714" i="1"/>
  <c r="J714" i="1" a="1"/>
  <c r="J714" i="1"/>
  <c r="H714" i="1" a="1"/>
  <c r="H714" i="1"/>
  <c r="I695" i="1" a="1"/>
  <c r="I695" i="1" s="1"/>
  <c r="G707" i="1" a="1"/>
  <c r="G707" i="1"/>
  <c r="G709" i="1" a="1"/>
  <c r="G709" i="1" s="1"/>
  <c r="F709" i="1" a="1"/>
  <c r="F709" i="1"/>
  <c r="H694" i="1" a="1"/>
  <c r="H694" i="1" s="1"/>
  <c r="G716" i="1" a="1"/>
  <c r="G716" i="1"/>
  <c r="K680" i="1" a="1"/>
  <c r="K680" i="1" s="1"/>
  <c r="G679" i="1" a="1"/>
  <c r="G679" i="1"/>
  <c r="F686" i="1" a="1"/>
  <c r="F686" i="1"/>
  <c r="F681" i="1" a="1"/>
  <c r="F681" i="1" s="1"/>
  <c r="I680" i="1" a="1"/>
  <c r="I680" i="1" s="1"/>
  <c r="H681" i="1" a="1"/>
  <c r="H681" i="1" s="1"/>
  <c r="K686" i="1" a="1"/>
  <c r="K686" i="1" s="1"/>
  <c r="F683" i="1" a="1"/>
  <c r="F683" i="1"/>
  <c r="H679" i="1" a="1"/>
  <c r="H679" i="1" s="1"/>
  <c r="G680" i="1" a="1"/>
  <c r="G680" i="1" s="1"/>
  <c r="J686" i="1" a="1"/>
  <c r="J686" i="1"/>
  <c r="I686" i="1" a="1"/>
  <c r="I686" i="1" s="1"/>
  <c r="J681" i="1" a="1"/>
  <c r="J681" i="1"/>
  <c r="F679" i="1" a="1"/>
  <c r="F679" i="1"/>
  <c r="G683" i="1" a="1"/>
  <c r="G683" i="1"/>
  <c r="H686" i="1" a="1"/>
  <c r="H686" i="1" s="1"/>
  <c r="H680" i="1" a="1"/>
  <c r="H680" i="1"/>
  <c r="G686" i="1" a="1"/>
  <c r="G686" i="1" s="1"/>
  <c r="K683" i="1" a="1"/>
  <c r="K683" i="1" s="1"/>
  <c r="I685" i="1" a="1"/>
  <c r="I685" i="1"/>
  <c r="K685" i="1" a="1"/>
  <c r="K685" i="1"/>
  <c r="I679" i="1" a="1"/>
  <c r="I679" i="1" s="1"/>
  <c r="J683" i="1" a="1"/>
  <c r="J683" i="1"/>
  <c r="J679" i="1" a="1"/>
  <c r="J679" i="1"/>
  <c r="J685" i="1" a="1"/>
  <c r="J685" i="1" s="1"/>
  <c r="H685" i="1" a="1"/>
  <c r="H685" i="1" s="1"/>
  <c r="I681" i="1" a="1"/>
  <c r="I681" i="1" s="1"/>
  <c r="J680" i="1" a="1"/>
  <c r="J680" i="1" s="1"/>
  <c r="F680" i="1" a="1"/>
  <c r="F680" i="1" s="1"/>
  <c r="K679" i="1" a="1"/>
  <c r="K679" i="1"/>
  <c r="G685" i="1" a="1"/>
  <c r="G685" i="1" s="1"/>
  <c r="F685" i="1" a="1"/>
  <c r="F685" i="1"/>
  <c r="I683" i="1" a="1"/>
  <c r="I683" i="1" s="1"/>
  <c r="G681" i="1" a="1"/>
  <c r="G681" i="1"/>
  <c r="H683" i="1" a="1"/>
  <c r="H683" i="1"/>
  <c r="K681" i="1" a="1"/>
  <c r="K681" i="1"/>
  <c r="H650" i="1" a="1"/>
  <c r="H650" i="1" s="1"/>
  <c r="H662" i="1" a="1"/>
  <c r="H662" i="1"/>
  <c r="F648" i="1" a="1"/>
  <c r="F648" i="1" s="1"/>
  <c r="G662" i="1" a="1"/>
  <c r="G662" i="1"/>
  <c r="F651" i="1" a="1"/>
  <c r="F651" i="1"/>
  <c r="K650" i="1" a="1"/>
  <c r="K650" i="1"/>
  <c r="G647" i="1" a="1"/>
  <c r="G647" i="1" s="1"/>
  <c r="I648" i="1" a="1"/>
  <c r="I648" i="1"/>
  <c r="K647" i="1" a="1"/>
  <c r="K647" i="1"/>
  <c r="J664" i="1" a="1"/>
  <c r="J664" i="1" s="1"/>
  <c r="H647" i="1" a="1"/>
  <c r="H647" i="1"/>
  <c r="G650" i="1" a="1"/>
  <c r="G650" i="1" s="1"/>
  <c r="J647" i="1" a="1"/>
  <c r="J647" i="1" s="1"/>
  <c r="K664" i="1" a="1"/>
  <c r="K664" i="1" s="1"/>
  <c r="I664" i="1" a="1"/>
  <c r="I664" i="1"/>
  <c r="H663" i="1" a="1"/>
  <c r="H663" i="1" s="1"/>
  <c r="F662" i="1" a="1"/>
  <c r="F662" i="1" s="1"/>
  <c r="I647" i="1" a="1"/>
  <c r="I647" i="1" s="1"/>
  <c r="H664" i="1" a="1"/>
  <c r="H664" i="1"/>
  <c r="G664" i="1" a="1"/>
  <c r="G664" i="1"/>
  <c r="F664" i="1" a="1"/>
  <c r="F664" i="1"/>
  <c r="I662" i="1" a="1"/>
  <c r="I662" i="1" s="1"/>
  <c r="K663" i="1" a="1"/>
  <c r="K663" i="1" s="1"/>
  <c r="J663" i="1" a="1"/>
  <c r="J663" i="1" s="1"/>
  <c r="I663" i="1" a="1"/>
  <c r="I663" i="1"/>
  <c r="G663" i="1" a="1"/>
  <c r="G663" i="1" s="1"/>
  <c r="I650" i="1" a="1"/>
  <c r="I650" i="1"/>
  <c r="G648" i="1" a="1"/>
  <c r="G648" i="1" s="1"/>
  <c r="J662" i="1" a="1"/>
  <c r="J662" i="1"/>
  <c r="G651" i="1" a="1"/>
  <c r="G651" i="1"/>
  <c r="F663" i="1" a="1"/>
  <c r="F663" i="1" s="1"/>
  <c r="J650" i="1" a="1"/>
  <c r="J650" i="1" s="1"/>
  <c r="I651" i="1" a="1"/>
  <c r="I651" i="1" s="1"/>
  <c r="F650" i="1" a="1"/>
  <c r="F650" i="1"/>
  <c r="K648" i="1" a="1"/>
  <c r="K648" i="1"/>
  <c r="K662" i="1" a="1"/>
  <c r="K662" i="1"/>
  <c r="H651" i="1" a="1"/>
  <c r="H651" i="1" s="1"/>
  <c r="H648" i="1" a="1"/>
  <c r="H648" i="1" s="1"/>
  <c r="K651" i="1" a="1"/>
  <c r="K651" i="1" s="1"/>
  <c r="J648" i="1" a="1"/>
  <c r="J648" i="1"/>
  <c r="J651" i="1" a="1"/>
  <c r="J651" i="1"/>
  <c r="K637" i="1" a="1"/>
  <c r="K637" i="1"/>
  <c r="G646" i="1" a="1"/>
  <c r="G646" i="1" s="1"/>
  <c r="G645" i="1" a="1"/>
  <c r="G645" i="1" s="1"/>
  <c r="J643" i="1" a="1"/>
  <c r="J643" i="1" s="1"/>
  <c r="K640" i="1" a="1"/>
  <c r="K640" i="1"/>
  <c r="K643" i="1" a="1"/>
  <c r="K643" i="1" s="1"/>
  <c r="K641" i="1" a="1"/>
  <c r="K641" i="1"/>
  <c r="G637" i="1" a="1"/>
  <c r="G637" i="1"/>
  <c r="J638" i="1" a="1"/>
  <c r="J638" i="1"/>
  <c r="I645" i="1" a="1"/>
  <c r="I645" i="1"/>
  <c r="F646" i="1" a="1"/>
  <c r="F646" i="1" s="1"/>
  <c r="J637" i="1" a="1"/>
  <c r="J637" i="1" s="1"/>
  <c r="K645" i="1" a="1"/>
  <c r="K645" i="1"/>
  <c r="K638" i="1" a="1"/>
  <c r="K638" i="1"/>
  <c r="J645" i="1" a="1"/>
  <c r="J645" i="1"/>
  <c r="H641" i="1" a="1"/>
  <c r="H641" i="1"/>
  <c r="G640" i="1" a="1"/>
  <c r="G640" i="1" s="1"/>
  <c r="J640" i="1" a="1"/>
  <c r="J640" i="1"/>
  <c r="G638" i="1" a="1"/>
  <c r="G638" i="1" s="1"/>
  <c r="H636" i="1" a="1"/>
  <c r="H636" i="1"/>
  <c r="F638" i="1" a="1"/>
  <c r="F638" i="1"/>
  <c r="K636" i="1" a="1"/>
  <c r="K636" i="1" s="1"/>
  <c r="H638" i="1" a="1"/>
  <c r="H638" i="1" s="1"/>
  <c r="I643" i="1" a="1"/>
  <c r="I643" i="1" s="1"/>
  <c r="G643" i="1" a="1"/>
  <c r="G643" i="1" s="1"/>
  <c r="I637" i="1" a="1"/>
  <c r="I637" i="1"/>
  <c r="J641" i="1" a="1"/>
  <c r="J641" i="1" s="1"/>
  <c r="F641" i="1" a="1"/>
  <c r="F641" i="1"/>
  <c r="H640" i="1" a="1"/>
  <c r="H640" i="1"/>
  <c r="H645" i="1" a="1"/>
  <c r="H645" i="1"/>
  <c r="F645" i="1" a="1"/>
  <c r="F645" i="1"/>
  <c r="H637" i="1" a="1"/>
  <c r="H637" i="1" s="1"/>
  <c r="I640" i="1" a="1"/>
  <c r="I640" i="1"/>
  <c r="H643" i="1" a="1"/>
  <c r="H643" i="1"/>
  <c r="G641" i="1" a="1"/>
  <c r="G641" i="1"/>
  <c r="I638" i="1" a="1"/>
  <c r="I638" i="1"/>
  <c r="F636" i="1" a="1"/>
  <c r="F636" i="1"/>
  <c r="F637" i="1" a="1"/>
  <c r="F637" i="1" s="1"/>
  <c r="J636" i="1" a="1"/>
  <c r="J636" i="1"/>
  <c r="I636" i="1" a="1"/>
  <c r="I636" i="1" s="1"/>
  <c r="G636" i="1" a="1"/>
  <c r="G636" i="1"/>
  <c r="F643" i="1" a="1"/>
  <c r="F643" i="1" s="1"/>
  <c r="F640" i="1" a="1"/>
  <c r="F640" i="1" s="1"/>
  <c r="F647" i="1" a="1"/>
  <c r="F647" i="1"/>
  <c r="K646" i="1" a="1"/>
  <c r="K646" i="1" s="1"/>
  <c r="J646" i="1" a="1"/>
  <c r="J646" i="1" s="1"/>
  <c r="I641" i="1" a="1"/>
  <c r="I641" i="1"/>
  <c r="I646" i="1" a="1"/>
  <c r="I646" i="1"/>
  <c r="H646" i="1" a="1"/>
  <c r="H646" i="1"/>
  <c r="G627" i="1" a="1"/>
  <c r="G627" i="1"/>
  <c r="I635" i="1" a="1"/>
  <c r="I635" i="1"/>
  <c r="G635" i="1" a="1"/>
  <c r="G635" i="1" s="1"/>
  <c r="F635" i="1" a="1"/>
  <c r="F635" i="1"/>
  <c r="J628" i="1" a="1"/>
  <c r="J628" i="1"/>
  <c r="H625" i="1" a="1"/>
  <c r="H625" i="1"/>
  <c r="I625" i="1" a="1"/>
  <c r="I625" i="1"/>
  <c r="G628" i="1" a="1"/>
  <c r="G628" i="1"/>
  <c r="I623" i="1" a="1"/>
  <c r="I623" i="1"/>
  <c r="K626" i="1" a="1"/>
  <c r="K626" i="1" s="1"/>
  <c r="H627" i="1" a="1"/>
  <c r="H627" i="1" s="1"/>
  <c r="H631" i="1" a="1"/>
  <c r="H631" i="1" s="1"/>
  <c r="G631" i="1" a="1"/>
  <c r="G631" i="1" s="1"/>
  <c r="K633" i="1" a="1"/>
  <c r="K633" i="1"/>
  <c r="I631" i="1" a="1"/>
  <c r="I631" i="1" s="1"/>
  <c r="H626" i="1" a="1"/>
  <c r="H626" i="1"/>
  <c r="I628" i="1" a="1"/>
  <c r="I628" i="1" s="1"/>
  <c r="J633" i="1" a="1"/>
  <c r="J633" i="1" s="1"/>
  <c r="I633" i="1" a="1"/>
  <c r="I633" i="1"/>
  <c r="H633" i="1" a="1"/>
  <c r="H633" i="1" s="1"/>
  <c r="F631" i="1" a="1"/>
  <c r="F631" i="1"/>
  <c r="J630" i="1" a="1"/>
  <c r="J630" i="1" s="1"/>
  <c r="I630" i="1" a="1"/>
  <c r="I630" i="1" s="1"/>
  <c r="F627" i="1" a="1"/>
  <c r="F627" i="1"/>
  <c r="F626" i="1" a="1"/>
  <c r="F626" i="1"/>
  <c r="F630" i="1" a="1"/>
  <c r="F630" i="1"/>
  <c r="F625" i="1" a="1"/>
  <c r="F625" i="1" s="1"/>
  <c r="J627" i="1" a="1"/>
  <c r="J627" i="1"/>
  <c r="J626" i="1" a="1"/>
  <c r="J626" i="1"/>
  <c r="K628" i="1" a="1"/>
  <c r="K628" i="1"/>
  <c r="G633" i="1" a="1"/>
  <c r="G633" i="1" s="1"/>
  <c r="H623" i="1" a="1"/>
  <c r="H623" i="1" s="1"/>
  <c r="G626" i="1" a="1"/>
  <c r="G626" i="1" s="1"/>
  <c r="F633" i="1" a="1"/>
  <c r="F633" i="1"/>
  <c r="K623" i="1" a="1"/>
  <c r="K623" i="1"/>
  <c r="H630" i="1" a="1"/>
  <c r="H630" i="1" s="1"/>
  <c r="K627" i="1" a="1"/>
  <c r="K627" i="1" s="1"/>
  <c r="K630" i="1" a="1"/>
  <c r="K630" i="1" s="1"/>
  <c r="H628" i="1" a="1"/>
  <c r="H628" i="1" s="1"/>
  <c r="I627" i="1" a="1"/>
  <c r="I627" i="1"/>
  <c r="J625" i="1" a="1"/>
  <c r="J625" i="1"/>
  <c r="K635" i="1" a="1"/>
  <c r="K635" i="1"/>
  <c r="J635" i="1" a="1"/>
  <c r="J635" i="1" s="1"/>
  <c r="K631" i="1" a="1"/>
  <c r="K631" i="1" s="1"/>
  <c r="J631" i="1" a="1"/>
  <c r="J631" i="1"/>
  <c r="F628" i="1" a="1"/>
  <c r="F628" i="1"/>
  <c r="G625" i="1" a="1"/>
  <c r="G625" i="1"/>
  <c r="I626" i="1" a="1"/>
  <c r="I626" i="1" s="1"/>
  <c r="G630" i="1" a="1"/>
  <c r="G630" i="1"/>
  <c r="K625" i="1" a="1"/>
  <c r="K625" i="1"/>
  <c r="J623" i="1" a="1"/>
  <c r="J623" i="1"/>
  <c r="H635" i="1" a="1"/>
  <c r="H635" i="1" s="1"/>
  <c r="F617" i="1" a="1"/>
  <c r="F617" i="1" s="1"/>
  <c r="K621" i="1" a="1"/>
  <c r="K621" i="1" s="1"/>
  <c r="I617" i="1" a="1"/>
  <c r="I617" i="1"/>
  <c r="J620" i="1" a="1"/>
  <c r="J620" i="1"/>
  <c r="I620" i="1" a="1"/>
  <c r="I620" i="1" s="1"/>
  <c r="F616" i="1" a="1"/>
  <c r="F616" i="1"/>
  <c r="I608" i="1" a="1"/>
  <c r="I608" i="1" s="1"/>
  <c r="G616" i="1" a="1"/>
  <c r="G616" i="1" s="1"/>
  <c r="F620" i="1" a="1"/>
  <c r="F620" i="1"/>
  <c r="J607" i="1" a="1"/>
  <c r="J607" i="1" s="1"/>
  <c r="I607" i="1" a="1"/>
  <c r="I607" i="1" s="1"/>
  <c r="I616" i="1" a="1"/>
  <c r="I616" i="1"/>
  <c r="G618" i="1" a="1"/>
  <c r="G618" i="1" s="1"/>
  <c r="J621" i="1" a="1"/>
  <c r="J621" i="1"/>
  <c r="H617" i="1" a="1"/>
  <c r="H617" i="1"/>
  <c r="I621" i="1" a="1"/>
  <c r="I621" i="1"/>
  <c r="H621" i="1" a="1"/>
  <c r="H621" i="1"/>
  <c r="K618" i="1" a="1"/>
  <c r="K618" i="1"/>
  <c r="J618" i="1" a="1"/>
  <c r="J618" i="1"/>
  <c r="F621" i="1" a="1"/>
  <c r="F621" i="1"/>
  <c r="G607" i="1" a="1"/>
  <c r="G607" i="1" s="1"/>
  <c r="J616" i="1" a="1"/>
  <c r="J616" i="1"/>
  <c r="G608" i="1" a="1"/>
  <c r="G608" i="1"/>
  <c r="H620" i="1" a="1"/>
  <c r="H620" i="1"/>
  <c r="J617" i="1" a="1"/>
  <c r="J617" i="1"/>
  <c r="F618" i="1" a="1"/>
  <c r="F618" i="1" s="1"/>
  <c r="G617" i="1" a="1"/>
  <c r="G617" i="1" s="1"/>
  <c r="G615" i="1" a="1"/>
  <c r="G615" i="1" s="1"/>
  <c r="F607" i="1" a="1"/>
  <c r="F607" i="1" s="1"/>
  <c r="K608" i="1" a="1"/>
  <c r="K608" i="1"/>
  <c r="K615" i="1" a="1"/>
  <c r="K615" i="1" s="1"/>
  <c r="J615" i="1" a="1"/>
  <c r="J615" i="1" s="1"/>
  <c r="K620" i="1" a="1"/>
  <c r="K620" i="1"/>
  <c r="G620" i="1" a="1"/>
  <c r="G620" i="1" s="1"/>
  <c r="K617" i="1" a="1"/>
  <c r="K617" i="1"/>
  <c r="H616" i="1" a="1"/>
  <c r="H616" i="1"/>
  <c r="I615" i="1" a="1"/>
  <c r="I615" i="1"/>
  <c r="F615" i="1" a="1"/>
  <c r="F615" i="1" s="1"/>
  <c r="J608" i="1" a="1"/>
  <c r="J608" i="1"/>
  <c r="K607" i="1" a="1"/>
  <c r="K607" i="1"/>
  <c r="H608" i="1" a="1"/>
  <c r="H608" i="1"/>
  <c r="F608" i="1" a="1"/>
  <c r="F608" i="1" s="1"/>
  <c r="K616" i="1" a="1"/>
  <c r="K616" i="1" s="1"/>
  <c r="H607" i="1" a="1"/>
  <c r="H607" i="1" s="1"/>
  <c r="G621" i="1" a="1"/>
  <c r="G621" i="1"/>
  <c r="I618" i="1" a="1"/>
  <c r="I618" i="1"/>
  <c r="H615" i="1" a="1"/>
  <c r="H615" i="1"/>
  <c r="G623" i="1" a="1"/>
  <c r="G623" i="1" s="1"/>
  <c r="H618" i="1" a="1"/>
  <c r="H618" i="1"/>
  <c r="F623" i="1" a="1"/>
  <c r="F623" i="1" s="1"/>
  <c r="J600" i="1" a="1"/>
  <c r="J600" i="1"/>
  <c r="I604" i="1" a="1"/>
  <c r="I604" i="1" s="1"/>
  <c r="F591" i="1" a="1"/>
  <c r="F591" i="1" s="1"/>
  <c r="K587" i="1" a="1"/>
  <c r="K587" i="1" s="1"/>
  <c r="K601" i="1" a="1"/>
  <c r="K601" i="1"/>
  <c r="G593" i="1" a="1"/>
  <c r="G593" i="1"/>
  <c r="K591" i="1" a="1"/>
  <c r="K591" i="1"/>
  <c r="K600" i="1" a="1"/>
  <c r="K600" i="1" s="1"/>
  <c r="G600" i="1" a="1"/>
  <c r="G600" i="1"/>
  <c r="G594" i="1" a="1"/>
  <c r="G594" i="1" s="1"/>
  <c r="J594" i="1" a="1"/>
  <c r="J594" i="1"/>
  <c r="H594" i="1" a="1"/>
  <c r="H594" i="1" s="1"/>
  <c r="G591" i="1" a="1"/>
  <c r="G591" i="1" s="1"/>
  <c r="H604" i="1" a="1"/>
  <c r="H604" i="1" s="1"/>
  <c r="K590" i="1" a="1"/>
  <c r="K590" i="1"/>
  <c r="J605" i="1" a="1"/>
  <c r="J605" i="1"/>
  <c r="G601" i="1" a="1"/>
  <c r="G601" i="1"/>
  <c r="H600" i="1" a="1"/>
  <c r="H600" i="1" s="1"/>
  <c r="F594" i="1" a="1"/>
  <c r="F594" i="1"/>
  <c r="J590" i="1" a="1"/>
  <c r="J590" i="1" s="1"/>
  <c r="I590" i="1" a="1"/>
  <c r="I590" i="1"/>
  <c r="K594" i="1" a="1"/>
  <c r="K594" i="1" s="1"/>
  <c r="K605" i="1" a="1"/>
  <c r="K605" i="1" s="1"/>
  <c r="H605" i="1" a="1"/>
  <c r="H605" i="1" s="1"/>
  <c r="I587" i="1" a="1"/>
  <c r="I587" i="1"/>
  <c r="G604" i="1" a="1"/>
  <c r="G604" i="1"/>
  <c r="F593" i="1" a="1"/>
  <c r="F593" i="1"/>
  <c r="H590" i="1" a="1"/>
  <c r="H590" i="1" s="1"/>
  <c r="G590" i="1" a="1"/>
  <c r="G590" i="1"/>
  <c r="H591" i="1" a="1"/>
  <c r="H591" i="1" s="1"/>
  <c r="J601" i="1" a="1"/>
  <c r="J601" i="1"/>
  <c r="I601" i="1" a="1"/>
  <c r="I601" i="1" s="1"/>
  <c r="K593" i="1" a="1"/>
  <c r="K593" i="1" s="1"/>
  <c r="I600" i="1" a="1"/>
  <c r="I600" i="1" s="1"/>
  <c r="I594" i="1" a="1"/>
  <c r="I594" i="1"/>
  <c r="J593" i="1" a="1"/>
  <c r="J593" i="1"/>
  <c r="I591" i="1" a="1"/>
  <c r="I591" i="1"/>
  <c r="F590" i="1" a="1"/>
  <c r="F590" i="1" s="1"/>
  <c r="J587" i="1" a="1"/>
  <c r="J587" i="1"/>
  <c r="H593" i="1" a="1"/>
  <c r="H593" i="1" s="1"/>
  <c r="F600" i="1" a="1"/>
  <c r="F600" i="1"/>
  <c r="J591" i="1" a="1"/>
  <c r="J591" i="1" s="1"/>
  <c r="H587" i="1" a="1"/>
  <c r="H587" i="1"/>
  <c r="K604" i="1" a="1"/>
  <c r="K604" i="1" s="1"/>
  <c r="F601" i="1" a="1"/>
  <c r="F601" i="1"/>
  <c r="I605" i="1" a="1"/>
  <c r="I605" i="1"/>
  <c r="F605" i="1" a="1"/>
  <c r="F605" i="1"/>
  <c r="I593" i="1" a="1"/>
  <c r="I593" i="1" s="1"/>
  <c r="G605" i="1" a="1"/>
  <c r="G605" i="1"/>
  <c r="J604" i="1" a="1"/>
  <c r="J604" i="1" s="1"/>
  <c r="F604" i="1" a="1"/>
  <c r="F604" i="1"/>
  <c r="H601" i="1" a="1"/>
  <c r="H601" i="1" s="1"/>
  <c r="F583" i="1" a="1"/>
  <c r="F583" i="1"/>
  <c r="K582" i="1" a="1"/>
  <c r="K582" i="1" s="1"/>
  <c r="H582" i="1" a="1"/>
  <c r="H582" i="1"/>
  <c r="F586" i="1" a="1"/>
  <c r="F586" i="1"/>
  <c r="G587" i="1" a="1"/>
  <c r="G587" i="1"/>
  <c r="F587" i="1" a="1"/>
  <c r="F587" i="1" s="1"/>
  <c r="K586" i="1" a="1"/>
  <c r="K586" i="1"/>
  <c r="I582" i="1" a="1"/>
  <c r="I582" i="1" s="1"/>
  <c r="J586" i="1" a="1"/>
  <c r="J586" i="1"/>
  <c r="I586" i="1" a="1"/>
  <c r="I586" i="1" s="1"/>
  <c r="H586" i="1" a="1"/>
  <c r="H586" i="1" s="1"/>
  <c r="G586" i="1" a="1"/>
  <c r="G586" i="1" s="1"/>
  <c r="J582" i="1" a="1"/>
  <c r="J582" i="1"/>
  <c r="F582" i="1" a="1"/>
  <c r="F582" i="1"/>
  <c r="K583" i="1" a="1"/>
  <c r="K583" i="1"/>
  <c r="J583" i="1" a="1"/>
  <c r="J583" i="1" s="1"/>
  <c r="G582" i="1" a="1"/>
  <c r="G582" i="1"/>
  <c r="I583" i="1" a="1"/>
  <c r="I583" i="1" s="1"/>
  <c r="H583" i="1" a="1"/>
  <c r="H583" i="1"/>
  <c r="G583" i="1" a="1"/>
  <c r="G583" i="1" s="1"/>
  <c r="H31" i="1" a="1"/>
  <c r="H31" i="1"/>
  <c r="G30" i="1" a="1"/>
  <c r="G30" i="1" s="1"/>
  <c r="G31" i="1" a="1"/>
  <c r="G31" i="1"/>
  <c r="I30" i="1" a="1"/>
  <c r="I30" i="1"/>
  <c r="J31" i="1" a="1"/>
  <c r="J31" i="1"/>
  <c r="J30" i="1" a="1"/>
  <c r="J30" i="1"/>
  <c r="K31" i="1" a="1"/>
  <c r="K31" i="1"/>
  <c r="H30" i="1" a="1"/>
  <c r="H30" i="1" s="1"/>
  <c r="K30" i="1" a="1"/>
  <c r="K30" i="1"/>
  <c r="I31" i="1" a="1"/>
  <c r="I31" i="1" s="1"/>
  <c r="F30" i="1" a="1"/>
  <c r="F30" i="1" s="1"/>
  <c r="F31" i="1" a="1"/>
  <c r="F31" i="1" s="1"/>
  <c r="K19" i="1"/>
  <c r="J19" i="1"/>
  <c r="I19" i="1"/>
  <c r="I18" i="1" s="1"/>
  <c r="H19" i="1"/>
  <c r="H18" i="1" s="1"/>
  <c r="G19" i="1"/>
  <c r="G18" i="1" s="1"/>
  <c r="F19" i="1"/>
  <c r="F18" i="1" s="1"/>
  <c r="K18" i="1"/>
  <c r="J18" i="1"/>
  <c r="I282" i="1" a="1"/>
  <c r="I282" i="1"/>
  <c r="I281" i="1" s="1"/>
  <c r="G282" i="1" a="1"/>
  <c r="G282" i="1" s="1"/>
  <c r="G281" i="1" s="1"/>
  <c r="J282" i="1" a="1"/>
  <c r="J282" i="1" s="1"/>
  <c r="J281" i="1" s="1"/>
  <c r="J380" i="1" s="1"/>
  <c r="J511" i="1" s="1"/>
  <c r="G273" i="1" a="1"/>
  <c r="G273" i="1" s="1"/>
  <c r="G272" i="1" s="1"/>
  <c r="J273" i="1" a="1"/>
  <c r="J273" i="1" s="1"/>
  <c r="J272" i="1" s="1"/>
  <c r="J361" i="1" s="1"/>
  <c r="J502" i="1" s="1"/>
  <c r="I273" i="1" a="1"/>
  <c r="I273" i="1"/>
  <c r="I272" i="1" s="1"/>
  <c r="I361" i="1" s="1"/>
  <c r="I502" i="1" s="1"/>
  <c r="H282" i="1" a="1"/>
  <c r="H282" i="1" s="1"/>
  <c r="K282" i="1" a="1"/>
  <c r="K282" i="1"/>
  <c r="K273" i="1" a="1"/>
  <c r="K273" i="1"/>
  <c r="K272" i="1" s="1"/>
  <c r="H273" i="1" a="1"/>
  <c r="H273" i="1" s="1"/>
  <c r="H272" i="1" s="1"/>
  <c r="H361" i="1" s="1"/>
  <c r="H502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J240" i="1" a="1"/>
  <c r="J240" i="1" s="1"/>
  <c r="J239" i="1" s="1"/>
  <c r="K197" i="1" a="1"/>
  <c r="K197" i="1" s="1"/>
  <c r="K360" i="1" s="1"/>
  <c r="K427" i="1" s="1"/>
  <c r="G240" i="1" a="1"/>
  <c r="G240" i="1" s="1"/>
  <c r="G239" i="1" s="1"/>
  <c r="F197" i="1" a="1"/>
  <c r="F197" i="1"/>
  <c r="K240" i="1" a="1"/>
  <c r="K240" i="1" s="1"/>
  <c r="I240" i="1" a="1"/>
  <c r="I240" i="1"/>
  <c r="I239" i="1" s="1"/>
  <c r="I314" i="1" s="1"/>
  <c r="I469" i="1" s="1"/>
  <c r="H240" i="1" a="1"/>
  <c r="H240" i="1" s="1"/>
  <c r="F240" i="1" a="1"/>
  <c r="F240" i="1" s="1"/>
  <c r="F239" i="1" s="1"/>
  <c r="F314" i="1" s="1"/>
  <c r="F469" i="1" s="1"/>
  <c r="H197" i="1" a="1"/>
  <c r="H197" i="1" s="1"/>
  <c r="J197" i="1" a="1"/>
  <c r="J197" i="1" s="1"/>
  <c r="I197" i="1" a="1"/>
  <c r="I197" i="1" s="1"/>
  <c r="I196" i="1" s="1"/>
  <c r="I359" i="1" s="1"/>
  <c r="I426" i="1" s="1"/>
  <c r="G197" i="1" a="1"/>
  <c r="G197" i="1" s="1"/>
  <c r="G196" i="1" s="1"/>
  <c r="F137" i="1" a="1"/>
  <c r="F137" i="1" s="1"/>
  <c r="J137" i="1" a="1"/>
  <c r="J137" i="1" s="1"/>
  <c r="F139" i="1" a="1"/>
  <c r="F139" i="1" s="1"/>
  <c r="I137" i="1" a="1"/>
  <c r="I137" i="1" s="1"/>
  <c r="I138" i="1" a="1"/>
  <c r="I138" i="1" s="1"/>
  <c r="K136" i="1" a="1"/>
  <c r="K136" i="1" s="1"/>
  <c r="H138" i="1" a="1"/>
  <c r="H138" i="1" s="1"/>
  <c r="H137" i="1" a="1"/>
  <c r="H137" i="1" s="1"/>
  <c r="J136" i="1" a="1"/>
  <c r="J136" i="1" s="1"/>
  <c r="F136" i="1" a="1"/>
  <c r="F136" i="1" s="1"/>
  <c r="H136" i="1" a="1"/>
  <c r="H136" i="1" s="1"/>
  <c r="I139" i="1" a="1"/>
  <c r="I139" i="1" s="1"/>
  <c r="K138" i="1" a="1"/>
  <c r="K138" i="1"/>
  <c r="J138" i="1" a="1"/>
  <c r="J138" i="1" s="1"/>
  <c r="G136" i="1" a="1"/>
  <c r="G136" i="1" s="1"/>
  <c r="J139" i="1" a="1"/>
  <c r="J139" i="1" s="1"/>
  <c r="G137" i="1" a="1"/>
  <c r="G137" i="1"/>
  <c r="I136" i="1" a="1"/>
  <c r="I136" i="1" s="1"/>
  <c r="K139" i="1" a="1"/>
  <c r="K139" i="1"/>
  <c r="H139" i="1" a="1"/>
  <c r="H139" i="1" s="1"/>
  <c r="F138" i="1" a="1"/>
  <c r="F138" i="1"/>
  <c r="G139" i="1" a="1"/>
  <c r="G139" i="1" s="1"/>
  <c r="G138" i="1" a="1"/>
  <c r="G138" i="1" s="1"/>
  <c r="H58" i="1" a="1"/>
  <c r="H58" i="1" s="1"/>
  <c r="F60" i="1" a="1"/>
  <c r="F60" i="1" s="1"/>
  <c r="G57" i="1" a="1"/>
  <c r="G57" i="1" s="1"/>
  <c r="J57" i="1" a="1"/>
  <c r="J57" i="1" s="1"/>
  <c r="G59" i="1" a="1"/>
  <c r="G59" i="1"/>
  <c r="F57" i="1" a="1"/>
  <c r="F57" i="1" s="1"/>
  <c r="F58" i="1" a="1"/>
  <c r="F58" i="1" s="1"/>
  <c r="H60" i="1" a="1"/>
  <c r="H60" i="1"/>
  <c r="K60" i="1" a="1"/>
  <c r="K60" i="1" s="1"/>
  <c r="J60" i="1" a="1"/>
  <c r="J60" i="1"/>
  <c r="K58" i="1" a="1"/>
  <c r="K58" i="1" s="1"/>
  <c r="I59" i="1" a="1"/>
  <c r="I59" i="1" s="1"/>
  <c r="J58" i="1" a="1"/>
  <c r="J58" i="1" s="1"/>
  <c r="H57" i="1" a="1"/>
  <c r="H57" i="1" s="1"/>
  <c r="I60" i="1" a="1"/>
  <c r="I60" i="1" s="1"/>
  <c r="I58" i="1" a="1"/>
  <c r="I58" i="1" s="1"/>
  <c r="K59" i="1" a="1"/>
  <c r="K59" i="1" s="1"/>
  <c r="J59" i="1" a="1"/>
  <c r="J59" i="1" s="1"/>
  <c r="G60" i="1" a="1"/>
  <c r="G60" i="1"/>
  <c r="F59" i="1" a="1"/>
  <c r="F59" i="1" s="1"/>
  <c r="K57" i="1" a="1"/>
  <c r="K57" i="1" s="1"/>
  <c r="I57" i="1" a="1"/>
  <c r="I57" i="1" s="1"/>
  <c r="G58" i="1" a="1"/>
  <c r="G58" i="1" s="1"/>
  <c r="H59" i="1" a="1"/>
  <c r="H59" i="1" s="1"/>
  <c r="G52" i="1" a="1"/>
  <c r="G52" i="1"/>
  <c r="K51" i="1" a="1"/>
  <c r="K51" i="1" s="1"/>
  <c r="I51" i="1" a="1"/>
  <c r="I51" i="1" s="1"/>
  <c r="H51" i="1" a="1"/>
  <c r="H51" i="1" s="1"/>
  <c r="F51" i="1" a="1"/>
  <c r="F51" i="1"/>
  <c r="K50" i="1" a="1"/>
  <c r="K50" i="1" s="1"/>
  <c r="I50" i="1" a="1"/>
  <c r="I50" i="1" s="1"/>
  <c r="H52" i="1" a="1"/>
  <c r="H52" i="1" s="1"/>
  <c r="F52" i="1" a="1"/>
  <c r="F52" i="1"/>
  <c r="J51" i="1" a="1"/>
  <c r="J51" i="1" s="1"/>
  <c r="K53" i="1" a="1"/>
  <c r="K53" i="1"/>
  <c r="J53" i="1" a="1"/>
  <c r="J53" i="1" s="1"/>
  <c r="I53" i="1" a="1"/>
  <c r="I53" i="1" s="1"/>
  <c r="G53" i="1" a="1"/>
  <c r="G53" i="1" s="1"/>
  <c r="I52" i="1" a="1"/>
  <c r="I52" i="1" s="1"/>
  <c r="F53" i="1" a="1"/>
  <c r="F53" i="1" s="1"/>
  <c r="F50" i="1" a="1"/>
  <c r="F50" i="1"/>
  <c r="G51" i="1" a="1"/>
  <c r="G51" i="1" s="1"/>
  <c r="H50" i="1" a="1"/>
  <c r="H50" i="1" s="1"/>
  <c r="J52" i="1" a="1"/>
  <c r="J52" i="1" s="1"/>
  <c r="H53" i="1" a="1"/>
  <c r="H53" i="1" s="1"/>
  <c r="G50" i="1" a="1"/>
  <c r="G50" i="1" s="1"/>
  <c r="J50" i="1" a="1"/>
  <c r="J50" i="1" s="1"/>
  <c r="K52" i="1" a="1"/>
  <c r="K52" i="1" s="1"/>
  <c r="G13" i="1" a="1"/>
  <c r="G13" i="1" s="1"/>
  <c r="F13" i="1" a="1"/>
  <c r="F13" i="1" s="1"/>
  <c r="J13" i="1" a="1"/>
  <c r="J13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K14" i="1" a="1"/>
  <c r="K14" i="1" s="1"/>
  <c r="F14" i="1" a="1"/>
  <c r="F14" i="1" s="1"/>
  <c r="G14" i="1" a="1"/>
  <c r="G14" i="1" s="1"/>
  <c r="J14" i="1" a="1"/>
  <c r="J14" i="1" s="1"/>
  <c r="I14" i="1" a="1"/>
  <c r="I14" i="1" s="1"/>
  <c r="H14" i="1" a="1"/>
  <c r="H14" i="1"/>
  <c r="K13" i="1" a="1"/>
  <c r="K13" i="1" s="1"/>
  <c r="I13" i="1" a="1"/>
  <c r="I13" i="1" s="1"/>
  <c r="H13" i="1" a="1"/>
  <c r="H13" i="1" s="1"/>
  <c r="I54" i="1" a="1"/>
  <c r="I54" i="1" s="1"/>
  <c r="K54" i="1" a="1"/>
  <c r="K54" i="1" s="1"/>
  <c r="J54" i="1" a="1"/>
  <c r="J54" i="1"/>
  <c r="H54" i="1" a="1"/>
  <c r="H54" i="1" s="1"/>
  <c r="G48" i="1" a="1"/>
  <c r="G48" i="1" s="1"/>
  <c r="I42" i="1" a="1"/>
  <c r="I42" i="1" s="1"/>
  <c r="H43" i="1" a="1"/>
  <c r="H43" i="1"/>
  <c r="F43" i="1" a="1"/>
  <c r="F43" i="1" s="1"/>
  <c r="K48" i="1" a="1"/>
  <c r="K48" i="1" s="1"/>
  <c r="J48" i="1" a="1"/>
  <c r="J48" i="1" s="1"/>
  <c r="G43" i="1" a="1"/>
  <c r="G43" i="1" s="1"/>
  <c r="F48" i="1" a="1"/>
  <c r="F48" i="1" s="1"/>
  <c r="I43" i="1" a="1"/>
  <c r="I43" i="1"/>
  <c r="H42" i="1" a="1"/>
  <c r="H42" i="1" s="1"/>
  <c r="K43" i="1" a="1"/>
  <c r="K43" i="1"/>
  <c r="J42" i="1" a="1"/>
  <c r="J42" i="1" s="1"/>
  <c r="G54" i="1" a="1"/>
  <c r="G54" i="1"/>
  <c r="F54" i="1" a="1"/>
  <c r="F54" i="1" s="1"/>
  <c r="I48" i="1" a="1"/>
  <c r="I48" i="1" s="1"/>
  <c r="J43" i="1" a="1"/>
  <c r="J43" i="1" s="1"/>
  <c r="K42" i="1" a="1"/>
  <c r="K42" i="1" s="1"/>
  <c r="H48" i="1" a="1"/>
  <c r="H48" i="1" s="1"/>
  <c r="H41" i="1" a="1"/>
  <c r="H41" i="1" s="1"/>
  <c r="G41" i="1" a="1"/>
  <c r="G41" i="1" s="1"/>
  <c r="K28" i="1" a="1"/>
  <c r="K28" i="1"/>
  <c r="H28" i="1" a="1"/>
  <c r="H28" i="1" s="1"/>
  <c r="F41" i="1" a="1"/>
  <c r="F41" i="1"/>
  <c r="K27" i="1" a="1"/>
  <c r="K27" i="1" s="1"/>
  <c r="J27" i="1" a="1"/>
  <c r="J27" i="1" s="1"/>
  <c r="I28" i="1" a="1"/>
  <c r="I28" i="1" s="1"/>
  <c r="G27" i="1" a="1"/>
  <c r="G27" i="1" s="1"/>
  <c r="K26" i="1" a="1"/>
  <c r="K26" i="1" s="1"/>
  <c r="J28" i="1" a="1"/>
  <c r="J28" i="1" s="1"/>
  <c r="F27" i="1" a="1"/>
  <c r="F27" i="1" s="1"/>
  <c r="F28" i="1" a="1"/>
  <c r="F28" i="1" s="1"/>
  <c r="G42" i="1" a="1"/>
  <c r="G42" i="1" s="1"/>
  <c r="F42" i="1" a="1"/>
  <c r="F42" i="1"/>
  <c r="H27" i="1" a="1"/>
  <c r="H27" i="1" s="1"/>
  <c r="G28" i="1" a="1"/>
  <c r="G28" i="1" s="1"/>
  <c r="K41" i="1" a="1"/>
  <c r="K41" i="1" s="1"/>
  <c r="J41" i="1" a="1"/>
  <c r="J41" i="1" s="1"/>
  <c r="I41" i="1" a="1"/>
  <c r="I41" i="1" s="1"/>
  <c r="I27" i="1" a="1"/>
  <c r="I27" i="1" s="1"/>
  <c r="G16" i="1" a="1"/>
  <c r="G16" i="1" s="1"/>
  <c r="H24" i="1" a="1"/>
  <c r="H24" i="1" s="1"/>
  <c r="J21" i="1" a="1"/>
  <c r="J21" i="1" s="1"/>
  <c r="K16" i="1" a="1"/>
  <c r="K16" i="1"/>
  <c r="F17" i="1" a="1"/>
  <c r="F17" i="1" s="1"/>
  <c r="F16" i="1" a="1"/>
  <c r="F16" i="1" s="1"/>
  <c r="F24" i="1" a="1"/>
  <c r="F24" i="1" s="1"/>
  <c r="J16" i="1" a="1"/>
  <c r="J16" i="1" s="1"/>
  <c r="H21" i="1" a="1"/>
  <c r="H21" i="1" s="1"/>
  <c r="G24" i="1" a="1"/>
  <c r="G24" i="1"/>
  <c r="G21" i="1" a="1"/>
  <c r="G21" i="1" s="1"/>
  <c r="J26" i="1" a="1"/>
  <c r="J26" i="1" s="1"/>
  <c r="I21" i="1" a="1"/>
  <c r="I21" i="1" s="1"/>
  <c r="J17" i="1" a="1"/>
  <c r="J17" i="1"/>
  <c r="I26" i="1" a="1"/>
  <c r="I26" i="1" s="1"/>
  <c r="H26" i="1" a="1"/>
  <c r="H26" i="1" s="1"/>
  <c r="J24" i="1" a="1"/>
  <c r="J24" i="1" s="1"/>
  <c r="I17" i="1" a="1"/>
  <c r="I17" i="1" s="1"/>
  <c r="G26" i="1" a="1"/>
  <c r="G26" i="1" s="1"/>
  <c r="H16" i="1" a="1"/>
  <c r="H16" i="1"/>
  <c r="K21" i="1" a="1"/>
  <c r="K21" i="1" s="1"/>
  <c r="F26" i="1" a="1"/>
  <c r="F26" i="1"/>
  <c r="K25" i="1" a="1"/>
  <c r="K25" i="1" s="1"/>
  <c r="J25" i="1" a="1"/>
  <c r="J25" i="1"/>
  <c r="I25" i="1" a="1"/>
  <c r="I25" i="1" s="1"/>
  <c r="I16" i="1" a="1"/>
  <c r="I16" i="1" s="1"/>
  <c r="K17" i="1" a="1"/>
  <c r="K17" i="1" s="1"/>
  <c r="G17" i="1" a="1"/>
  <c r="G17" i="1" s="1"/>
  <c r="H17" i="1" a="1"/>
  <c r="H17" i="1" s="1"/>
  <c r="I24" i="1" a="1"/>
  <c r="I24" i="1" s="1"/>
  <c r="H25" i="1" a="1"/>
  <c r="H25" i="1" s="1"/>
  <c r="G25" i="1" a="1"/>
  <c r="G25" i="1"/>
  <c r="F25" i="1" a="1"/>
  <c r="F25" i="1" s="1"/>
  <c r="K24" i="1" a="1"/>
  <c r="K24" i="1"/>
  <c r="F21" i="1" a="1"/>
  <c r="F21" i="1" s="1"/>
  <c r="I9" i="1" a="1"/>
  <c r="I9" i="1" s="1"/>
  <c r="H5" i="1" a="1"/>
  <c r="H5" i="1" s="1"/>
  <c r="I11" i="1" a="1"/>
  <c r="I11" i="1" s="1"/>
  <c r="K9" i="1" a="1"/>
  <c r="K9" i="1" s="1"/>
  <c r="J6" i="1" a="1"/>
  <c r="J6" i="1" s="1"/>
  <c r="H11" i="1" a="1"/>
  <c r="H11" i="1" s="1"/>
  <c r="F5" i="1" a="1"/>
  <c r="F5" i="1" s="1"/>
  <c r="J4" i="1" a="1"/>
  <c r="J4" i="1" s="1"/>
  <c r="F11" i="1" a="1"/>
  <c r="F11" i="1"/>
  <c r="J10" i="1" a="1"/>
  <c r="J10" i="1" s="1"/>
  <c r="I10" i="1" a="1"/>
  <c r="I10" i="1" s="1"/>
  <c r="F10" i="1" a="1"/>
  <c r="F10" i="1" s="1"/>
  <c r="K5" i="1" a="1"/>
  <c r="K5" i="1" s="1"/>
  <c r="I5" i="1" a="1"/>
  <c r="I5" i="1" s="1"/>
  <c r="K4" i="1" a="1"/>
  <c r="K4" i="1" s="1"/>
  <c r="K6" i="1" a="1"/>
  <c r="K6" i="1" s="1"/>
  <c r="G6" i="1" a="1"/>
  <c r="G6" i="1" s="1"/>
  <c r="G5" i="1" a="1"/>
  <c r="G5" i="1" s="1"/>
  <c r="I7" i="1" a="1"/>
  <c r="I7" i="1"/>
  <c r="H6" i="1" a="1"/>
  <c r="H6" i="1" s="1"/>
  <c r="G7" i="1" a="1"/>
  <c r="G7" i="1" s="1"/>
  <c r="F7" i="1" a="1"/>
  <c r="F7" i="1" s="1"/>
  <c r="K7" i="1" a="1"/>
  <c r="K7" i="1" s="1"/>
  <c r="H10" i="1" a="1"/>
  <c r="H10" i="1" s="1"/>
  <c r="H9" i="1" a="1"/>
  <c r="H9" i="1"/>
  <c r="I6" i="1" a="1"/>
  <c r="I6" i="1" s="1"/>
  <c r="F6" i="1" a="1"/>
  <c r="F6" i="1" s="1"/>
  <c r="J5" i="1" a="1"/>
  <c r="J5" i="1" s="1"/>
  <c r="K10" i="1" a="1"/>
  <c r="K10" i="1"/>
  <c r="G9" i="1" a="1"/>
  <c r="G9" i="1" s="1"/>
  <c r="J9" i="1" a="1"/>
  <c r="J9" i="1" s="1"/>
  <c r="H7" i="1" a="1"/>
  <c r="H7" i="1" s="1"/>
  <c r="J7" i="1" a="1"/>
  <c r="J7" i="1" s="1"/>
  <c r="F9" i="1" a="1"/>
  <c r="F9" i="1" s="1"/>
  <c r="G10" i="1" a="1"/>
  <c r="G10" i="1"/>
  <c r="K11" i="1" a="1"/>
  <c r="K11" i="1" s="1"/>
  <c r="G11" i="1" a="1"/>
  <c r="G11" i="1"/>
  <c r="J11" i="1" a="1"/>
  <c r="J11" i="1" s="1"/>
  <c r="I4" i="1" a="1"/>
  <c r="I4" i="1"/>
  <c r="H4" i="1" a="1"/>
  <c r="H4" i="1" s="1"/>
  <c r="G4" i="1" a="1"/>
  <c r="G4" i="1" s="1"/>
  <c r="F4" i="1" a="1"/>
  <c r="F4" i="1" s="1"/>
  <c r="F781" i="1" l="1"/>
  <c r="G359" i="1"/>
  <c r="G426" i="1" s="1"/>
  <c r="K239" i="1"/>
  <c r="K315" i="1"/>
  <c r="K470" i="1" s="1"/>
  <c r="H784" i="1"/>
  <c r="H785" i="1" s="1"/>
  <c r="H781" i="1"/>
  <c r="H381" i="1"/>
  <c r="H512" i="1" s="1"/>
  <c r="H281" i="1"/>
  <c r="H196" i="1"/>
  <c r="H360" i="1"/>
  <c r="H427" i="1" s="1"/>
  <c r="K724" i="1" a="1"/>
  <c r="K724" i="1" s="1"/>
  <c r="K726" i="1" s="1" a="1"/>
  <c r="K726" i="1" s="1"/>
  <c r="K740" i="1" a="1"/>
  <c r="K740" i="1" s="1"/>
  <c r="K742" i="1" s="1" a="1"/>
  <c r="K742" i="1" s="1"/>
  <c r="H239" i="1"/>
  <c r="H314" i="1" s="1"/>
  <c r="H469" i="1" s="1"/>
  <c r="H315" i="1"/>
  <c r="H470" i="1" s="1"/>
  <c r="K196" i="1"/>
  <c r="K359" i="1" s="1"/>
  <c r="K426" i="1" s="1"/>
  <c r="G314" i="1"/>
  <c r="G469" i="1" s="1"/>
  <c r="G118" i="1"/>
  <c r="I360" i="1"/>
  <c r="I427" i="1" s="1"/>
  <c r="I315" i="1"/>
  <c r="I470" i="1" s="1"/>
  <c r="J784" i="1"/>
  <c r="J785" i="1" s="1"/>
  <c r="J781" i="1"/>
  <c r="G116" i="1"/>
  <c r="J314" i="1"/>
  <c r="J469" i="1" s="1"/>
  <c r="H116" i="1"/>
  <c r="J740" i="1" a="1"/>
  <c r="J740" i="1" s="1"/>
  <c r="J742" i="1" s="1" a="1"/>
  <c r="J742" i="1" s="1"/>
  <c r="J724" i="1" a="1"/>
  <c r="J724" i="1" s="1"/>
  <c r="J726" i="1" s="1" a="1"/>
  <c r="J726" i="1" s="1"/>
  <c r="K314" i="1"/>
  <c r="K469" i="1" s="1"/>
  <c r="G361" i="1"/>
  <c r="G502" i="1" s="1"/>
  <c r="F315" i="1"/>
  <c r="F470" i="1" s="1"/>
  <c r="K116" i="1"/>
  <c r="J196" i="1"/>
  <c r="J359" i="1" s="1"/>
  <c r="J426" i="1" s="1"/>
  <c r="J360" i="1"/>
  <c r="J427" i="1" s="1"/>
  <c r="K281" i="1"/>
  <c r="K380" i="1" s="1"/>
  <c r="K511" i="1" s="1"/>
  <c r="K381" i="1"/>
  <c r="K512" i="1" s="1"/>
  <c r="F724" i="1" a="1"/>
  <c r="F724" i="1" s="1"/>
  <c r="F726" i="1" s="1" a="1"/>
  <c r="F726" i="1" s="1"/>
  <c r="K361" i="1"/>
  <c r="K502" i="1" s="1"/>
  <c r="G380" i="1"/>
  <c r="G511" i="1" s="1"/>
  <c r="I123" i="1"/>
  <c r="G724" i="1" a="1"/>
  <c r="G724" i="1" s="1"/>
  <c r="G726" i="1" s="1" a="1"/>
  <c r="G726" i="1" s="1"/>
  <c r="G740" i="1" a="1"/>
  <c r="G740" i="1" s="1"/>
  <c r="G742" i="1" s="1" a="1"/>
  <c r="G742" i="1" s="1"/>
  <c r="J315" i="1"/>
  <c r="J470" i="1" s="1"/>
  <c r="F362" i="1"/>
  <c r="H380" i="1"/>
  <c r="H511" i="1" s="1"/>
  <c r="K318" i="1"/>
  <c r="K473" i="1" s="1"/>
  <c r="I312" i="1"/>
  <c r="I417" i="1" s="1"/>
  <c r="I380" i="1"/>
  <c r="I511" i="1" s="1"/>
  <c r="K397" i="1"/>
  <c r="K517" i="1" s="1"/>
  <c r="F319" i="1"/>
  <c r="F474" i="1" s="1"/>
  <c r="G381" i="1"/>
  <c r="G512" i="1" s="1"/>
  <c r="G120" i="1"/>
  <c r="G316" i="1"/>
  <c r="G471" i="1" s="1"/>
  <c r="I381" i="1"/>
  <c r="I512" i="1" s="1"/>
  <c r="F740" i="1" a="1"/>
  <c r="F740" i="1" s="1"/>
  <c r="F742" i="1" s="1" a="1"/>
  <c r="F742" i="1" s="1"/>
  <c r="J119" i="1"/>
  <c r="G313" i="1"/>
  <c r="G418" i="1" s="1"/>
  <c r="K362" i="1"/>
  <c r="H126" i="1"/>
  <c r="G322" i="1"/>
  <c r="G477" i="1" s="1"/>
  <c r="G784" i="1"/>
  <c r="G785" i="1" s="1"/>
  <c r="G781" i="1"/>
  <c r="F923" i="1"/>
  <c r="F922" i="1" s="1"/>
  <c r="F893" i="1"/>
  <c r="I740" i="1" a="1"/>
  <c r="I740" i="1" s="1"/>
  <c r="I742" i="1" s="1" a="1"/>
  <c r="I742" i="1" s="1"/>
  <c r="F317" i="1"/>
  <c r="F472" i="1" s="1"/>
  <c r="F121" i="1"/>
  <c r="J381" i="1"/>
  <c r="J512" i="1" s="1"/>
  <c r="J127" i="1"/>
  <c r="G360" i="1"/>
  <c r="G427" i="1" s="1"/>
  <c r="K322" i="1"/>
  <c r="K477" i="1" s="1"/>
  <c r="G117" i="1"/>
  <c r="I323" i="1"/>
  <c r="I478" i="1" s="1"/>
  <c r="I923" i="1"/>
  <c r="I922" i="1" s="1"/>
  <c r="I897" i="1"/>
  <c r="I901" i="1"/>
  <c r="H740" i="1" a="1"/>
  <c r="H740" i="1" s="1"/>
  <c r="H742" i="1" s="1" a="1"/>
  <c r="H742" i="1" s="1"/>
  <c r="I124" i="1"/>
  <c r="J320" i="1"/>
  <c r="J475" i="1" s="1"/>
  <c r="J118" i="1"/>
  <c r="G122" i="1"/>
  <c r="K781" i="1"/>
  <c r="G900" i="1"/>
  <c r="H900" i="1"/>
  <c r="F127" i="1"/>
  <c r="I900" i="1"/>
  <c r="K897" i="1"/>
  <c r="J123" i="1"/>
  <c r="H923" i="1"/>
  <c r="H922" i="1" s="1"/>
  <c r="H901" i="1"/>
  <c r="H359" i="1"/>
  <c r="H426" i="1" s="1"/>
  <c r="J362" i="1"/>
  <c r="F381" i="1"/>
  <c r="F512" i="1" s="1"/>
  <c r="H384" i="1"/>
  <c r="H515" i="1" s="1"/>
  <c r="F117" i="1"/>
  <c r="K923" i="1"/>
  <c r="K922" i="1" s="1"/>
  <c r="K901" i="1"/>
  <c r="K900" i="1"/>
  <c r="G923" i="1"/>
  <c r="G922" i="1" s="1"/>
  <c r="G901" i="1"/>
  <c r="J900" i="1"/>
  <c r="G897" i="1"/>
  <c r="J901" i="1"/>
  <c r="H897" i="1"/>
  <c r="F900" i="1" l="1"/>
  <c r="F897" i="1"/>
  <c r="F901" i="1"/>
  <c r="K1753" i="1" l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G1702" i="1" l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5" i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84" i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569" i="1"/>
  <c r="H1569" i="1"/>
  <c r="I1569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F1601" i="1"/>
  <c r="F1561" i="1"/>
  <c r="I1561" i="1"/>
  <c r="H1561" i="1"/>
  <c r="G1601" i="1"/>
  <c r="H1554" i="1"/>
  <c r="G1554" i="1"/>
  <c r="H1608" i="1"/>
  <c r="I1601" i="1"/>
  <c r="G1608" i="1"/>
  <c r="I1554" i="1"/>
  <c r="F1608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G1510" i="1"/>
  <c r="H1427" i="1"/>
  <c r="F1510" i="1"/>
  <c r="F1413" i="1"/>
  <c r="I1510" i="1"/>
  <c r="H1413" i="1"/>
  <c r="F1427" i="1"/>
  <c r="G1427" i="1"/>
  <c r="I1427" i="1"/>
  <c r="G1413" i="1"/>
  <c r="I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43" i="1"/>
  <c r="I1329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I1205" i="1"/>
  <c r="G1205" i="1"/>
  <c r="G1182" i="1"/>
  <c r="I1182" i="1"/>
  <c r="F1205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K999" i="1" s="1"/>
  <c r="K998" i="1" s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K1001" i="1"/>
  <c r="F1011" i="1"/>
  <c r="F1008" i="1" s="1"/>
  <c r="F1004" i="1"/>
  <c r="J999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B708" i="1"/>
  <c r="E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51" i="1" l="1"/>
  <c r="J753" i="1"/>
  <c r="J754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K581" i="1" l="1"/>
  <c r="J581" i="1"/>
  <c r="I581" i="1"/>
  <c r="H581" i="1"/>
  <c r="G581" i="1"/>
  <c r="F581" i="1"/>
  <c r="G441" i="1" l="1"/>
  <c r="F441" i="1"/>
  <c r="H441" i="1"/>
  <c r="I441" i="1"/>
  <c r="J441" i="1"/>
  <c r="K441" i="1"/>
  <c r="F890" i="1" l="1"/>
  <c r="G890" i="1"/>
  <c r="H890" i="1"/>
  <c r="I890" i="1"/>
  <c r="J890" i="1"/>
  <c r="K890" i="1"/>
  <c r="G889" i="1" l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I885" i="1" l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K921" i="1" l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968" i="1"/>
  <c r="J915" i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K880" i="1"/>
  <c r="H5" i="4" s="1"/>
  <c r="I806" i="1"/>
  <c r="I808" i="1" s="1"/>
  <c r="J880" i="1"/>
  <c r="G5" i="4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731" i="1" l="1"/>
  <c r="F1615" i="1"/>
  <c r="F1614" i="1" s="1"/>
  <c r="F1613" i="1" s="1"/>
  <c r="F1568" i="1"/>
  <c r="F1426" i="1"/>
  <c r="F1425" i="1" s="1"/>
  <c r="F1424" i="1" s="1"/>
  <c r="F1342" i="1"/>
  <c r="F1204" i="1"/>
  <c r="F1203" i="1" s="1"/>
  <c r="G1731" i="1"/>
  <c r="G1568" i="1"/>
  <c r="G1567" i="1" s="1"/>
  <c r="G1566" i="1" s="1"/>
  <c r="G1615" i="1"/>
  <c r="G1426" i="1"/>
  <c r="G1425" i="1" s="1"/>
  <c r="G1424" i="1" s="1"/>
  <c r="G1342" i="1"/>
  <c r="G1341" i="1" s="1"/>
  <c r="G1340" i="1" s="1"/>
  <c r="G1204" i="1"/>
  <c r="H1731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731" i="1"/>
  <c r="I1615" i="1"/>
  <c r="I1614" i="1" s="1"/>
  <c r="I1613" i="1" s="1"/>
  <c r="I1568" i="1"/>
  <c r="I1426" i="1"/>
  <c r="I1425" i="1" s="1"/>
  <c r="I1424" i="1" s="1"/>
  <c r="I1342" i="1"/>
  <c r="I1341" i="1" s="1"/>
  <c r="I1340" i="1" s="1"/>
  <c r="I1204" i="1"/>
  <c r="I1203" i="1" s="1"/>
  <c r="I1202" i="1" s="1"/>
  <c r="F1341" i="1"/>
  <c r="F1340" i="1" s="1"/>
  <c r="G1614" i="1"/>
  <c r="G1613" i="1" s="1"/>
  <c r="G1203" i="1"/>
  <c r="G1202" i="1" s="1"/>
  <c r="I1567" i="1"/>
  <c r="I1566" i="1" s="1"/>
  <c r="F1567" i="1"/>
  <c r="F1566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568" i="1" s="1"/>
  <c r="J1342" i="1" l="1"/>
  <c r="J1204" i="1"/>
  <c r="J1426" i="1"/>
  <c r="J1615" i="1"/>
  <c r="K1342" i="1"/>
  <c r="K1427" i="1"/>
  <c r="K1343" i="1"/>
  <c r="K1616" i="1"/>
  <c r="K1614" i="1" s="1"/>
  <c r="K1613" i="1" s="1"/>
  <c r="K1205" i="1"/>
  <c r="K1569" i="1"/>
  <c r="K1733" i="1"/>
  <c r="K1204" i="1"/>
  <c r="K1426" i="1"/>
  <c r="K1568" i="1"/>
  <c r="J1205" i="1"/>
  <c r="J1569" i="1"/>
  <c r="J1567" i="1" s="1"/>
  <c r="J1566" i="1" s="1"/>
  <c r="J1616" i="1"/>
  <c r="J1427" i="1"/>
  <c r="J1343" i="1"/>
  <c r="J1733" i="1"/>
  <c r="J1614" i="1"/>
  <c r="J1613" i="1" s="1"/>
  <c r="K1567" i="1"/>
  <c r="K1566" i="1" s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425" i="1" l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720" i="1" l="1"/>
  <c r="H1650" i="1"/>
  <c r="H1600" i="1"/>
  <c r="H1553" i="1"/>
  <c r="H1552" i="1" s="1"/>
  <c r="H1551" i="1" s="1"/>
  <c r="H1509" i="1"/>
  <c r="H1158" i="1"/>
  <c r="I1720" i="1"/>
  <c r="I1650" i="1"/>
  <c r="I1600" i="1"/>
  <c r="I1599" i="1" s="1"/>
  <c r="I1598" i="1" s="1"/>
  <c r="I1553" i="1"/>
  <c r="I1509" i="1"/>
  <c r="I1508" i="1" s="1"/>
  <c r="I1507" i="1" s="1"/>
  <c r="I1158" i="1"/>
  <c r="I1157" i="1" s="1"/>
  <c r="I1156" i="1" s="1"/>
  <c r="F1720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719" i="1"/>
  <c r="H1656" i="1"/>
  <c r="H1607" i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G1720" i="1"/>
  <c r="G1650" i="1"/>
  <c r="G1600" i="1"/>
  <c r="G1599" i="1" s="1"/>
  <c r="G1598" i="1" s="1"/>
  <c r="G1553" i="1"/>
  <c r="G1552" i="1" s="1"/>
  <c r="G1551" i="1" s="1"/>
  <c r="G1509" i="1"/>
  <c r="G1158" i="1"/>
  <c r="G1157" i="1" s="1"/>
  <c r="G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719" i="1"/>
  <c r="G1656" i="1"/>
  <c r="G1560" i="1"/>
  <c r="G1607" i="1"/>
  <c r="G1412" i="1"/>
  <c r="G1411" i="1" s="1"/>
  <c r="G1410" i="1" s="1"/>
  <c r="G1328" i="1"/>
  <c r="G1327" i="1" s="1"/>
  <c r="G1326" i="1" s="1"/>
  <c r="G1181" i="1"/>
  <c r="G1180" i="1" s="1"/>
  <c r="G1179" i="1" s="1"/>
  <c r="I1719" i="1"/>
  <c r="I1656" i="1"/>
  <c r="I1560" i="1"/>
  <c r="I1559" i="1" s="1"/>
  <c r="I1558" i="1" s="1"/>
  <c r="I1607" i="1"/>
  <c r="I1412" i="1"/>
  <c r="I1411" i="1" s="1"/>
  <c r="I1410" i="1" s="1"/>
  <c r="I1328" i="1"/>
  <c r="I1181" i="1"/>
  <c r="H1508" i="1"/>
  <c r="H1507" i="1" s="1"/>
  <c r="H1157" i="1"/>
  <c r="H1156" i="1" s="1"/>
  <c r="I1649" i="1"/>
  <c r="I1552" i="1"/>
  <c r="I1551" i="1" s="1"/>
  <c r="H1180" i="1"/>
  <c r="H1179" i="1" s="1"/>
  <c r="G1559" i="1"/>
  <c r="G1558" i="1" s="1"/>
  <c r="G1606" i="1"/>
  <c r="G1605" i="1" s="1"/>
  <c r="I1180" i="1"/>
  <c r="I1179" i="1" s="1"/>
  <c r="H1606" i="1"/>
  <c r="H1605" i="1" s="1"/>
  <c r="I1606" i="1"/>
  <c r="I1605" i="1" s="1"/>
  <c r="G1649" i="1"/>
  <c r="H1649" i="1"/>
  <c r="H1599" i="1"/>
  <c r="H1598" i="1" s="1"/>
  <c r="G1508" i="1"/>
  <c r="G1507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J1656" i="1"/>
  <c r="J1560" i="1"/>
  <c r="J1607" i="1"/>
  <c r="J1412" i="1"/>
  <c r="J1181" i="1"/>
  <c r="I39" i="1"/>
  <c r="I1725" i="1" s="1"/>
  <c r="I1726" i="1"/>
  <c r="G39" i="1"/>
  <c r="G1725" i="1" s="1"/>
  <c r="G1726" i="1"/>
  <c r="K1720" i="1"/>
  <c r="K1509" i="1"/>
  <c r="K39" i="1"/>
  <c r="K1725" i="1" s="1"/>
  <c r="K1726" i="1"/>
  <c r="K1719" i="1"/>
  <c r="K1656" i="1"/>
  <c r="K1560" i="1"/>
  <c r="K1607" i="1"/>
  <c r="K1412" i="1"/>
  <c r="K1328" i="1"/>
  <c r="G1655" i="1"/>
  <c r="H1648" i="1"/>
  <c r="I1648" i="1"/>
  <c r="G1648" i="1"/>
  <c r="F1655" i="1"/>
  <c r="I1655" i="1"/>
  <c r="H1655" i="1"/>
  <c r="F1648" i="1"/>
  <c r="J37" i="1"/>
  <c r="J1600" i="1" s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181" i="1" s="1"/>
  <c r="K1600" i="1" l="1"/>
  <c r="K1601" i="1"/>
  <c r="K1651" i="1"/>
  <c r="K1554" i="1"/>
  <c r="K1510" i="1"/>
  <c r="K1159" i="1"/>
  <c r="K1723" i="1"/>
  <c r="H20" i="1"/>
  <c r="E15" i="4" s="1"/>
  <c r="H1708" i="1"/>
  <c r="I20" i="1"/>
  <c r="F15" i="4" s="1"/>
  <c r="I1708" i="1"/>
  <c r="J20" i="1"/>
  <c r="G15" i="4" s="1"/>
  <c r="J1708" i="1"/>
  <c r="K1650" i="1"/>
  <c r="F20" i="1"/>
  <c r="C15" i="4" s="1"/>
  <c r="F1708" i="1"/>
  <c r="K20" i="1"/>
  <c r="H15" i="4" s="1"/>
  <c r="K1708" i="1"/>
  <c r="J1510" i="1"/>
  <c r="J1159" i="1"/>
  <c r="J1157" i="1" s="1"/>
  <c r="J1156" i="1" s="1"/>
  <c r="J1554" i="1"/>
  <c r="J1601" i="1"/>
  <c r="J1651" i="1"/>
  <c r="J1723" i="1"/>
  <c r="J1158" i="1"/>
  <c r="G20" i="1"/>
  <c r="D15" i="4" s="1"/>
  <c r="G1708" i="1"/>
  <c r="J1650" i="1"/>
  <c r="J1608" i="1"/>
  <c r="J1657" i="1"/>
  <c r="J1413" i="1"/>
  <c r="J1329" i="1"/>
  <c r="J1182" i="1"/>
  <c r="J1561" i="1"/>
  <c r="J1722" i="1"/>
  <c r="J1509" i="1"/>
  <c r="J1553" i="1"/>
  <c r="K1182" i="1"/>
  <c r="K1561" i="1"/>
  <c r="K1329" i="1"/>
  <c r="K1608" i="1"/>
  <c r="K1413" i="1"/>
  <c r="K1657" i="1"/>
  <c r="K1722" i="1"/>
  <c r="K1158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F792" i="1"/>
  <c r="F238" i="1" l="1"/>
  <c r="G238" i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F790" i="1"/>
  <c r="F832" i="1" s="1"/>
  <c r="F865" i="1" s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2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F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F261" i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F836" i="1"/>
  <c r="F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F179" i="1" s="1"/>
  <c r="I208" i="1"/>
  <c r="I180" i="1" s="1"/>
  <c r="I179" i="1" s="1"/>
  <c r="J530" i="1"/>
  <c r="F468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F289" i="1" s="1"/>
  <c r="K340" i="1"/>
  <c r="K324" i="1" s="1"/>
  <c r="I340" i="1"/>
  <c r="I324" i="1" s="1"/>
  <c r="G340" i="1"/>
  <c r="G324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F461" i="1"/>
  <c r="F407" i="1" s="1"/>
  <c r="C9" i="4" s="1"/>
  <c r="C8" i="4" s="1"/>
  <c r="K407" i="1"/>
  <c r="H9" i="4" s="1"/>
  <c r="H8" i="4" s="1"/>
  <c r="F480" i="1"/>
  <c r="F479" i="1" s="1"/>
  <c r="F490" i="1"/>
  <c r="F340" i="1"/>
  <c r="F324" i="1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<sst xmlns="http://schemas.openxmlformats.org/spreadsheetml/2006/main" count="4335" uniqueCount="1867">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</sst>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1" fillId="25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5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164" fontId="4" fillId="0" borderId="0" xfId="0" quotePrefix="1" applyNumberFormat="1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64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4" fontId="1" fillId="0" borderId="0" xfId="1" applyNumberFormat="1" applyFont="1"/>
    <xf numFmtId="164" fontId="2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4" fontId="0" fillId="0" borderId="0" xfId="0" quotePrefix="1" applyNumberFormat="1"/>
    <xf numFmtId="164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9.7927402459068743E-5</v>
          </cell>
          <cell r="G4">
            <v>1.1115690366061998E-4</v>
          </cell>
          <cell r="H4">
            <v>1.1460219320776493E-4</v>
          </cell>
          <cell r="I4">
            <v>0.89321167969853132</v>
          </cell>
          <cell r="J4">
            <v>2.2089759129123667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9.7927402459068743E-5</v>
          </cell>
          <cell r="G5">
            <v>1.1115690366061998E-4</v>
          </cell>
          <cell r="H5">
            <v>1.1460219320776493E-4</v>
          </cell>
          <cell r="I5">
            <v>0.89321167969853132</v>
          </cell>
          <cell r="J5">
            <v>2.2089759129123667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1.2168653840548401E-5</v>
          </cell>
          <cell r="G6">
            <v>3.7022444495946401E-8</v>
          </cell>
          <cell r="I6">
            <v>9.0209610713468502E-2</v>
          </cell>
          <cell r="J6">
            <v>0.16573439134089099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1.2168653840548401E-5</v>
          </cell>
          <cell r="G7">
            <v>1.22056762850444E-5</v>
          </cell>
          <cell r="H7">
            <v>1.22056762850444E-5</v>
          </cell>
          <cell r="I7">
            <v>9.0247637202219705E-2</v>
          </cell>
          <cell r="J7">
            <v>0.25598202854311097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  <cell r="F8">
            <v>3.8319808104918933</v>
          </cell>
          <cell r="G8">
            <v>3.7298848598098018</v>
          </cell>
          <cell r="H8">
            <v>3.8822834252648164</v>
          </cell>
          <cell r="I8">
            <v>4.0183109412713289</v>
          </cell>
          <cell r="J8">
            <v>4.259498612571635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  <cell r="F9">
            <v>3.8319808104918933</v>
          </cell>
          <cell r="G9">
            <v>3.7298848598098018</v>
          </cell>
          <cell r="H9">
            <v>3.8822834252648164</v>
          </cell>
          <cell r="I9">
            <v>4.0183109412713289</v>
          </cell>
          <cell r="J9">
            <v>4.259498612571635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  <cell r="F10">
            <v>7.7717200975104664E-2</v>
          </cell>
          <cell r="G10">
            <v>4.9432759402300894E-2</v>
          </cell>
          <cell r="H10">
            <v>0.11041803947898006</v>
          </cell>
          <cell r="I10">
            <v>1.3664430018864859E-2</v>
          </cell>
          <cell r="J10">
            <v>0.16419328724621396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  <cell r="F11">
            <v>0.22648253152292336</v>
          </cell>
          <cell r="G11">
            <v>0.12937828424155898</v>
          </cell>
          <cell r="H11">
            <v>0.23434845216027739</v>
          </cell>
          <cell r="I11">
            <v>1.5476444079463383E-2</v>
          </cell>
          <cell r="J11">
            <v>0.18147679116686852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  <cell r="F12">
            <v>12.452414911373801</v>
          </cell>
          <cell r="G12">
            <v>7.9272916120727901</v>
          </cell>
          <cell r="H12">
            <v>17.298958134487101</v>
          </cell>
          <cell r="I12">
            <v>2.17634277420674</v>
          </cell>
          <cell r="J12">
            <v>25.796979717110698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  <cell r="F13">
            <v>0.22078749842861367</v>
          </cell>
          <cell r="G13">
            <v>0.14055481581689364</v>
          </cell>
          <cell r="H13">
            <v>0.30671911585970041</v>
          </cell>
          <cell r="I13">
            <v>3.8587637840544982E-2</v>
          </cell>
          <cell r="J13">
            <v>0.45739325739557896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1.20038785464135E-8</v>
          </cell>
          <cell r="G14">
            <v>2.9161908575665101E-8</v>
          </cell>
          <cell r="H14">
            <v>1.9651641184816899E-3</v>
          </cell>
          <cell r="I14">
            <v>1.48201583228739E-8</v>
          </cell>
          <cell r="J14">
            <v>2.0403318706874101E-2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  <cell r="F15">
            <v>1.8485025150375346E-2</v>
          </cell>
          <cell r="G15">
            <v>1.1757569420173322E-2</v>
          </cell>
          <cell r="H15">
            <v>5.5343250238429099E-3</v>
          </cell>
          <cell r="I15">
            <v>3.2499280697565695E-3</v>
          </cell>
          <cell r="J15">
            <v>2.1938122841349088E-2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  <cell r="F16">
            <v>2.0507422698868927E-5</v>
          </cell>
          <cell r="G16">
            <v>0.20645181140708707</v>
          </cell>
          <cell r="H16">
            <v>0.16917670597533865</v>
          </cell>
          <cell r="I16">
            <v>0.25566310540283155</v>
          </cell>
          <cell r="J16">
            <v>0.18164873018742983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  <cell r="F17">
            <v>2.0507422698868927E-5</v>
          </cell>
          <cell r="G17">
            <v>0.20645181140708707</v>
          </cell>
          <cell r="H17">
            <v>0.16917670597533865</v>
          </cell>
          <cell r="I17">
            <v>0.25566310540283155</v>
          </cell>
          <cell r="J17">
            <v>0.18164873018742983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  <cell r="F18">
            <v>1.5</v>
          </cell>
          <cell r="G18">
            <v>1.5</v>
          </cell>
          <cell r="H18">
            <v>1.5</v>
          </cell>
          <cell r="I18">
            <v>1.5</v>
          </cell>
          <cell r="J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  <cell r="F19">
            <v>2.2351283701111709E-5</v>
          </cell>
          <cell r="G19">
            <v>3.3403499248833374E-5</v>
          </cell>
          <cell r="H19">
            <v>8.1210228529483264E-5</v>
          </cell>
          <cell r="I19">
            <v>1.3156082097517504E-4</v>
          </cell>
          <cell r="J19">
            <v>8.5950964252699119E-5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  <cell r="F20">
            <v>2.2351283701111696E-5</v>
          </cell>
          <cell r="G20">
            <v>3.3403499248833347E-5</v>
          </cell>
          <cell r="H20">
            <v>8.1210228529483142E-5</v>
          </cell>
          <cell r="I20">
            <v>1.3156082097517493E-4</v>
          </cell>
          <cell r="J20">
            <v>8.5950964252699024E-5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  <cell r="F21">
            <v>2.4828865099931026E-5</v>
          </cell>
          <cell r="G21">
            <v>3.6972963829639741E-5</v>
          </cell>
          <cell r="H21">
            <v>8.9841227833092503E-5</v>
          </cell>
          <cell r="I21">
            <v>1.4551561804100044E-4</v>
          </cell>
          <cell r="J21">
            <v>9.5061953049976072E-5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  <cell r="F22">
            <v>2.4828865099931026E-5</v>
          </cell>
          <cell r="G22">
            <v>3.6972963829639741E-5</v>
          </cell>
          <cell r="H22">
            <v>8.9841227833092503E-5</v>
          </cell>
          <cell r="I22">
            <v>1.4551561804100044E-4</v>
          </cell>
          <cell r="J22">
            <v>9.5061953049976072E-5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  <cell r="F23">
            <v>1.4604951405904999E-8</v>
          </cell>
          <cell r="G23">
            <v>4.4922285192963596E-6</v>
          </cell>
          <cell r="H23">
            <v>2.3823048889551399E-5</v>
          </cell>
          <cell r="I23">
            <v>7.9572802771089E-6</v>
          </cell>
          <cell r="J23">
            <v>2.3896067023067498E-5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  <cell r="F24">
            <v>9.1803748985639211E-6</v>
          </cell>
          <cell r="G24">
            <v>1.367260341786031E-5</v>
          </cell>
          <cell r="H24">
            <v>3.3276598450181898E-5</v>
          </cell>
          <cell r="I24">
            <v>5.3898050832079924E-5</v>
          </cell>
          <cell r="J24">
            <v>3.5206183215382761E-5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6.4837514880284894E-3</v>
          </cell>
          <cell r="H25">
            <v>3.6243617079297985E-3</v>
          </cell>
          <cell r="I25">
            <v>1.0759806193719914E-2</v>
          </cell>
          <cell r="J25">
            <v>1.5046354263430485E-4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6.4754813968447749E-3</v>
          </cell>
          <cell r="H26">
            <v>3.624361707929802E-3</v>
          </cell>
          <cell r="I26">
            <v>1.0759806193719926E-2</v>
          </cell>
          <cell r="J26">
            <v>1.5046354263430488E-4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7.7186450367444969E-3</v>
          </cell>
          <cell r="H27">
            <v>4.1659329976207176E-3</v>
          </cell>
          <cell r="I27">
            <v>1.1569684079268902E-2</v>
          </cell>
          <cell r="J27">
            <v>1.5198337639829132E-4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7.7186450367444969E-3</v>
          </cell>
          <cell r="H28">
            <v>4.1659329976207176E-3</v>
          </cell>
          <cell r="I28">
            <v>1.1569684079268902E-2</v>
          </cell>
          <cell r="J28">
            <v>1.5198337639829132E-4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  <cell r="F29">
            <v>5.7521554553820396E-7</v>
          </cell>
          <cell r="G29">
            <v>1.5469569184868E-3</v>
          </cell>
          <cell r="H29">
            <v>1.41067499417635E-5</v>
          </cell>
          <cell r="I29">
            <v>5.7916020176668705E-7</v>
          </cell>
          <cell r="J29">
            <v>1.66929492136301E-7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  <cell r="F30">
            <v>4.5717890981549596E-5</v>
          </cell>
          <cell r="G30">
            <v>1.5925303123727281E-3</v>
          </cell>
          <cell r="H30">
            <v>1.6062937132132781E-3</v>
          </cell>
          <cell r="I30">
            <v>3.2756581087433115E-3</v>
          </cell>
          <cell r="J30">
            <v>4.7035596063730017E-5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2.0201240221470423E-5</v>
          </cell>
          <cell r="J31">
            <v>0.1135343487566533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2.0405293153000456E-5</v>
          </cell>
          <cell r="J32">
            <v>0.11468116036025582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H33">
            <v>1.1297089155883901E-8</v>
          </cell>
          <cell r="I33">
            <v>8.6730400689891997E-6</v>
          </cell>
          <cell r="J33">
            <v>8.8668164235984406E-3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H34">
            <v>1.1297089155883901E-8</v>
          </cell>
          <cell r="I34">
            <v>8.7188581528845195E-6</v>
          </cell>
          <cell r="J34">
            <v>8.8755352817513292E-3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  <cell r="F35">
            <v>2.2260367481352006E-5</v>
          </cell>
          <cell r="G35">
            <v>3.3290310380604893E-5</v>
          </cell>
          <cell r="H35">
            <v>8.1290350532223381E-5</v>
          </cell>
          <cell r="I35">
            <v>1.4990380814111238E-4</v>
          </cell>
          <cell r="J35">
            <v>1.0949446805113612E-4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  <cell r="F36">
            <v>2.2260367481351982E-5</v>
          </cell>
          <cell r="G36">
            <v>3.3290310380604866E-5</v>
          </cell>
          <cell r="H36">
            <v>8.1290350532223286E-5</v>
          </cell>
          <cell r="I36">
            <v>1.4990380814111225E-4</v>
          </cell>
          <cell r="J36">
            <v>1.0949446805113599E-4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  <cell r="F37">
            <v>2.4729250569729424E-5</v>
          </cell>
          <cell r="G37">
            <v>3.6830578928856688E-5</v>
          </cell>
          <cell r="H37">
            <v>8.9929729475121285E-5</v>
          </cell>
          <cell r="I37">
            <v>1.6580048180792845E-4</v>
          </cell>
          <cell r="J37">
            <v>1.2109542603852513E-4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  <cell r="F38">
            <v>2.4729250569729424E-5</v>
          </cell>
          <cell r="G38">
            <v>3.6830578928856688E-5</v>
          </cell>
          <cell r="H38">
            <v>8.9929729475121285E-5</v>
          </cell>
          <cell r="I38">
            <v>1.6580048180792845E-4</v>
          </cell>
          <cell r="J38">
            <v>1.2109542603852513E-4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  <cell r="F39">
            <v>1.45790480159196E-8</v>
          </cell>
          <cell r="G39">
            <v>4.4760736278306898E-6</v>
          </cell>
          <cell r="H39">
            <v>2.3710340814766201E-5</v>
          </cell>
          <cell r="I39">
            <v>1.20440269104645E-5</v>
          </cell>
          <cell r="J39">
            <v>3.0884874698750101E-5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  <cell r="F40">
            <v>9.1437669387683103E-6</v>
          </cell>
          <cell r="G40">
            <v>1.361984056659896E-5</v>
          </cell>
          <cell r="H40">
            <v>3.3310306980623401E-5</v>
          </cell>
          <cell r="I40">
            <v>6.1410816841245817E-5</v>
          </cell>
          <cell r="J40">
            <v>4.4849247404677593E-5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1.5858419656105578</v>
          </cell>
          <cell r="J41">
            <v>4.4441154615835252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407.12861676512682</v>
          </cell>
          <cell r="J42">
            <v>1140.9248965879244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-407.12861676512699</v>
          </cell>
          <cell r="J43">
            <v>-1140.9248965879201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439.68462514971202</v>
          </cell>
          <cell r="J44">
            <v>1207.9988899950299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4.7379808744581071</v>
          </cell>
          <cell r="J45">
            <v>13.017229418049924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5.9160846541342897E-2</v>
          </cell>
          <cell r="J46">
            <v>0.106629717286673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5.9160846541342897E-2</v>
          </cell>
          <cell r="J47">
            <v>0.16579056382801599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5.4452431674786958E-2</v>
          </cell>
          <cell r="G48">
            <v>7.2475852573072444E-2</v>
          </cell>
          <cell r="H48">
            <v>0.11672227069129953</v>
          </cell>
          <cell r="I48">
            <v>0.30274686497260678</v>
          </cell>
          <cell r="J48">
            <v>0.45465005977903472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  <cell r="F49">
            <v>3.758803920195593</v>
          </cell>
          <cell r="G49">
            <v>3.4445302629688599</v>
          </cell>
          <cell r="H49">
            <v>4.1143688879703024</v>
          </cell>
          <cell r="I49">
            <v>3.4661341151390714</v>
          </cell>
          <cell r="J49">
            <v>2.9862494262670771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  <cell r="F50">
            <v>3.53918580296765</v>
          </cell>
          <cell r="G50">
            <v>3.5859182410632009</v>
          </cell>
          <cell r="H50">
            <v>3.3432990634520845</v>
          </cell>
          <cell r="I50">
            <v>2.7127779519420772</v>
          </cell>
          <cell r="J50">
            <v>2.4109018505851898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  <cell r="F51">
            <v>1.8955477777799188</v>
          </cell>
          <cell r="G51">
            <v>1.8955477834799455</v>
          </cell>
          <cell r="H51">
            <v>1.895547789753294</v>
          </cell>
          <cell r="I51">
            <v>1.8955478073633201</v>
          </cell>
          <cell r="J51">
            <v>1.8955482178943408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0.35008111119988011</v>
          </cell>
          <cell r="G52">
            <v>0.38254308378153756</v>
          </cell>
          <cell r="H52">
            <v>0.44347226689890451</v>
          </cell>
          <cell r="I52">
            <v>0.59598974396547755</v>
          </cell>
          <cell r="J52">
            <v>1.5391308031588455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  <cell r="F53">
            <v>10.609353327504381</v>
          </cell>
          <cell r="G53">
            <v>10.346386750280898</v>
          </cell>
          <cell r="H53">
            <v>10.893227311848005</v>
          </cell>
          <cell r="I53">
            <v>9.787856509519985</v>
          </cell>
          <cell r="J53">
            <v>10.055919722620079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  <cell r="F54">
            <v>3.1465886654025402E-2</v>
          </cell>
          <cell r="G54">
            <v>4.9042463090370704E-3</v>
          </cell>
          <cell r="H54">
            <v>8.6974278260947106E-3</v>
          </cell>
          <cell r="I54">
            <v>1.48142438128234E-2</v>
          </cell>
          <cell r="J54">
            <v>8.3260188503465005E-2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  <cell r="F55">
            <v>0.65913763357005695</v>
          </cell>
          <cell r="G55">
            <v>0.66404187987909402</v>
          </cell>
          <cell r="H55">
            <v>0.67273930770518897</v>
          </cell>
          <cell r="I55">
            <v>0.69828301318184804</v>
          </cell>
          <cell r="J55">
            <v>0.78154320168531299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  <cell r="G56">
            <v>3.553438395905463E-5</v>
          </cell>
          <cell r="H56">
            <v>2.2167603063382533E-5</v>
          </cell>
          <cell r="I56">
            <v>7.7404525927733309E-5</v>
          </cell>
          <cell r="J56">
            <v>1.0615020546791354E-4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  <cell r="G57">
            <v>3.5497407492916237E-5</v>
          </cell>
          <cell r="H57">
            <v>2.2167603063382533E-5</v>
          </cell>
          <cell r="I57">
            <v>7.740452592773358E-5</v>
          </cell>
          <cell r="J57">
            <v>1.0615020546791362E-4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  <cell r="G58">
            <v>4.5807827638993157E-5</v>
          </cell>
          <cell r="H58">
            <v>2.7662066176703461E-5</v>
          </cell>
          <cell r="I58">
            <v>9.1046135163691514E-5</v>
          </cell>
          <cell r="J58">
            <v>1.1794372347428705E-4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  <cell r="G59">
            <v>4.5807827638993157E-5</v>
          </cell>
          <cell r="H59">
            <v>2.7662066176703461E-5</v>
          </cell>
          <cell r="I59">
            <v>9.1046135163691514E-5</v>
          </cell>
          <cell r="J59">
            <v>1.1794372347428705E-4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  <cell r="F60">
            <v>5.3079147754813605E-7</v>
          </cell>
          <cell r="G60">
            <v>5.1179283796453301E-7</v>
          </cell>
          <cell r="H60">
            <v>3.2794779538915602E-7</v>
          </cell>
          <cell r="I60">
            <v>3.4493960546965599E-6</v>
          </cell>
          <cell r="J60">
            <v>4.1821249602698798E-5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  <cell r="F61">
            <v>4.2349853616269931E-5</v>
          </cell>
          <cell r="G61">
            <v>4.2634875211337254E-5</v>
          </cell>
          <cell r="H61">
            <v>4.2364883833765496E-5</v>
          </cell>
          <cell r="I61">
            <v>3.99913660920886E-5</v>
          </cell>
          <cell r="J61">
            <v>5.9557833471897184E-5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  <cell r="H62">
            <v>4.2672843707278528E-5</v>
          </cell>
          <cell r="I62">
            <v>7.4341163823120717E-5</v>
          </cell>
          <cell r="J62">
            <v>3.3324422185936752E-5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  <cell r="H63">
            <v>1.58072871355628E-5</v>
          </cell>
          <cell r="I63">
            <v>2.8725162485393142E-5</v>
          </cell>
          <cell r="J63">
            <v>1.3060599078986024E-5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  <cell r="H64">
            <v>7.1476484494593375E-5</v>
          </cell>
          <cell r="I64">
            <v>1.2348045323292813E-4</v>
          </cell>
          <cell r="J64">
            <v>5.3471303060251296E-5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  <cell r="H65">
            <v>1.4054239917895099E-6</v>
          </cell>
          <cell r="I65">
            <v>1.5875619283840401E-6</v>
          </cell>
          <cell r="J65">
            <v>3.8228380040734998E-8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  <cell r="H66">
            <v>1.4054239917895099E-6</v>
          </cell>
          <cell r="I66">
            <v>2.54744727403804E-6</v>
          </cell>
          <cell r="J66">
            <v>1.19037529269784E-6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  <cell r="F67">
            <v>3.4647164345082166</v>
          </cell>
          <cell r="G67">
            <v>5.2137436667387303E-4</v>
          </cell>
          <cell r="H67">
            <v>9.4964022489929411E-6</v>
          </cell>
          <cell r="I67">
            <v>8.7158069587001419E-6</v>
          </cell>
          <cell r="J67">
            <v>2.0932756778315616E-6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  <cell r="F68">
            <v>321.179213478912</v>
          </cell>
          <cell r="G68">
            <v>4.8331403790667998E-2</v>
          </cell>
          <cell r="H68">
            <v>8.8031648848164502E-4</v>
          </cell>
          <cell r="I68">
            <v>8.0795530507150296E-4</v>
          </cell>
          <cell r="J68">
            <v>1.94046655334986E-4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  <cell r="F69">
            <v>3.4647164345082166</v>
          </cell>
          <cell r="G69">
            <v>5.2137436667387303E-4</v>
          </cell>
          <cell r="H69">
            <v>9.4964022489929411E-6</v>
          </cell>
          <cell r="I69">
            <v>8.7158069587001419E-6</v>
          </cell>
          <cell r="J69">
            <v>2.0932756778315616E-6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  <cell r="F70">
            <v>1.5897558080482479E-8</v>
          </cell>
          <cell r="G70">
            <v>3.7852985018064456E-6</v>
          </cell>
          <cell r="I70">
            <v>1.5746534950261295E-7</v>
          </cell>
          <cell r="J70">
            <v>1.9355990687756486E-6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  <cell r="G71">
            <v>3.781359585571481E-6</v>
          </cell>
          <cell r="J71">
            <v>1.2440721199685431E-6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  <cell r="G72">
            <v>3.0506856577776913E-6</v>
          </cell>
          <cell r="I72">
            <v>3.1294887401795297E-7</v>
          </cell>
          <cell r="J72">
            <v>2.1505861144593879E-6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  <cell r="G73">
            <v>3.0506856577776913E-6</v>
          </cell>
          <cell r="I73">
            <v>3.1294887401795297E-7</v>
          </cell>
          <cell r="J73">
            <v>2.1505861144593879E-6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  <cell r="F74">
            <v>9.6766013761042E-7</v>
          </cell>
          <cell r="G74">
            <v>1.47368254173329E-6</v>
          </cell>
          <cell r="H74">
            <v>1.1867901110369999E-6</v>
          </cell>
          <cell r="I74">
            <v>3.4575375171275602E-6</v>
          </cell>
          <cell r="J74">
            <v>6.9459320198409903E-6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  <cell r="F75">
            <v>4.2661909569997862E-5</v>
          </cell>
          <cell r="G75">
            <v>4.3837002247509999E-5</v>
          </cell>
          <cell r="H75">
            <v>4.455102457082976E-5</v>
          </cell>
          <cell r="I75">
            <v>5.8890421335483667E-5</v>
          </cell>
          <cell r="J75">
            <v>3.238191852979249E-5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  <cell r="I76">
            <v>1.8060705506545677E-2</v>
          </cell>
          <cell r="J76">
            <v>1.6150617409426336E-2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  <cell r="I77">
            <v>-1.8060705506545701E-2</v>
          </cell>
          <cell r="J77">
            <v>-1.6150617409426301E-2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  <cell r="I78">
            <v>1.9609300544002302E-4</v>
          </cell>
          <cell r="J78">
            <v>1.7696309616671606E-4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  <cell r="I79">
            <v>2.1016829068920599E-2</v>
          </cell>
          <cell r="J79">
            <v>1.83921505776257E-2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  <cell r="I80">
            <v>3.7263881327873489E-4</v>
          </cell>
          <cell r="J80">
            <v>3.2610196059620038E-4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  <cell r="I81">
            <v>1.29157665563625E-5</v>
          </cell>
          <cell r="J81">
            <v>1.2955007178208559E-5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  <cell r="I82">
            <v>1.29157665563625E-5</v>
          </cell>
          <cell r="J82">
            <v>3.9240621846059298E-8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  <cell r="I83">
            <v>1.29157665563625E-5</v>
          </cell>
          <cell r="J83">
            <v>1.29550071782086E-5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  <cell r="I84">
            <v>0.26527008964361987</v>
          </cell>
          <cell r="J84">
            <v>0.71175150306500123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  <cell r="I85">
            <v>454.14371864170482</v>
          </cell>
          <cell r="J85">
            <v>1088.6107433545292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  <cell r="I86">
            <v>-454.14371864170602</v>
          </cell>
          <cell r="J86">
            <v>-1088.6107433545301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  <cell r="I87">
            <v>2.4889415974638518</v>
          </cell>
          <cell r="J87">
            <v>6.3061183171559083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  <cell r="I88">
            <v>510.27384117045602</v>
          </cell>
          <cell r="J88">
            <v>1223.1581386005901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  <cell r="I89">
            <v>5.4986405298540477</v>
          </cell>
          <cell r="J89">
            <v>13.180583390092613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  <cell r="I90">
            <v>1.44932111296206E-2</v>
          </cell>
          <cell r="J90">
            <v>2.4393809073713999E-2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  <cell r="I91">
            <v>1.44932111296206E-2</v>
          </cell>
          <cell r="J91">
            <v>3.88870202033346E-2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  <cell r="H92">
            <v>2.9887676856219701E-4</v>
          </cell>
          <cell r="I92">
            <v>6.9739313412945205E-4</v>
          </cell>
          <cell r="J92">
            <v>4.5850729170968102E-4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  <cell r="H93">
            <v>1.4780631862192896E-6</v>
          </cell>
          <cell r="I93">
            <v>5.3162442771198005E-6</v>
          </cell>
          <cell r="J93">
            <v>2.6488586749286996E-6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  <cell r="H94">
            <v>1.3196992734100798E-6</v>
          </cell>
          <cell r="I94">
            <v>5.0153247897356618E-6</v>
          </cell>
          <cell r="J94">
            <v>2.6488586749286996E-6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  <cell r="H95">
            <v>5.2992334851453486E-6</v>
          </cell>
          <cell r="I95">
            <v>1.2365126491656951E-5</v>
          </cell>
          <cell r="J95">
            <v>8.1295619097461274E-6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  <cell r="H96">
            <v>2.0444392317103399E-7</v>
          </cell>
          <cell r="J96">
            <v>6.87442693875596E-8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  <cell r="H97">
            <v>2.0444392317103399E-7</v>
          </cell>
          <cell r="I97">
            <v>4.7081660656033601E-7</v>
          </cell>
          <cell r="J97">
            <v>3.3416886391672998E-7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  <cell r="F98">
            <v>2.38916691470525E-4</v>
          </cell>
          <cell r="G98">
            <v>4.4872429475776103</v>
          </cell>
          <cell r="H98">
            <v>33.262844494170302</v>
          </cell>
          <cell r="I98">
            <v>28.3526221287187</v>
          </cell>
          <cell r="J98">
            <v>2.6857552223192601E-4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  <cell r="F99">
            <v>4.9770299894012389E-6</v>
          </cell>
          <cell r="G99">
            <v>9.9166975163520965E-2</v>
          </cell>
          <cell r="H99">
            <v>0.58790381979441808</v>
          </cell>
          <cell r="I99">
            <v>0.50112184631734702</v>
          </cell>
          <cell r="J99">
            <v>3.9552773985107363E-2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  <cell r="F100">
            <v>4.2361115508958362E-6</v>
          </cell>
          <cell r="G100">
            <v>7.9561045169815783E-2</v>
          </cell>
          <cell r="H100">
            <v>0.5897667463505375</v>
          </cell>
          <cell r="I100">
            <v>0.50270606611203383</v>
          </cell>
          <cell r="J100">
            <v>4.7619773445376934E-6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  <cell r="G101">
            <v>1.9871877785964359E-2</v>
          </cell>
          <cell r="H101">
            <v>9.5493288278667382E-6</v>
          </cell>
          <cell r="I101">
            <v>1.2296470515860761E-5</v>
          </cell>
          <cell r="J101">
            <v>3.8489983888596813E-2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  <cell r="G102">
            <v>5.0760917724518288E-5</v>
          </cell>
          <cell r="H102">
            <v>6.8408440778738808E-6</v>
          </cell>
          <cell r="I102">
            <v>4.8473580363008782E-6</v>
          </cell>
          <cell r="J102">
            <v>1.1859723285920663E-3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  <cell r="I103">
            <v>1.32478057230955E-8</v>
          </cell>
          <cell r="J103">
            <v>2.1914684057307701E-8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  <cell r="F104">
            <v>1.0275119945409801</v>
          </cell>
          <cell r="G104">
            <v>1.0275119945409801</v>
          </cell>
          <cell r="H104">
            <v>1.0275119945409801</v>
          </cell>
          <cell r="I104">
            <v>1.0275120178968962</v>
          </cell>
          <cell r="J104">
            <v>0.72467672658536009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  <cell r="F105">
            <v>664.67889695091503</v>
          </cell>
          <cell r="G105">
            <v>593.94754651345295</v>
          </cell>
          <cell r="H105">
            <v>507.08297784456101</v>
          </cell>
          <cell r="I105">
            <v>219.807407313564</v>
          </cell>
          <cell r="J105">
            <v>5.9165691871987901E-4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  <cell r="F106">
            <v>8.8680866317245339</v>
          </cell>
          <cell r="G106">
            <v>7.9243973889516308</v>
          </cell>
          <cell r="H106">
            <v>7.0042822853548596</v>
          </cell>
          <cell r="I106">
            <v>3.1714773006048742</v>
          </cell>
          <cell r="J106">
            <v>0.23883447896582807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  <cell r="F107">
            <v>9.0187095922783609</v>
          </cell>
          <cell r="G107">
            <v>8.058989776301944</v>
          </cell>
          <cell r="H107">
            <v>6.880366049451295</v>
          </cell>
          <cell r="I107">
            <v>2.9824614289493097</v>
          </cell>
          <cell r="J107">
            <v>8.0279093449101706E-6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  <cell r="G108">
            <v>6.8125482862429507E-6</v>
          </cell>
          <cell r="H108">
            <v>0.24288692183418681</v>
          </cell>
          <cell r="I108">
            <v>0.24288669368494625</v>
          </cell>
          <cell r="J108">
            <v>0.2428860744829226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  <cell r="G109">
            <v>3.4307711038139725E-5</v>
          </cell>
          <cell r="H109">
            <v>0.38544788010574027</v>
          </cell>
          <cell r="I109">
            <v>3.9711475910534998E-4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  <cell r="G110">
            <v>2.2645486039509898E-3</v>
          </cell>
          <cell r="H110">
            <v>25.442252845693002</v>
          </cell>
          <cell r="I110">
            <v>2.6212348365084001E-2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  <cell r="G111">
            <v>4.0151570992038864E-5</v>
          </cell>
          <cell r="H111">
            <v>0.45110377385980466</v>
          </cell>
          <cell r="I111">
            <v>4.6475794973553105E-4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  <cell r="F112">
            <v>1.05360921792897E-7</v>
          </cell>
          <cell r="G112">
            <v>1.9203742079650299E-7</v>
          </cell>
          <cell r="H112">
            <v>8.7136754998727302E-5</v>
          </cell>
          <cell r="I112">
            <v>7.0516289593951398E-8</v>
          </cell>
          <cell r="J112">
            <v>5.2054935763811703E-8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  <cell r="F113">
            <v>0.10849645404340935</v>
          </cell>
          <cell r="G113">
            <v>0.10849621931470221</v>
          </cell>
          <cell r="H113">
            <v>4.8889922547568909E-2</v>
          </cell>
          <cell r="I113">
            <v>8.7866712769073325E-5</v>
          </cell>
          <cell r="J113">
            <v>1.7407640841419669E-5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  <cell r="F114">
            <v>4.2254506991970349</v>
          </cell>
          <cell r="G114">
            <v>0.84049951406179213</v>
          </cell>
          <cell r="H114">
            <v>0.52857976241037152</v>
          </cell>
          <cell r="I114">
            <v>4.2597332928535217E-3</v>
          </cell>
          <cell r="J114">
            <v>5.4439029078142323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  <cell r="F115">
            <v>4.2254506991970349</v>
          </cell>
          <cell r="G115">
            <v>0.84049951406179213</v>
          </cell>
          <cell r="H115">
            <v>0.52857976241037152</v>
          </cell>
          <cell r="I115">
            <v>4.2597332928535217E-3</v>
          </cell>
          <cell r="J115">
            <v>5.4439029078142323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  <cell r="F116">
            <v>1.2</v>
          </cell>
          <cell r="G116">
            <v>1.2</v>
          </cell>
          <cell r="H116">
            <v>1.2</v>
          </cell>
          <cell r="I116">
            <v>1.2</v>
          </cell>
          <cell r="J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  <cell r="F117">
            <v>1.3192242031434578</v>
          </cell>
          <cell r="G117">
            <v>1.2347937929907551</v>
          </cell>
          <cell r="H117">
            <v>1.2901762770874439</v>
          </cell>
          <cell r="I117">
            <v>1.0137868944128019</v>
          </cell>
          <cell r="J117">
            <v>0.50243648161045595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  <cell r="F118">
            <v>13.249389018502455</v>
          </cell>
          <cell r="G118">
            <v>12.337536423170322</v>
          </cell>
          <cell r="H118">
            <v>12.779633570395882</v>
          </cell>
          <cell r="I118">
            <v>9.5120274428889271</v>
          </cell>
          <cell r="J118">
            <v>4.4515902345804603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  <cell r="F119">
            <v>2613.9344053613499</v>
          </cell>
          <cell r="G119">
            <v>2446.64248225151</v>
          </cell>
          <cell r="H119">
            <v>2556.3783257038599</v>
          </cell>
          <cell r="I119">
            <v>2008.7354649010199</v>
          </cell>
          <cell r="J119">
            <v>995.53729377948298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  <cell r="F120">
            <v>28.167396609497253</v>
          </cell>
          <cell r="G120">
            <v>26.364681920813656</v>
          </cell>
          <cell r="H120">
            <v>27.547180233877878</v>
          </cell>
          <cell r="I120">
            <v>21.645856302812767</v>
          </cell>
          <cell r="J120">
            <v>10.72777256227891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  <cell r="I121">
            <v>2.1475198333154099E-2</v>
          </cell>
          <cell r="J121">
            <v>9.0021772199731197E-3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  <cell r="F122">
            <v>7.2076707367645459E-2</v>
          </cell>
          <cell r="G122">
            <v>7.0489655118886774E-2</v>
          </cell>
          <cell r="H122">
            <v>7.0489649101602589E-2</v>
          </cell>
          <cell r="I122">
            <v>7.1945210400710821E-2</v>
          </cell>
          <cell r="J122">
            <v>5.2703370427677844E-2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  <cell r="F123">
            <v>9.1192049630670199E-4</v>
          </cell>
          <cell r="G123">
            <v>1.0160794136370201E-2</v>
          </cell>
          <cell r="H123">
            <v>8.7368299406898504E-3</v>
          </cell>
          <cell r="I123">
            <v>0.12688422531398999</v>
          </cell>
          <cell r="J123">
            <v>0.119108704192858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  <cell r="F124">
            <v>4.4867788232735196E-6</v>
          </cell>
          <cell r="G124">
            <v>4.1341118455326768E-5</v>
          </cell>
          <cell r="H124">
            <v>4.1246971786053596E-5</v>
          </cell>
          <cell r="I124">
            <v>6.3772368923669927E-4</v>
          </cell>
          <cell r="J124">
            <v>6.1003709564540947E-4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  <cell r="F125">
            <v>1.0692302550277231E-5</v>
          </cell>
          <cell r="G125">
            <v>9.7009449920303981E-5</v>
          </cell>
          <cell r="H125">
            <v>9.4642100477867433E-5</v>
          </cell>
          <cell r="I125">
            <v>1.4320812670578532E-3</v>
          </cell>
          <cell r="J125">
            <v>1.3253682134009204E-3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  <cell r="F126">
            <v>1.6168803126005362E-5</v>
          </cell>
          <cell r="G126">
            <v>1.8015592440372743E-4</v>
          </cell>
          <cell r="H126">
            <v>1.5490833228173497E-4</v>
          </cell>
          <cell r="I126">
            <v>2.2497203069856381E-3</v>
          </cell>
          <cell r="J126">
            <v>2.1118564573201679E-3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  <cell r="G127">
            <v>2.3609865506653499E-6</v>
          </cell>
          <cell r="J127">
            <v>1.1307689759113701E-5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  <cell r="F128">
            <v>1.3057155438299731E-6</v>
          </cell>
          <cell r="G128">
            <v>3.6665578864154922E-6</v>
          </cell>
          <cell r="H128">
            <v>3.6663612597882941E-6</v>
          </cell>
          <cell r="I128">
            <v>5.6677163519875008E-5</v>
          </cell>
          <cell r="J128">
            <v>5.4226588507141503E-5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  <cell r="H129">
            <v>6.492757095745626E-6</v>
          </cell>
          <cell r="I129">
            <v>1.0527743337737745E-5</v>
          </cell>
          <cell r="J129">
            <v>2.9015515252025448E-6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  <cell r="F130">
            <v>17.910578729563415</v>
          </cell>
          <cell r="G130">
            <v>23.501984143694667</v>
          </cell>
          <cell r="H130">
            <v>13.508778235176798</v>
          </cell>
          <cell r="I130">
            <v>14.134873138610718</v>
          </cell>
          <cell r="J130">
            <v>12.247090805787071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  <cell r="F131">
            <v>17.910578729563415</v>
          </cell>
          <cell r="G131">
            <v>23.501984143694667</v>
          </cell>
          <cell r="H131">
            <v>13.508778235176798</v>
          </cell>
          <cell r="I131">
            <v>14.134873138610718</v>
          </cell>
          <cell r="J131">
            <v>12.247090805787071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  <cell r="F132">
            <v>1.7</v>
          </cell>
          <cell r="G132">
            <v>1.7</v>
          </cell>
          <cell r="H132">
            <v>1.7</v>
          </cell>
          <cell r="I132">
            <v>1.7</v>
          </cell>
          <cell r="J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  <cell r="I133">
            <v>157.36664683342542</v>
          </cell>
          <cell r="J133">
            <v>715.22155370019254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  <cell r="I134">
            <v>-157.36664683342599</v>
          </cell>
          <cell r="J134">
            <v>-715.221553700193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  <cell r="I135">
            <v>0.62701949393383194</v>
          </cell>
          <cell r="J135">
            <v>2.0114799759287001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  <cell r="I136">
            <v>0.12379361782821342</v>
          </cell>
          <cell r="J136">
            <v>0.59296383828231358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  <cell r="I137">
            <v>205.969849052336</v>
          </cell>
          <cell r="J137">
            <v>986.58294673949899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  <cell r="I138">
            <v>2.2195026837536265</v>
          </cell>
          <cell r="J138">
            <v>10.631281753658376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  <cell r="I139">
            <v>5.0364570099090599E-3</v>
          </cell>
          <cell r="J139">
            <v>5.4568529250581498E-2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  <cell r="I140">
            <v>5.0364570099090599E-3</v>
          </cell>
          <cell r="J140">
            <v>5.96049862604906E-2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  <cell r="H141">
            <v>1.38112929494393E-3</v>
          </cell>
          <cell r="I141">
            <v>5.6591669551302702E-3</v>
          </cell>
          <cell r="J141">
            <v>8.4563657114807303E-2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  <cell r="H142">
            <v>1.1519206034425975E-5</v>
          </cell>
          <cell r="I142">
            <v>4.6798501203417692E-5</v>
          </cell>
          <cell r="J142">
            <v>6.7471003017133464E-4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  <cell r="H143">
            <v>1.0285005387880331E-5</v>
          </cell>
          <cell r="I143">
            <v>4.4149529437186488E-5</v>
          </cell>
          <cell r="J143">
            <v>6.7471003017133464E-4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  <cell r="H144">
            <v>2.4488108066381737E-5</v>
          </cell>
          <cell r="I144">
            <v>1.0033983962996933E-4</v>
          </cell>
          <cell r="J144">
            <v>1.4993556226029648E-3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  <cell r="H145">
            <v>9.12944864284829E-7</v>
          </cell>
          <cell r="I145">
            <v>3.4284190127834099E-8</v>
          </cell>
          <cell r="J145">
            <v>5.7342475236475201E-5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  <cell r="H146">
            <v>9.12944864284829E-7</v>
          </cell>
          <cell r="I146">
            <v>3.9159215953599396E-6</v>
          </cell>
          <cell r="J146">
            <v>5.9979791155634098E-5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  <cell r="F147">
            <v>3.4442433473996213E-5</v>
          </cell>
          <cell r="G147">
            <v>3.4837749954427876E-5</v>
          </cell>
          <cell r="H147">
            <v>3.5260751463554941E-5</v>
          </cell>
          <cell r="I147">
            <v>3.6295033297564674E-5</v>
          </cell>
          <cell r="J147">
            <v>3.7247182408823151E-5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  <cell r="F148">
            <v>3.4442433473996213E-5</v>
          </cell>
          <cell r="G148">
            <v>3.4837749954427876E-5</v>
          </cell>
          <cell r="H148">
            <v>3.5260751463554941E-5</v>
          </cell>
          <cell r="I148">
            <v>3.6295033297564674E-5</v>
          </cell>
          <cell r="J148">
            <v>3.7247182408823151E-5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  <cell r="F149">
            <v>3.1128785781611102E-6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  <cell r="F150">
            <v>3.1128785781611102E-6</v>
          </cell>
          <cell r="G150">
            <v>3.1128785781611102E-6</v>
          </cell>
          <cell r="H150">
            <v>3.1128785781611102E-6</v>
          </cell>
          <cell r="I150">
            <v>3.1128785781611102E-6</v>
          </cell>
          <cell r="J150">
            <v>3.1128785781611102E-6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  <cell r="F151">
            <v>0.10849822129397589</v>
          </cell>
          <cell r="G151">
            <v>0.10855956071328386</v>
          </cell>
          <cell r="H151">
            <v>0.1123538194251735</v>
          </cell>
          <cell r="I151">
            <v>0.10889575303883187</v>
          </cell>
          <cell r="J151">
            <v>0.19689357561836621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  <cell r="F152">
            <v>5.4249110646988017</v>
          </cell>
          <cell r="G152">
            <v>5.427978035664192</v>
          </cell>
          <cell r="H152">
            <v>5.6176909712586758</v>
          </cell>
          <cell r="I152">
            <v>5.4447876519415948</v>
          </cell>
          <cell r="J152">
            <v>9.8446787809183043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  <cell r="F153">
            <v>9.327747082102098</v>
          </cell>
          <cell r="G153">
            <v>9.3330205196077358</v>
          </cell>
          <cell r="H153">
            <v>9.659218361438489</v>
          </cell>
          <cell r="I153">
            <v>9.3619234541098564</v>
          </cell>
          <cell r="J153">
            <v>16.927221972447519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  <cell r="H154">
            <v>7.4810539995455894E-2</v>
          </cell>
          <cell r="I154">
            <v>1.4262206220464599E-2</v>
          </cell>
          <cell r="J154">
            <v>0.246407114636254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  <cell r="F155">
            <v>0.20895787213300293</v>
          </cell>
          <cell r="G155">
            <v>0.20895785403322301</v>
          </cell>
          <cell r="H155">
            <v>0.2122238870047434</v>
          </cell>
          <cell r="I155">
            <v>0.20569192503142897</v>
          </cell>
          <cell r="J155">
            <v>0.37191008443357798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  <cell r="I156">
            <v>3.5005776857671561E-3</v>
          </cell>
          <cell r="J156">
            <v>14.708011348946824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  <cell r="I157">
            <v>-3.50057768576716E-3</v>
          </cell>
          <cell r="J157">
            <v>-14.708011348946799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  <cell r="I158">
            <v>2.2595170336053808E-5</v>
          </cell>
          <cell r="J158">
            <v>9.4935765341038383E-2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  <cell r="I159">
            <v>2.5591472874397763E-5</v>
          </cell>
          <cell r="J159">
            <v>0.10492900379799011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  <cell r="I160">
            <v>4.4330623915911698E-3</v>
          </cell>
          <cell r="J160">
            <v>16.539342376181999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  <cell r="I161">
            <v>7.8600397014027813E-5</v>
          </cell>
          <cell r="J161">
            <v>0.29325075135074502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  <cell r="I162">
            <v>5.3456878010162296E-6</v>
          </cell>
          <cell r="J162">
            <v>3.7574673871908302E-3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  <cell r="I163">
            <v>5.3456878010162296E-6</v>
          </cell>
          <cell r="J163">
            <v>3.7628130749918398E-3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  <cell r="F164">
            <v>3.760595499530115</v>
          </cell>
          <cell r="G164">
            <v>3.8744981301561947</v>
          </cell>
          <cell r="H164">
            <v>4.7116758894640949</v>
          </cell>
          <cell r="I164">
            <v>6.3320894779210102</v>
          </cell>
          <cell r="J164">
            <v>8.5097998701767015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  <cell r="F165">
            <v>3.760595499530115</v>
          </cell>
          <cell r="G165">
            <v>3.8744981301561947</v>
          </cell>
          <cell r="H165">
            <v>4.7116758894640949</v>
          </cell>
          <cell r="I165">
            <v>6.3320894779210102</v>
          </cell>
          <cell r="J165">
            <v>8.5097998701767015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  <cell r="F166">
            <v>3.7605954995301198</v>
          </cell>
          <cell r="G166">
            <v>3.8744981301562</v>
          </cell>
          <cell r="H166">
            <v>4.7116758894641002</v>
          </cell>
          <cell r="I166">
            <v>6.3320894779210102</v>
          </cell>
          <cell r="J166">
            <v>8.5097998701766997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  <cell r="F167">
            <v>0.149000460618057</v>
          </cell>
          <cell r="G167">
            <v>1.9725151244981299E-8</v>
          </cell>
          <cell r="H167">
            <v>0.27117910065013301</v>
          </cell>
          <cell r="I167">
            <v>0.68173912755560595</v>
          </cell>
          <cell r="J167">
            <v>1.15648904289897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  <cell r="F168">
            <v>1.1716294606180571</v>
          </cell>
          <cell r="G168">
            <v>1.1716294803432081</v>
          </cell>
          <cell r="H168">
            <v>1.3582387592340219</v>
          </cell>
          <cell r="I168">
            <v>1.825356741822906</v>
          </cell>
          <cell r="J168">
            <v>2.4531271326055899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  <cell r="F169">
            <v>6.0767024270973193</v>
          </cell>
          <cell r="G169">
            <v>6.0767028551898621</v>
          </cell>
          <cell r="H169">
            <v>8.347352200549345</v>
          </cell>
          <cell r="I169">
            <v>8.490656756336012</v>
          </cell>
          <cell r="J169">
            <v>8.4906567814478411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  <cell r="F170">
            <v>6.60440380931108</v>
          </cell>
          <cell r="G170">
            <v>6.6018017246220673</v>
          </cell>
          <cell r="H170">
            <v>9.0627098533086983</v>
          </cell>
          <cell r="I170">
            <v>9.2062106173562253</v>
          </cell>
          <cell r="J170">
            <v>9.1941574753717639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  <cell r="F172">
            <v>0.84970025188041198</v>
          </cell>
          <cell r="G172">
            <v>0.84970025188041198</v>
          </cell>
          <cell r="H172">
            <v>0.84970025188041198</v>
          </cell>
          <cell r="I172">
            <v>0.84970025188041198</v>
          </cell>
          <cell r="J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  <cell r="F173">
            <v>1.7135916188367209E-5</v>
          </cell>
          <cell r="G173">
            <v>1.717415001728745E-5</v>
          </cell>
          <cell r="H173">
            <v>1.8280351136316029E-5</v>
          </cell>
          <cell r="I173">
            <v>1.7710030589118669E-5</v>
          </cell>
          <cell r="J173">
            <v>2.0052359012983839E-5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  <cell r="F174">
            <v>1.7135916188367209E-5</v>
          </cell>
          <cell r="G174">
            <v>1.717415001728745E-5</v>
          </cell>
          <cell r="H174">
            <v>1.8280351136316029E-5</v>
          </cell>
          <cell r="I174">
            <v>1.7710030589118669E-5</v>
          </cell>
          <cell r="J174">
            <v>2.0052359012983839E-5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  <cell r="F175">
            <v>1.37821000176251E-6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  <cell r="F176">
            <v>1.37821000176251E-6</v>
          </cell>
          <cell r="G176">
            <v>1.37821000176251E-6</v>
          </cell>
          <cell r="H176">
            <v>1.37821000176251E-6</v>
          </cell>
          <cell r="I176">
            <v>1.37821000176251E-6</v>
          </cell>
          <cell r="J176">
            <v>1.37821000176251E-6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  <cell r="F177">
            <v>4.7805106245895403E-5</v>
          </cell>
          <cell r="G177">
            <v>4.8107972698931694E-5</v>
          </cell>
          <cell r="H177">
            <v>5.0531578442512491E-5</v>
          </cell>
          <cell r="I177">
            <v>5.0466521757540839E-5</v>
          </cell>
          <cell r="J177">
            <v>4.9276250999173052E-5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  <cell r="F178">
            <v>4.7805106245895403E-5</v>
          </cell>
          <cell r="G178">
            <v>4.8107972698931694E-5</v>
          </cell>
          <cell r="H178">
            <v>5.0531578442512491E-5</v>
          </cell>
          <cell r="I178">
            <v>5.0466521757540839E-5</v>
          </cell>
          <cell r="J178">
            <v>4.9276250999173052E-5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  <cell r="F179">
            <v>4.1105259248642602E-6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  <cell r="F180">
            <v>4.1105259248642602E-6</v>
          </cell>
          <cell r="G180">
            <v>4.1105259248642602E-6</v>
          </cell>
          <cell r="H180">
            <v>4.1105259248642602E-6</v>
          </cell>
          <cell r="I180">
            <v>4.1105259248642602E-6</v>
          </cell>
          <cell r="J180">
            <v>4.1105259248642602E-6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  <cell r="F181">
            <v>2.0354732389492485</v>
          </cell>
          <cell r="G181">
            <v>3.3761419820773262</v>
          </cell>
          <cell r="H181">
            <v>3.8884884195398186</v>
          </cell>
          <cell r="I181">
            <v>3.6229443529834873</v>
          </cell>
          <cell r="J181">
            <v>1.943043029015538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  <cell r="F182">
            <v>0.58446615159499904</v>
          </cell>
          <cell r="G182">
            <v>1.1367839519060579</v>
          </cell>
          <cell r="H182">
            <v>1.8381945256006382</v>
          </cell>
          <cell r="I182">
            <v>1.7126645984951328</v>
          </cell>
          <cell r="J182">
            <v>0.91852939080639817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  <cell r="F183">
            <v>2.5882079790227039</v>
          </cell>
          <cell r="G183">
            <v>4.7756672229067378</v>
          </cell>
          <cell r="H183">
            <v>5.4301643016081069</v>
          </cell>
          <cell r="I183">
            <v>4.8551938467632327</v>
          </cell>
          <cell r="J183">
            <v>2.5012691838836707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  <cell r="F184">
            <v>1.99313045127745E-2</v>
          </cell>
          <cell r="G184">
            <v>2.0421647290278701E-2</v>
          </cell>
          <cell r="H184">
            <v>2.5934272035446598E-2</v>
          </cell>
          <cell r="I184">
            <v>4.0027933737746497E-2</v>
          </cell>
          <cell r="J184">
            <v>3.27980884275407E-2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  <cell r="F185">
            <v>2.161031310266966E-2</v>
          </cell>
          <cell r="G185">
            <v>4.2031960392948362E-2</v>
          </cell>
          <cell r="H185">
            <v>6.796623242839496E-2</v>
          </cell>
          <cell r="I185">
            <v>7.2755082920747477E-2</v>
          </cell>
          <cell r="J185">
            <v>6.6668690703102093E-2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  <cell r="F186">
            <v>2.4450472468299145E-5</v>
          </cell>
          <cell r="G186">
            <v>2.5341286013478367E-5</v>
          </cell>
          <cell r="H186">
            <v>2.689078888261547E-5</v>
          </cell>
          <cell r="I186">
            <v>4.6454819658932381E-5</v>
          </cell>
          <cell r="J186">
            <v>6.0118496439571709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  <cell r="F187">
            <v>2.4450472468299145E-5</v>
          </cell>
          <cell r="G187">
            <v>2.5341286013478367E-5</v>
          </cell>
          <cell r="H187">
            <v>2.689078888261547E-5</v>
          </cell>
          <cell r="I187">
            <v>4.6454819658932381E-5</v>
          </cell>
          <cell r="J187">
            <v>6.0118496439571709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  <cell r="F188">
            <v>2.1004501101161101E-6</v>
          </cell>
          <cell r="I188">
            <v>4.77565624670354E-8</v>
          </cell>
          <cell r="J188">
            <v>0.42739166967472297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  <cell r="F189">
            <v>2.1004501101161101E-6</v>
          </cell>
          <cell r="G189">
            <v>2.1004501101161101E-6</v>
          </cell>
          <cell r="H189">
            <v>2.1004501101161101E-6</v>
          </cell>
          <cell r="I189">
            <v>3.41269135114568E-6</v>
          </cell>
          <cell r="J189">
            <v>0.42739508236607399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  <cell r="H190">
            <v>6.999785318850185E-5</v>
          </cell>
          <cell r="I190">
            <v>1.6799919928317736E-4</v>
          </cell>
          <cell r="J190">
            <v>1.9494588787809309E-4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  <cell r="H191">
            <v>6.9997853188501742E-5</v>
          </cell>
          <cell r="I191">
            <v>1.6799919928317712E-4</v>
          </cell>
          <cell r="J191">
            <v>1.9494588787809301E-4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  <cell r="H192">
            <v>8.041801820956942E-5</v>
          </cell>
          <cell r="I192">
            <v>1.8064430030442704E-4</v>
          </cell>
          <cell r="J192">
            <v>1.9690762612745773E-4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  <cell r="H193">
            <v>8.041801820956942E-5</v>
          </cell>
          <cell r="I193">
            <v>1.8064430030442704E-4</v>
          </cell>
          <cell r="J193">
            <v>1.9690762612745773E-4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  <cell r="F194">
            <v>5.3117682040224904E-7</v>
          </cell>
          <cell r="G194">
            <v>9.2483712828015501E-7</v>
          </cell>
          <cell r="H194">
            <v>9.2805489722955496E-7</v>
          </cell>
          <cell r="I194">
            <v>1.8392568312004699E-6</v>
          </cell>
          <cell r="J194">
            <v>3.9163181021115897E-6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  <cell r="F195">
            <v>2.1602990558006229E-5</v>
          </cell>
          <cell r="G195">
            <v>2.2378660960872255E-5</v>
          </cell>
          <cell r="H195">
            <v>2.3102713555655745E-5</v>
          </cell>
          <cell r="I195">
            <v>3.2798622109914663E-5</v>
          </cell>
          <cell r="J195">
            <v>1.7989088679968201E-5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  <cell r="F196">
            <v>0.29563184970243983</v>
          </cell>
          <cell r="G196">
            <v>0.47274852499752307</v>
          </cell>
          <cell r="H196">
            <v>0.57489753778804098</v>
          </cell>
          <cell r="I196">
            <v>0.77261421978962219</v>
          </cell>
          <cell r="J196">
            <v>1.0383289765060941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  <cell r="F197">
            <v>0.29563184970243983</v>
          </cell>
          <cell r="G197">
            <v>0.47274852499752307</v>
          </cell>
          <cell r="H197">
            <v>0.57489753778804098</v>
          </cell>
          <cell r="I197">
            <v>0.77261421978962219</v>
          </cell>
          <cell r="J197">
            <v>1.0383289765060941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  <cell r="F198">
            <v>0.29563184970244</v>
          </cell>
          <cell r="G198">
            <v>0.47274852499752301</v>
          </cell>
          <cell r="H198">
            <v>0.57489753778804098</v>
          </cell>
          <cell r="I198">
            <v>0.77261421978962197</v>
          </cell>
          <cell r="J198">
            <v>1.0383289765060899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  <cell r="F199">
            <v>9.2105355295901095E-2</v>
          </cell>
          <cell r="G199">
            <v>5.0851511341988502E-2</v>
          </cell>
          <cell r="H199">
            <v>2.2769336721294098E-2</v>
          </cell>
          <cell r="I199">
            <v>7.4947774946945697E-2</v>
          </cell>
          <cell r="J199">
            <v>0.197417505674646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  <cell r="F200">
            <v>9.2105355295901095E-2</v>
          </cell>
          <cell r="G200">
            <v>0.14295686663789001</v>
          </cell>
          <cell r="H200">
            <v>0.165726203359184</v>
          </cell>
          <cell r="I200">
            <v>0.22272215972318199</v>
          </cell>
          <cell r="J200">
            <v>0.299319970255987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  <cell r="G201">
            <v>2.5187597798482647E-2</v>
          </cell>
          <cell r="H201">
            <v>3.3697122694864669E-2</v>
          </cell>
          <cell r="I201">
            <v>2.2728398051157186E-2</v>
          </cell>
          <cell r="J201">
            <v>5.2304589041500021E-6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  <cell r="G202">
            <v>5.0450664626321702E-2</v>
          </cell>
          <cell r="H202">
            <v>7.2069107790757467E-2</v>
          </cell>
          <cell r="I202">
            <v>4.8087260008775563E-2</v>
          </cell>
          <cell r="J202">
            <v>1.1316567024432854E-5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  <cell r="G203">
            <v>5.5712746162851996</v>
          </cell>
          <cell r="H203">
            <v>7.7069851889711796</v>
          </cell>
          <cell r="I203">
            <v>5.14399328657466</v>
          </cell>
          <cell r="J203">
            <v>1.41533307814327E-3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  <cell r="G204">
            <v>9.8781464827751811E-2</v>
          </cell>
          <cell r="H204">
            <v>0.13664867356331883</v>
          </cell>
          <cell r="I204">
            <v>9.1205554726500992E-2</v>
          </cell>
          <cell r="J204">
            <v>2.509455812310763E-5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  <cell r="G205">
            <v>3.1905935063550601E-3</v>
          </cell>
          <cell r="H205">
            <v>1.3918371269051701E-6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  <cell r="F206">
            <v>1.2608148419746001E-7</v>
          </cell>
          <cell r="G206">
            <v>3.1907139090744524E-3</v>
          </cell>
          <cell r="H206">
            <v>3.192078460505475E-3</v>
          </cell>
          <cell r="I206">
            <v>3.7181274437036497E-3</v>
          </cell>
          <cell r="J206">
            <v>1.8211891907697619E-6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  <cell r="F207">
            <v>16.03296013341502</v>
          </cell>
          <cell r="G207">
            <v>2.6697336315830857</v>
          </cell>
          <cell r="H207">
            <v>12.550551655250576</v>
          </cell>
          <cell r="I207">
            <v>12.937571104638431</v>
          </cell>
          <cell r="J207">
            <v>13.428571200901589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  <cell r="F208">
            <v>16.03296013341502</v>
          </cell>
          <cell r="G208">
            <v>2.6697336315830857</v>
          </cell>
          <cell r="H208">
            <v>12.550551655250576</v>
          </cell>
          <cell r="I208">
            <v>12.937571104638431</v>
          </cell>
          <cell r="J208">
            <v>13.428571200901589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  <cell r="F209">
            <v>20.041200184820912</v>
          </cell>
          <cell r="G209">
            <v>3.3371670679595833</v>
          </cell>
          <cell r="H209">
            <v>15.688189553534095</v>
          </cell>
          <cell r="I209">
            <v>16.171963841891007</v>
          </cell>
          <cell r="J209">
            <v>16.785713962671927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  <cell r="F210">
            <v>20.041200184820912</v>
          </cell>
          <cell r="G210">
            <v>3.3371670679595833</v>
          </cell>
          <cell r="H210">
            <v>15.688189553534095</v>
          </cell>
          <cell r="I210">
            <v>16.171963841891007</v>
          </cell>
          <cell r="J210">
            <v>16.785713962671927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  <cell r="F211">
            <v>3.97102894612105</v>
          </cell>
          <cell r="G211">
            <v>4.3594499999999998</v>
          </cell>
          <cell r="H211">
            <v>4.3594499999999998</v>
          </cell>
          <cell r="I211">
            <v>4.3594499999999998</v>
          </cell>
          <cell r="J211">
            <v>4.3594499999999998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  <cell r="F212">
            <v>3.1752981152789271E-6</v>
          </cell>
          <cell r="G212">
            <v>4.8600375745294385E-5</v>
          </cell>
          <cell r="H212">
            <v>6.7518042096222802E-5</v>
          </cell>
          <cell r="I212">
            <v>5.8301060570417798E-5</v>
          </cell>
          <cell r="J212">
            <v>1.7171372377807031E-5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  <cell r="F213">
            <v>3.1731826601721507E-6</v>
          </cell>
          <cell r="G213">
            <v>4.8549803033800872E-5</v>
          </cell>
          <cell r="H213">
            <v>6.7518042096222802E-5</v>
          </cell>
          <cell r="I213">
            <v>5.8301060570417988E-5</v>
          </cell>
          <cell r="J213">
            <v>1.7171372377807048E-5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  <cell r="F214">
            <v>4.2143940276066156E-6</v>
          </cell>
          <cell r="G214">
            <v>6.2656794892869644E-5</v>
          </cell>
          <cell r="H214">
            <v>8.4375316220678783E-5</v>
          </cell>
          <cell r="I214">
            <v>6.8564735314425061E-5</v>
          </cell>
          <cell r="J214">
            <v>1.9078217160554993E-5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  <cell r="F215">
            <v>4.2143940276066156E-6</v>
          </cell>
          <cell r="G215">
            <v>6.2656794892869644E-5</v>
          </cell>
          <cell r="H215">
            <v>8.4375316220678783E-5</v>
          </cell>
          <cell r="I215">
            <v>6.8564735314425061E-5</v>
          </cell>
          <cell r="J215">
            <v>1.9078217160554993E-5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  <cell r="F216">
            <v>1.08063141388534E-6</v>
          </cell>
          <cell r="G216">
            <v>8.9392467744990004E-7</v>
          </cell>
          <cell r="H216">
            <v>4.1392329722605699E-7</v>
          </cell>
          <cell r="I216">
            <v>2.6936783021838502E-6</v>
          </cell>
          <cell r="J216">
            <v>4.0643410641347503E-6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  <cell r="F217">
            <v>3.853928966918836E-5</v>
          </cell>
          <cell r="G217">
            <v>3.9249668976425298E-5</v>
          </cell>
          <cell r="H217">
            <v>3.9173735783619863E-5</v>
          </cell>
          <cell r="I217">
            <v>3.7012370759489405E-5</v>
          </cell>
          <cell r="J217">
            <v>2.0280604710834543E-5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  <cell r="H218">
            <v>1.144808954257194E-5</v>
          </cell>
          <cell r="I218">
            <v>3.9447583084998664E-5</v>
          </cell>
          <cell r="J218">
            <v>1.688498475659516E-5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  <cell r="H219">
            <v>5.7240447712859715E-6</v>
          </cell>
          <cell r="I219">
            <v>1.773331716665078E-5</v>
          </cell>
          <cell r="J219">
            <v>6.4574781708892726E-6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  <cell r="H220">
            <v>1.2416774042328001E-3</v>
          </cell>
          <cell r="I220">
            <v>4.0822819926494098E-3</v>
          </cell>
          <cell r="J220">
            <v>1.6714156436105499E-3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  <cell r="H221">
            <v>2.2015556812638334E-5</v>
          </cell>
          <cell r="I221">
            <v>7.2380886394492997E-5</v>
          </cell>
          <cell r="J221">
            <v>2.9635029142031009E-5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  <cell r="H222">
            <v>1.61634040058719E-6</v>
          </cell>
          <cell r="I222">
            <v>6.346394426175E-7</v>
          </cell>
          <cell r="J222">
            <v>5.9993276861767404E-7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  <cell r="H223">
            <v>1.61634040058719E-6</v>
          </cell>
          <cell r="I223">
            <v>3.1649809297457798E-6</v>
          </cell>
          <cell r="J223">
            <v>1.6638727788730199E-6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  <cell r="G224">
            <v>0.10781275649664056</v>
          </cell>
          <cell r="H224">
            <v>3.0893372794997858E-5</v>
          </cell>
          <cell r="I224">
            <v>6.674981330720102E-2</v>
          </cell>
          <cell r="J224">
            <v>0.10664865886185963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  <cell r="G225">
            <v>0.10767524022559885</v>
          </cell>
          <cell r="H225">
            <v>3.0893372794997906E-5</v>
          </cell>
          <cell r="I225">
            <v>6.6749813307201158E-2</v>
          </cell>
          <cell r="J225">
            <v>0.10664865886185963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  <cell r="G226">
            <v>0.1283485196388576</v>
          </cell>
          <cell r="H226">
            <v>3.5510354951438309E-5</v>
          </cell>
          <cell r="I226">
            <v>7.1773992803453368E-2</v>
          </cell>
          <cell r="J226">
            <v>0.10772594690585965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  <cell r="G227">
            <v>0.1283485196388576</v>
          </cell>
          <cell r="H227">
            <v>3.5510354951438309E-5</v>
          </cell>
          <cell r="I227">
            <v>7.1773992803453368E-2</v>
          </cell>
          <cell r="J227">
            <v>0.10772594690585965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  <cell r="F228">
            <v>1.7086187039369301E-6</v>
          </cell>
          <cell r="G228">
            <v>6.6735960121104996E-3</v>
          </cell>
          <cell r="H228">
            <v>1.5144305885896199E-7</v>
          </cell>
          <cell r="I228">
            <v>1.8822957845098999E-2</v>
          </cell>
          <cell r="J228">
            <v>9.5289039699778203E-3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  <cell r="F229">
            <v>9.9637553837533189E-5</v>
          </cell>
          <cell r="G229">
            <v>6.7731289574049771E-3</v>
          </cell>
          <cell r="H229">
            <v>1.9547177434466982E-3</v>
          </cell>
          <cell r="I229">
            <v>1.9170210055814471E-2</v>
          </cell>
          <cell r="J229">
            <v>2.3189796400688401E-2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  <cell r="G230">
            <v>7.0632837500756301E-2</v>
          </cell>
          <cell r="H230">
            <v>1.06691513064462E-2</v>
          </cell>
          <cell r="I230">
            <v>2.4095865936423301E-2</v>
          </cell>
          <cell r="J230">
            <v>2.9506715360133702E-3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  <cell r="G231">
            <v>9.423770257708131E-4</v>
          </cell>
          <cell r="H231">
            <v>1.4234686629373855E-4</v>
          </cell>
          <cell r="I231">
            <v>3.2148489679882609E-4</v>
          </cell>
          <cell r="J231">
            <v>3.9367596779686233E-5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  <cell r="G232">
            <v>9.5838314112288057E-4</v>
          </cell>
          <cell r="H232">
            <v>1.4476460388665073E-4</v>
          </cell>
          <cell r="I232">
            <v>3.2694526372351929E-4</v>
          </cell>
          <cell r="J232">
            <v>4.0036248792583019E-5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  <cell r="F233">
            <v>49.182333429192482</v>
          </cell>
          <cell r="G233">
            <v>68.536314448755732</v>
          </cell>
          <cell r="H233">
            <v>69.5376595447771</v>
          </cell>
          <cell r="I233">
            <v>71.390298246623402</v>
          </cell>
          <cell r="J233">
            <v>66.287014477273274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  <cell r="F234">
            <v>49.182333429192482</v>
          </cell>
          <cell r="G234">
            <v>68.536314448755732</v>
          </cell>
          <cell r="H234">
            <v>69.5376595447771</v>
          </cell>
          <cell r="I234">
            <v>71.390298246623402</v>
          </cell>
          <cell r="J234">
            <v>66.287014477273274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  <cell r="F235">
            <v>7.3394300000000001</v>
          </cell>
          <cell r="G235">
            <v>7.3394300000000001</v>
          </cell>
          <cell r="H235">
            <v>7.3394300000000001</v>
          </cell>
          <cell r="I235">
            <v>7.3394300000000001</v>
          </cell>
          <cell r="J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  <cell r="G236">
            <v>2.9946150102975776E-6</v>
          </cell>
          <cell r="H236">
            <v>1.4015616890552704E-5</v>
          </cell>
          <cell r="I236">
            <v>2.2330848917904347E-5</v>
          </cell>
          <cell r="J236">
            <v>1.3921078059708822E-5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  <cell r="F237">
            <v>1.5903916282681101E-8</v>
          </cell>
          <cell r="G237">
            <v>2.9977344009333003E-6</v>
          </cell>
          <cell r="H237">
            <v>1.4015616890552704E-5</v>
          </cell>
          <cell r="I237">
            <v>2.233084891790428E-5</v>
          </cell>
          <cell r="J237">
            <v>1.3921078059708814E-5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  <cell r="G238">
            <v>1.0354182464316437E-6</v>
          </cell>
          <cell r="H238">
            <v>1.7491355007102168E-5</v>
          </cell>
          <cell r="I238">
            <v>2.6252872127552266E-5</v>
          </cell>
          <cell r="J238">
            <v>1.5467068432100125E-5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  <cell r="G239">
            <v>1.0354182464316437E-6</v>
          </cell>
          <cell r="H239">
            <v>1.7491355007102168E-5</v>
          </cell>
          <cell r="I239">
            <v>2.6252872127552266E-5</v>
          </cell>
          <cell r="J239">
            <v>1.5467068432100125E-5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  <cell r="F240">
            <v>5.9237011691270103E-7</v>
          </cell>
          <cell r="G240">
            <v>9.1960606888727997E-7</v>
          </cell>
          <cell r="H240">
            <v>7.3575538486940897E-7</v>
          </cell>
          <cell r="I240">
            <v>2.1222750869011698E-6</v>
          </cell>
          <cell r="J240">
            <v>4.4032988899394903E-6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  <cell r="F241">
            <v>2.6705088326905983E-5</v>
          </cell>
          <cell r="G241">
            <v>2.7435310905385476E-5</v>
          </cell>
          <cell r="H241">
            <v>2.7871340631089139E-5</v>
          </cell>
          <cell r="I241">
            <v>3.6862885915985442E-5</v>
          </cell>
          <cell r="J241">
            <v>2.0312406204849232E-5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  <cell r="F242">
            <v>2.9473347744101144E-5</v>
          </cell>
          <cell r="G242">
            <v>3.2287634914337852E-5</v>
          </cell>
          <cell r="H242">
            <v>1.3118148955721552E-5</v>
          </cell>
          <cell r="I242">
            <v>2.0471138159873832E-5</v>
          </cell>
          <cell r="J242">
            <v>1.4307283299932584E-5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  <cell r="F243">
            <v>56.807162268051464</v>
          </cell>
          <cell r="G243">
            <v>56.593935837670969</v>
          </cell>
          <cell r="H243">
            <v>48.508217091179937</v>
          </cell>
          <cell r="I243">
            <v>37.817386176836457</v>
          </cell>
          <cell r="J243">
            <v>34.77173240653881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  <cell r="F244">
            <v>2.0643657153126297E-5</v>
          </cell>
          <cell r="G244">
            <v>2.3695720311749232E-5</v>
          </cell>
          <cell r="H244">
            <v>9.6182288371778972E-6</v>
          </cell>
          <cell r="I244">
            <v>1.4870833573951538E-5</v>
          </cell>
          <cell r="J244">
            <v>1.1129294246862639E-5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  <cell r="F245">
            <v>56.807145638399895</v>
          </cell>
          <cell r="G245">
            <v>56.593907534444966</v>
          </cell>
          <cell r="H245">
            <v>22.22443123078207</v>
          </cell>
          <cell r="I245">
            <v>17.176563963470407</v>
          </cell>
          <cell r="J245">
            <v>15.691578432995499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  <cell r="F246">
            <v>6.6485792883014938E-5</v>
          </cell>
          <cell r="G246">
            <v>8.3977426724426993E-5</v>
          </cell>
          <cell r="H246">
            <v>26.283808318458288</v>
          </cell>
          <cell r="I246">
            <v>20.640857555337757</v>
          </cell>
          <cell r="J246">
            <v>19.080179120160491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  <cell r="F247">
            <v>4.4927373631622096</v>
          </cell>
          <cell r="G247">
            <v>4.4927373631622096</v>
          </cell>
          <cell r="H247">
            <v>4.4927373631622096</v>
          </cell>
          <cell r="I247">
            <v>4.4927373631622096</v>
          </cell>
          <cell r="J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  <cell r="H248">
            <v>2.2008178976048671</v>
          </cell>
          <cell r="I248">
            <v>7.0349915667968386</v>
          </cell>
          <cell r="J248">
            <v>7.0084149255420218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  <cell r="H249">
            <v>2.2008178976048671</v>
          </cell>
          <cell r="I249">
            <v>7.0349915667968386</v>
          </cell>
          <cell r="J249">
            <v>7.0084149255420218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  <cell r="H250">
            <v>7.75418550521393E-2</v>
          </cell>
          <cell r="I250">
            <v>0.21426822912636401</v>
          </cell>
          <cell r="J250">
            <v>0.17353678001631401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  <cell r="H251">
            <v>7.75418550521393E-2</v>
          </cell>
          <cell r="I251">
            <v>0.24786486427049201</v>
          </cell>
          <cell r="J251">
            <v>0.24692820099437801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  <cell r="H252">
            <v>2.1779204452421344E-6</v>
          </cell>
          <cell r="I252">
            <v>1.9646398198901109E-4</v>
          </cell>
          <cell r="J252">
            <v>1.9748056407708334E-4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  <cell r="H253">
            <v>2.1779204452421344E-6</v>
          </cell>
          <cell r="I253">
            <v>1.9646398198901109E-4</v>
          </cell>
          <cell r="J253">
            <v>1.9748056407708334E-4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  <cell r="H254">
            <v>2.1779204452421302E-6</v>
          </cell>
          <cell r="I254">
            <v>1.9646398198901101E-4</v>
          </cell>
          <cell r="J254">
            <v>1.9748056407708299E-4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  <cell r="H255">
            <v>7.33033477469502E-7</v>
          </cell>
          <cell r="I255">
            <v>4.1977083499569599E-5</v>
          </cell>
          <cell r="J255">
            <v>3.65549283707514E-7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  <cell r="H256">
            <v>7.33033477469502E-7</v>
          </cell>
          <cell r="I256">
            <v>5.6660239750160801E-5</v>
          </cell>
          <cell r="J256">
            <v>5.7025789033868303E-5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  <cell r="F257">
            <v>7.4134107447426167</v>
          </cell>
          <cell r="G257">
            <v>8.0540336396326442</v>
          </cell>
          <cell r="H257">
            <v>7.3981380608716156</v>
          </cell>
          <cell r="I257">
            <v>6.0609874217635769</v>
          </cell>
          <cell r="J257">
            <v>4.6534301377627454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  <cell r="F258">
            <v>1924.60801188862</v>
          </cell>
          <cell r="G258">
            <v>2090.9211973517299</v>
          </cell>
          <cell r="H258">
            <v>1920.64304478329</v>
          </cell>
          <cell r="I258">
            <v>1573.5031220487599</v>
          </cell>
          <cell r="J258">
            <v>1208.0848120082201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  <cell r="F259">
            <v>20.739310472937728</v>
          </cell>
          <cell r="G259">
            <v>22.531478419738487</v>
          </cell>
          <cell r="H259">
            <v>20.696584534302726</v>
          </cell>
          <cell r="I259">
            <v>16.955852608284026</v>
          </cell>
          <cell r="J259">
            <v>13.018155301812778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  <cell r="G260">
            <v>1.3233289072957201E-8</v>
          </cell>
          <cell r="H260">
            <v>5.6537037516309299E-2</v>
          </cell>
          <cell r="J260">
            <v>1.53326288631076E-2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  <cell r="F261">
            <v>0.30046088891064582</v>
          </cell>
          <cell r="G261">
            <v>0.30046089887564731</v>
          </cell>
          <cell r="H261">
            <v>0.2759923004533667</v>
          </cell>
          <cell r="I261">
            <v>0.24376158926372876</v>
          </cell>
          <cell r="J261">
            <v>0.18449778595724642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  <cell r="F262">
            <v>0.55206475024979285</v>
          </cell>
          <cell r="G262">
            <v>1.8983995290829139</v>
          </cell>
          <cell r="H262">
            <v>4.3164937204135194</v>
          </cell>
          <cell r="I262">
            <v>4.3164942636794938</v>
          </cell>
          <cell r="J262">
            <v>4.3164942936805852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  <cell r="F263">
            <v>0.55206475024979285</v>
          </cell>
          <cell r="G263">
            <v>1.8983995290829139</v>
          </cell>
          <cell r="H263">
            <v>4.3164937204135194</v>
          </cell>
          <cell r="I263">
            <v>4.3164942636794938</v>
          </cell>
          <cell r="J263">
            <v>4.3164942936805852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  <cell r="F264">
            <v>2.0407998151813418</v>
          </cell>
          <cell r="G264">
            <v>1.7529914987933872</v>
          </cell>
          <cell r="H264">
            <v>1.3549051319182084</v>
          </cell>
          <cell r="I264">
            <v>1.2213860379452528</v>
          </cell>
          <cell r="J264">
            <v>3.589842312884346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  <cell r="F265">
            <v>2.0407998151813418</v>
          </cell>
          <cell r="G265">
            <v>1.7529914987933872</v>
          </cell>
          <cell r="H265">
            <v>1.3549051319182084</v>
          </cell>
          <cell r="I265">
            <v>1.2213860379452528</v>
          </cell>
          <cell r="J265">
            <v>3.589842312884346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  <cell r="F266">
            <v>1.4285172449586985</v>
          </cell>
          <cell r="G266">
            <v>1.2247749912392329</v>
          </cell>
          <cell r="H266">
            <v>0.94770755688350861</v>
          </cell>
          <cell r="I266">
            <v>0.56742755369270081</v>
          </cell>
          <cell r="J266">
            <v>0.33973958688319567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  <cell r="F267">
            <v>2.0407389213695679</v>
          </cell>
          <cell r="G267">
            <v>1.7496785589131918</v>
          </cell>
          <cell r="H267">
            <v>1.3538679384050119</v>
          </cell>
          <cell r="I267">
            <v>0.81061079098957223</v>
          </cell>
          <cell r="J267">
            <v>0.48534226697599347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  <cell r="F268">
            <v>1.1290363159474601E-8</v>
          </cell>
          <cell r="G268">
            <v>1.26351402270196E-8</v>
          </cell>
          <cell r="H268">
            <v>1.50329687481791E-8</v>
          </cell>
          <cell r="I268">
            <v>3.1132099619265802E-2</v>
          </cell>
          <cell r="J268">
            <v>5.0574961224845803E-2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  <cell r="F269">
            <v>0.200766709189305</v>
          </cell>
          <cell r="G269">
            <v>0.20076672182444499</v>
          </cell>
          <cell r="H269">
            <v>0.200766736857414</v>
          </cell>
          <cell r="I269">
            <v>0.101385249562172</v>
          </cell>
          <cell r="J269">
            <v>8.1707121056184495E-2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  <cell r="I270">
            <v>5.388477855123912E-4</v>
          </cell>
          <cell r="J270">
            <v>2.2641676311486105E-5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  <cell r="I271">
            <v>4.9310644361418E-2</v>
          </cell>
          <cell r="J271">
            <v>2.33915080384688E-3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  <cell r="I272">
            <v>8.7430220498967994E-4</v>
          </cell>
          <cell r="J272">
            <v>4.1474305032746088E-5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  <cell r="I273">
            <v>2.68958823423693E-5</v>
          </cell>
          <cell r="J273">
            <v>5.3749715003914602E-6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  <cell r="I274">
            <v>2.68958823423693E-5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  <cell r="I275">
            <v>2.68958823423693E-5</v>
          </cell>
          <cell r="J275">
            <v>5.3749715003914992E-6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  <cell r="F276">
            <v>1342.2840998029501</v>
          </cell>
          <cell r="G276">
            <v>1524.34470574293</v>
          </cell>
          <cell r="H276">
            <v>1539.9085252277901</v>
          </cell>
          <cell r="I276">
            <v>1186.4666737984701</v>
          </cell>
          <cell r="J276">
            <v>572.90359680959602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  <cell r="F277">
            <v>28.488279580713559</v>
          </cell>
          <cell r="G277">
            <v>27.398059068473025</v>
          </cell>
          <cell r="H277">
            <v>27.216403092614016</v>
          </cell>
          <cell r="I277">
            <v>20.969658370161532</v>
          </cell>
          <cell r="J277">
            <v>10.308407198230885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  <cell r="F278">
            <v>23.799363471683542</v>
          </cell>
          <cell r="G278">
            <v>27.027388399697355</v>
          </cell>
          <cell r="H278">
            <v>27.303342645882893</v>
          </cell>
          <cell r="I278">
            <v>21.036643152455184</v>
          </cell>
          <cell r="J278">
            <v>10.157865191659516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  <cell r="F279">
            <v>4.7799253250087865</v>
          </cell>
          <cell r="G279">
            <v>0.45762873700201279</v>
          </cell>
          <cell r="H279">
            <v>9.0092723482042539E-6</v>
          </cell>
          <cell r="I279">
            <v>1.3248224571163072E-5</v>
          </cell>
          <cell r="J279">
            <v>1.8201096387667491E-5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  <cell r="G280">
            <v>5.683079487198286E-4</v>
          </cell>
          <cell r="H280">
            <v>7.1739385663705959E-6</v>
          </cell>
          <cell r="I280">
            <v>9.9213490435530163E-6</v>
          </cell>
          <cell r="J280">
            <v>0.18347149364591495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  <cell r="F281">
            <v>2.2350522016251402</v>
          </cell>
          <cell r="G281">
            <v>2.2350522016251402</v>
          </cell>
          <cell r="H281">
            <v>2.2350522016251402</v>
          </cell>
          <cell r="I281">
            <v>2.2350522016251402</v>
          </cell>
          <cell r="J281">
            <v>1.12089050248886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  <cell r="H282">
            <v>1.0455010908393818E-5</v>
          </cell>
          <cell r="I282">
            <v>2.9516727966701175E-5</v>
          </cell>
          <cell r="J282">
            <v>3.1867468601499866E-5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  <cell r="H283">
            <v>2.9370083803057675E-5</v>
          </cell>
          <cell r="I283">
            <v>7.6389747504851871E-5</v>
          </cell>
          <cell r="J283">
            <v>7.9352720829802825E-5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  <cell r="H284">
            <v>5.1162247030507272E-5</v>
          </cell>
          <cell r="I284">
            <v>1.268735925814374E-4</v>
          </cell>
          <cell r="J284">
            <v>1.2348282328008173E-4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  <cell r="H285">
            <v>9.6702197402147197E-7</v>
          </cell>
          <cell r="I285">
            <v>1.8250591994250001E-6</v>
          </cell>
          <cell r="J285">
            <v>1.4571335771059199E-6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  <cell r="H286">
            <v>9.6702197402147197E-7</v>
          </cell>
          <cell r="I286">
            <v>2.6213526855190298E-6</v>
          </cell>
          <cell r="J286">
            <v>2.8390958878391302E-6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  <cell r="F287">
            <v>14.869548785663056</v>
          </cell>
          <cell r="G287">
            <v>14.602819312322143</v>
          </cell>
          <cell r="H287">
            <v>15.3150053794923</v>
          </cell>
          <cell r="I287">
            <v>18.30858146333583</v>
          </cell>
          <cell r="J287">
            <v>18.527231747500974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  <cell r="F288">
            <v>6.726040223982656E-5</v>
          </cell>
          <cell r="G288">
            <v>8.435629093759955E-5</v>
          </cell>
          <cell r="H288">
            <v>3.2863012800293405E-5</v>
          </cell>
          <cell r="I288">
            <v>4.7740835142840612E-5</v>
          </cell>
          <cell r="J288">
            <v>1.0760429221574244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  <cell r="F289">
            <v>18.678409060316163</v>
          </cell>
          <cell r="G289">
            <v>17.95408821670209</v>
          </cell>
          <cell r="H289">
            <v>17.855082056819434</v>
          </cell>
          <cell r="I289">
            <v>19.631475342347944</v>
          </cell>
          <cell r="J289">
            <v>21.013297158890669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  <cell r="F290">
            <v>14.819867331839797</v>
          </cell>
          <cell r="G290">
            <v>14.658249671299915</v>
          </cell>
          <cell r="H290">
            <v>15.522535266531067</v>
          </cell>
          <cell r="I290">
            <v>19.27080839418862</v>
          </cell>
          <cell r="J290">
            <v>18.864693174607154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  <cell r="F291">
            <v>19.40504003947251</v>
          </cell>
          <cell r="G291">
            <v>18.553839845211531</v>
          </cell>
          <cell r="H291">
            <v>18.133879930108645</v>
          </cell>
          <cell r="I291">
            <v>20.212732461630718</v>
          </cell>
          <cell r="J291">
            <v>20.795879296990666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  <cell r="F292">
            <v>67.7729324776938</v>
          </cell>
          <cell r="G292">
            <v>65.769081401826597</v>
          </cell>
          <cell r="H292">
            <v>66.826535495964293</v>
          </cell>
          <cell r="I292">
            <v>77.423645402338266</v>
          </cell>
          <cell r="J292">
            <v>80.277144300146929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  <cell r="F293">
            <v>4.3300925142827298</v>
          </cell>
          <cell r="G293">
            <v>4.3300925142827298</v>
          </cell>
          <cell r="H293">
            <v>4.3300925142827298</v>
          </cell>
          <cell r="I293">
            <v>4.3300925142827298</v>
          </cell>
          <cell r="J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  <cell r="F294">
            <v>98.051357079463003</v>
          </cell>
          <cell r="G294">
            <v>82.062952953480007</v>
          </cell>
          <cell r="H294">
            <v>78.405550360641698</v>
          </cell>
          <cell r="I294">
            <v>28.970079217448799</v>
          </cell>
          <cell r="J294">
            <v>1.1178611040842799E-2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  <cell r="F295">
            <v>0.62585982152611519</v>
          </cell>
          <cell r="G295">
            <v>0.52379928583919666</v>
          </cell>
          <cell r="H295">
            <v>0.50045958489711029</v>
          </cell>
          <cell r="I295">
            <v>0.18486777809046459</v>
          </cell>
          <cell r="J295">
            <v>7.0434101981649237E-5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  <cell r="F296">
            <v>0.75019035147565793</v>
          </cell>
          <cell r="G296">
            <v>0.65416225768370639</v>
          </cell>
          <cell r="H296">
            <v>0.66690564620455528</v>
          </cell>
          <cell r="I296">
            <v>0.27730166713569726</v>
          </cell>
          <cell r="J296">
            <v>1.0565115297247381E-4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  <cell r="F297">
            <v>1.73849923899757</v>
          </cell>
          <cell r="G297">
            <v>1.4550168963382979</v>
          </cell>
          <cell r="H297">
            <v>1.3901693326354905</v>
          </cell>
          <cell r="I297">
            <v>0.51365388683419944</v>
          </cell>
          <cell r="J297">
            <v>1.9820232341919889E-4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  <cell r="F298">
            <v>2.7170719125257901E-2</v>
          </cell>
          <cell r="G298">
            <v>4.5446587496331E-8</v>
          </cell>
          <cell r="H298">
            <v>1.9541110952776201E-8</v>
          </cell>
          <cell r="I298">
            <v>5.4961033368197902E-8</v>
          </cell>
          <cell r="J298">
            <v>5.7466081189125003E-6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  <cell r="F299">
            <v>4.7876845938599699E-2</v>
          </cell>
          <cell r="G299">
            <v>3.9970736379957066E-2</v>
          </cell>
          <cell r="H299">
            <v>3.8205709487555646E-2</v>
          </cell>
          <cell r="I299">
            <v>1.4088511918800447E-2</v>
          </cell>
          <cell r="J299">
            <v>5.8719959803544097E-6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  <cell r="F300">
            <v>0.73757307582702647</v>
          </cell>
          <cell r="G300">
            <v>0.7363266963517191</v>
          </cell>
          <cell r="H300">
            <v>0.73425844350664682</v>
          </cell>
          <cell r="I300">
            <v>0.73015667817294327</v>
          </cell>
          <cell r="J300">
            <v>0.7261004531553894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  <cell r="F301">
            <v>0.73757307582702647</v>
          </cell>
          <cell r="G301">
            <v>0.7363266963517191</v>
          </cell>
          <cell r="H301">
            <v>0.73425844350664682</v>
          </cell>
          <cell r="I301">
            <v>0.73015667817294327</v>
          </cell>
          <cell r="J301">
            <v>0.7261004531553894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  <cell r="G302">
            <v>5.8928776493485961E-5</v>
          </cell>
          <cell r="H302">
            <v>1.660566712849567E-5</v>
          </cell>
          <cell r="I302">
            <v>4.3337401753450666E-5</v>
          </cell>
          <cell r="J302">
            <v>0.14452710571103458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  <cell r="G303">
            <v>5.8990160635666582E-5</v>
          </cell>
          <cell r="H303">
            <v>1.660566712849567E-5</v>
          </cell>
          <cell r="I303">
            <v>4.3337401753450469E-5</v>
          </cell>
          <cell r="J303">
            <v>0.14452710571103444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  <cell r="G304">
            <v>7.6095582331119573E-5</v>
          </cell>
          <cell r="H304">
            <v>2.0729008708850977E-5</v>
          </cell>
          <cell r="I304">
            <v>5.0989624363810079E-5</v>
          </cell>
          <cell r="J304">
            <v>0.16058566866261029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  <cell r="G305">
            <v>7.6095582331119573E-5</v>
          </cell>
          <cell r="H305">
            <v>2.0729008708850977E-5</v>
          </cell>
          <cell r="I305">
            <v>5.0989624363810079E-5</v>
          </cell>
          <cell r="J305">
            <v>0.16058566866261029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  <cell r="F306">
            <v>4.7392779658331403E-8</v>
          </cell>
          <cell r="G306">
            <v>4.2057377643522001E-8</v>
          </cell>
          <cell r="H306">
            <v>5.1950353694269803E-8</v>
          </cell>
          <cell r="I306">
            <v>6.5424980884235803E-7</v>
          </cell>
          <cell r="J306">
            <v>6.5017904978240004E-2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  <cell r="F307">
            <v>1.2132626867147395E-5</v>
          </cell>
          <cell r="G307">
            <v>1.1422317398667895E-5</v>
          </cell>
          <cell r="H307">
            <v>3.4063256511921705E-6</v>
          </cell>
          <cell r="I307">
            <v>3.4254937762302739E-6</v>
          </cell>
          <cell r="J307">
            <v>6.5020699404159193E-2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  <cell r="F308">
            <v>2.0729635468487739</v>
          </cell>
          <cell r="G308">
            <v>3.0648687249485964E-2</v>
          </cell>
          <cell r="H308">
            <v>1.3204719837478649</v>
          </cell>
          <cell r="I308">
            <v>1.4688632820935419E-2</v>
          </cell>
          <cell r="J308">
            <v>3.347383055513178E-3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  <cell r="F309">
            <v>0.17152756761400367</v>
          </cell>
          <cell r="G309">
            <v>2.9355451539644114E-3</v>
          </cell>
          <cell r="H309">
            <v>0.17150614835132336</v>
          </cell>
          <cell r="I309">
            <v>6.6262915770496028E-3</v>
          </cell>
          <cell r="J309">
            <v>1.5100444926624385E-3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  <cell r="F310">
            <v>51.245925424001101</v>
          </cell>
          <cell r="G310">
            <v>0.85748183054101601</v>
          </cell>
          <cell r="H310">
            <v>47.98636635754</v>
          </cell>
          <cell r="I310">
            <v>1.85452782902091</v>
          </cell>
          <cell r="J310">
            <v>0.42271855191958502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  <cell r="F311">
            <v>0.69533141687925504</v>
          </cell>
          <cell r="G311">
            <v>1.1634760251574179E-2</v>
          </cell>
          <cell r="H311">
            <v>0.65110402113351429</v>
          </cell>
          <cell r="I311">
            <v>2.5163199851030046E-2</v>
          </cell>
          <cell r="J311">
            <v>5.7356655620025079E-3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  <cell r="F312">
            <v>5.6843184469589402E-3</v>
          </cell>
          <cell r="G312">
            <v>9.0658307919662699E-4</v>
          </cell>
          <cell r="H312">
            <v>1.5702238121395699E-2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  <cell r="F313">
            <v>6.6171988512083333E-3</v>
          </cell>
          <cell r="G313">
            <v>7.523768792677292E-3</v>
          </cell>
          <cell r="H313">
            <v>2.3225990095758743E-2</v>
          </cell>
          <cell r="I313">
            <v>1.6985092073045421E-2</v>
          </cell>
          <cell r="J313">
            <v>3.8697376786748817E-3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  <cell r="F314">
            <v>29.714399789436158</v>
          </cell>
          <cell r="G314">
            <v>26.76463706047387</v>
          </cell>
          <cell r="H314">
            <v>29.714399999704661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  <cell r="F315">
            <v>89.580574718928418</v>
          </cell>
          <cell r="G315">
            <v>80.687868071060763</v>
          </cell>
          <cell r="H315">
            <v>89.580575352828944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  <cell r="F316">
            <v>1.01</v>
          </cell>
          <cell r="G316">
            <v>1.01</v>
          </cell>
          <cell r="H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  <cell r="F317">
            <v>2509.0375914337801</v>
          </cell>
          <cell r="G317">
            <v>2747.5698100169102</v>
          </cell>
          <cell r="H317">
            <v>2790.27788468773</v>
          </cell>
          <cell r="I317">
            <v>2269.1310972072301</v>
          </cell>
          <cell r="J317">
            <v>1498.8902813807799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  <cell r="F318">
            <v>44.528147325196372</v>
          </cell>
          <cell r="G318">
            <v>48.74517573148534</v>
          </cell>
          <cell r="H318">
            <v>49.498805142128909</v>
          </cell>
          <cell r="I318">
            <v>40.288041763988545</v>
          </cell>
          <cell r="J318">
            <v>27.149731034551227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  <cell r="F319">
            <v>44.486482117620206</v>
          </cell>
          <cell r="G319">
            <v>48.71577677334939</v>
          </cell>
          <cell r="H319">
            <v>49.473012139853338</v>
          </cell>
          <cell r="I319">
            <v>40.23282087246865</v>
          </cell>
          <cell r="J319">
            <v>26.576068818808213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  <cell r="F320">
            <v>0.18391569924136708</v>
          </cell>
          <cell r="G320">
            <v>0.18391561376397325</v>
          </cell>
          <cell r="H320">
            <v>0.18391562640288062</v>
          </cell>
          <cell r="I320">
            <v>0.18391568250544443</v>
          </cell>
          <cell r="J320">
            <v>0.18391568337492423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  <cell r="G321">
            <v>1.205637587259096E-3</v>
          </cell>
          <cell r="H321">
            <v>7.2239550825521131E-6</v>
          </cell>
          <cell r="I321">
            <v>1.0176398375273864E-5</v>
          </cell>
          <cell r="J321">
            <v>0.47647959494171471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  <cell r="J322">
            <v>0.12370478810383299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  <cell r="F323">
            <v>3.0972400073959201</v>
          </cell>
          <cell r="G323">
            <v>3.0972400073959201</v>
          </cell>
          <cell r="H323">
            <v>3.0972400073959201</v>
          </cell>
          <cell r="I323">
            <v>3.0972400073959201</v>
          </cell>
          <cell r="J323">
            <v>1.676987036140053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  <cell r="H324">
            <v>2.8374083040185198E-4</v>
          </cell>
          <cell r="I324">
            <v>8.1832284265745999E-4</v>
          </cell>
          <cell r="J324">
            <v>5.6705919368051105E-4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  <cell r="H325">
            <v>1.1343615858884094E-6</v>
          </cell>
          <cell r="I325">
            <v>6.3840789143489826E-6</v>
          </cell>
          <cell r="J325">
            <v>4.1218934293874804E-6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  <cell r="H326">
            <v>1.2704849761950188E-6</v>
          </cell>
          <cell r="I326">
            <v>6.7671236492099232E-6</v>
          </cell>
          <cell r="J326">
            <v>4.1218934293874804E-6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  <cell r="H327">
            <v>5.0308657872668747E-6</v>
          </cell>
          <cell r="I327">
            <v>1.4509270259884045E-5</v>
          </cell>
          <cell r="J327">
            <v>1.0054241022704084E-5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  <cell r="H328">
            <v>1.97453262719957E-7</v>
          </cell>
          <cell r="J328">
            <v>6.1144601507403696E-8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  <cell r="H329">
            <v>1.97453262719957E-7</v>
          </cell>
          <cell r="I329">
            <v>5.5337873059220096E-7</v>
          </cell>
          <cell r="J329">
            <v>3.96112430202066E-7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  <cell r="H330">
            <v>7.6100724037394838E-5</v>
          </cell>
          <cell r="I330">
            <v>2.8999968554888311E-4</v>
          </cell>
          <cell r="J330">
            <v>0.23421613493086862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  <cell r="H331">
            <v>1.0181042810408226E-4</v>
          </cell>
          <cell r="I331">
            <v>4.8333280924813882E-4</v>
          </cell>
          <cell r="J331">
            <v>0.46843226986173725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  <cell r="H332">
            <v>2.0567763253349951E-4</v>
          </cell>
          <cell r="I332">
            <v>8.787869259057067E-4</v>
          </cell>
          <cell r="J332">
            <v>0.78072044976956223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  <cell r="H333">
            <v>5.3187028116370303E-6</v>
          </cell>
          <cell r="J333">
            <v>5.66115317627768E-2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  <cell r="H334">
            <v>5.3187028116370303E-6</v>
          </cell>
          <cell r="I334">
            <v>1.1491027064464352E-4</v>
          </cell>
          <cell r="J334">
            <v>5.6660134978610603E-2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  <cell r="F335">
            <v>10.665180516808812</v>
          </cell>
          <cell r="G335">
            <v>14.674666403872935</v>
          </cell>
          <cell r="H335">
            <v>26.930026550361262</v>
          </cell>
          <cell r="I335">
            <v>26.121617101916129</v>
          </cell>
          <cell r="J335">
            <v>23.015014282263984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  <cell r="F336">
            <v>10.665115797306427</v>
          </cell>
          <cell r="G336">
            <v>14.674584878485165</v>
          </cell>
          <cell r="H336">
            <v>18.931008763125242</v>
          </cell>
          <cell r="I336">
            <v>13.637020692912094</v>
          </cell>
          <cell r="J336">
            <v>10.56068693331733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  <cell r="F337">
            <v>6.4719502388022244E-5</v>
          </cell>
          <cell r="G337">
            <v>8.1636196268851827E-5</v>
          </cell>
          <cell r="H337">
            <v>7.999017787236018</v>
          </cell>
          <cell r="I337">
            <v>12.484596409004023</v>
          </cell>
          <cell r="J337">
            <v>12.454327348946652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  <cell r="F338">
            <v>0.86351880627381705</v>
          </cell>
          <cell r="G338">
            <v>0.86351880627381705</v>
          </cell>
          <cell r="H338">
            <v>0.86351880627381705</v>
          </cell>
          <cell r="I338">
            <v>0.86351880627381705</v>
          </cell>
          <cell r="J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  <cell r="G339">
            <v>3.2331772278417037E-3</v>
          </cell>
          <cell r="H339">
            <v>7.6266211917577341E-4</v>
          </cell>
          <cell r="I339">
            <v>2.8700224006583012E-2</v>
          </cell>
          <cell r="J339">
            <v>0.18914114857499922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  <cell r="G340">
            <v>3.2373064452463555E-3</v>
          </cell>
          <cell r="H340">
            <v>7.6266211917577059E-4</v>
          </cell>
          <cell r="I340">
            <v>2.8700224006582991E-2</v>
          </cell>
          <cell r="J340">
            <v>0.1891411485749992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  <cell r="G341">
            <v>3.8539222798194064E-3</v>
          </cell>
          <cell r="H341">
            <v>8.7662734770686357E-4</v>
          </cell>
          <cell r="I341">
            <v>3.0860455921058457E-2</v>
          </cell>
          <cell r="J341">
            <v>0.19105166179424968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  <cell r="G342">
            <v>3.8539222798194064E-3</v>
          </cell>
          <cell r="H342">
            <v>8.7662734770686357E-4</v>
          </cell>
          <cell r="I342">
            <v>3.0860455921058457E-2</v>
          </cell>
          <cell r="J342">
            <v>0.19105166179424968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  <cell r="F343">
            <v>7.6240917966764201E-7</v>
          </cell>
          <cell r="G343">
            <v>4.1633863387471502E-4</v>
          </cell>
          <cell r="H343">
            <v>2.3284135357776599E-7</v>
          </cell>
          <cell r="I343">
            <v>5.2062681759206201E-3</v>
          </cell>
          <cell r="J343">
            <v>2.9578298790459399E-2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  <cell r="F344">
            <v>5.4075313979294915E-5</v>
          </cell>
          <cell r="G344">
            <v>4.7030833618945866E-4</v>
          </cell>
          <cell r="H344">
            <v>4.6945609796687462E-4</v>
          </cell>
          <cell r="I344">
            <v>7.514768045997427E-3</v>
          </cell>
          <cell r="J344">
            <v>3.4301857741080674E-2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  <cell r="H345">
            <v>3.8845849136064046E-5</v>
          </cell>
          <cell r="I345">
            <v>9.536890351538592E-5</v>
          </cell>
          <cell r="J345">
            <v>3.4983655853618428E-4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  <cell r="H346">
            <v>3.8845849136063999E-5</v>
          </cell>
          <cell r="I346">
            <v>9.536890351538588E-5</v>
          </cell>
          <cell r="J346">
            <v>3.4983655853618417E-4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  <cell r="H347">
            <v>4.4617046706479243E-5</v>
          </cell>
          <cell r="I347">
            <v>1.0254720808106921E-4</v>
          </cell>
          <cell r="J347">
            <v>3.533635902278052E-4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  <cell r="H348">
            <v>4.4617046706479243E-5</v>
          </cell>
          <cell r="I348">
            <v>1.0254720808106921E-4</v>
          </cell>
          <cell r="J348">
            <v>3.533635902278052E-4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  <cell r="F349">
            <v>5.3064955411762802E-7</v>
          </cell>
          <cell r="G349">
            <v>9.2317383733898901E-7</v>
          </cell>
          <cell r="H349">
            <v>9.1294163255218905E-7</v>
          </cell>
          <cell r="I349">
            <v>1.8929842841088E-6</v>
          </cell>
          <cell r="J349">
            <v>7.9098676798855793E-6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  <cell r="F350">
            <v>2.1600785041721235E-5</v>
          </cell>
          <cell r="G350">
            <v>2.2374717531179715E-5</v>
          </cell>
          <cell r="H350">
            <v>2.3083392076862312E-5</v>
          </cell>
          <cell r="I350">
            <v>3.2859753970276022E-5</v>
          </cell>
          <cell r="J350">
            <v>2.2030225082842529E-5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  <cell r="F351">
            <v>5.4981378153623603E-5</v>
          </cell>
          <cell r="G351">
            <v>7.4981988765649796E-3</v>
          </cell>
          <cell r="H351">
            <v>9.4542562718280196E-4</v>
          </cell>
          <cell r="I351">
            <v>8.6100307444479402E-4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  <cell r="F352">
            <v>7.0211850731704276E-7</v>
          </cell>
          <cell r="G352">
            <v>9.5752859960516562E-5</v>
          </cell>
          <cell r="H352">
            <v>1.2073193732651453E-5</v>
          </cell>
          <cell r="I352">
            <v>1.0995108047954976E-5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  <cell r="F353">
            <v>7.1404387212498286E-7</v>
          </cell>
          <cell r="G353">
            <v>9.7379206189155624E-5</v>
          </cell>
          <cell r="H353">
            <v>1.2278254898477964E-5</v>
          </cell>
          <cell r="I353">
            <v>1.1181858109672637E-5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  <cell r="F354">
            <v>0.232323474926838</v>
          </cell>
          <cell r="G354">
            <v>0.287817483210628</v>
          </cell>
          <cell r="H354">
            <v>0.27946543906815002</v>
          </cell>
          <cell r="I354">
            <v>3.0714660728666299E-2</v>
          </cell>
          <cell r="J354">
            <v>3.75900395178917E-3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  <cell r="F355">
            <v>1.2028511936761689E-3</v>
          </cell>
          <cell r="G355">
            <v>1.4958754969061417E-3</v>
          </cell>
          <cell r="H355">
            <v>1.4830348970889672E-3</v>
          </cell>
          <cell r="I355">
            <v>1.6361899315941477E-4</v>
          </cell>
          <cell r="J355">
            <v>1.9635407969079815E-5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  <cell r="F356">
            <v>2.5876509127405996E-3</v>
          </cell>
          <cell r="G356">
            <v>3.1705682945918682E-3</v>
          </cell>
          <cell r="H356">
            <v>3.0649387873172007E-3</v>
          </cell>
          <cell r="I356">
            <v>3.2992026489521317E-4</v>
          </cell>
          <cell r="J356">
            <v>3.909965258011752E-5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  <cell r="F357">
            <v>4.1192105483482009E-3</v>
          </cell>
          <cell r="G357">
            <v>5.1031468654366601E-3</v>
          </cell>
          <cell r="H357">
            <v>4.9550609763856276E-3</v>
          </cell>
          <cell r="I357">
            <v>5.4458618313238069E-4</v>
          </cell>
          <cell r="J357">
            <v>6.6649006237396658E-5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  <cell r="F358">
            <v>1.0897792486078299E-4</v>
          </cell>
          <cell r="G358">
            <v>3.7938443253894401E-6</v>
          </cell>
          <cell r="J358">
            <v>2.2001090904613598E-6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  <cell r="F359">
            <v>1.0897792486078299E-4</v>
          </cell>
          <cell r="G359">
            <v>1.12771769186173E-4</v>
          </cell>
          <cell r="H359">
            <v>1.12771769186173E-4</v>
          </cell>
          <cell r="I359">
            <v>1.6441231188036502E-5</v>
          </cell>
          <cell r="J359">
            <v>2.2001090904613598E-6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  <cell r="F360">
            <v>1.3066219133423507E-5</v>
          </cell>
          <cell r="G360">
            <v>1.4606676733103649E-5</v>
          </cell>
          <cell r="H360">
            <v>6.3058389073971903E-6</v>
          </cell>
          <cell r="I360">
            <v>1.8645556525821396</v>
          </cell>
          <cell r="J360">
            <v>1.8515082065484949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  <cell r="F361">
            <v>1.3066219133423507E-5</v>
          </cell>
          <cell r="G361">
            <v>1.4606676733103649E-5</v>
          </cell>
          <cell r="H361">
            <v>6.3058389073971903E-6</v>
          </cell>
          <cell r="I361">
            <v>1.8645556525821396</v>
          </cell>
          <cell r="J361">
            <v>1.8515082065484949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  <cell r="F362">
            <v>4.5999999999999996</v>
          </cell>
          <cell r="G362">
            <v>4.5999999999999996</v>
          </cell>
          <cell r="H362">
            <v>4.5999999999999996</v>
          </cell>
          <cell r="I362">
            <v>4.5999999999999996</v>
          </cell>
          <cell r="J362">
            <v>2.3069243338923702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  <cell r="F363">
            <v>5.5016466614366113E-5</v>
          </cell>
          <cell r="G363">
            <v>7.1087989728701249E-5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  <cell r="F364">
            <v>5.5016466614365944E-5</v>
          </cell>
          <cell r="G364">
            <v>7.1087989728701033E-5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  <cell r="F365">
            <v>6.3598204920972819E-5</v>
          </cell>
          <cell r="G365">
            <v>8.2037017059181217E-5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  <cell r="F366">
            <v>6.3598204920972819E-5</v>
          </cell>
          <cell r="G366">
            <v>8.2037017059181217E-5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  <cell r="F367">
            <v>1.48344131575064E-8</v>
          </cell>
          <cell r="G367">
            <v>3.2881373347979602E-8</v>
          </cell>
          <cell r="I367">
            <v>1.8758521552282199E-2</v>
          </cell>
          <cell r="J367">
            <v>0.72637257826778001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  <cell r="F368">
            <v>1.2086291724779999E-5</v>
          </cell>
          <cell r="G368">
            <v>1.21191730981279E-5</v>
          </cell>
          <cell r="H368">
            <v>8.8577630039965324E-6</v>
          </cell>
          <cell r="I368">
            <v>1.8768744123558695E-2</v>
          </cell>
          <cell r="J368">
            <v>0.73578186398776657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  <cell r="G369">
            <v>0.14856511313790149</v>
          </cell>
          <cell r="H369">
            <v>0.23805405228179138</v>
          </cell>
          <cell r="I369">
            <v>1.4212503283546178</v>
          </cell>
          <cell r="J369">
            <v>5.8670655542478709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  <cell r="G370">
            <v>0.14856511313790149</v>
          </cell>
          <cell r="H370">
            <v>0.23805405228179138</v>
          </cell>
          <cell r="I370">
            <v>1.4212503283546178</v>
          </cell>
          <cell r="J370">
            <v>5.8670655542478709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  <cell r="G371">
            <v>0.14856511313790199</v>
          </cell>
          <cell r="H371">
            <v>0.238054052281791</v>
          </cell>
          <cell r="I371">
            <v>1.4212503283546201</v>
          </cell>
          <cell r="J371">
            <v>5.86706555424787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  <cell r="G372">
            <v>4.4925370834717697E-2</v>
          </cell>
          <cell r="H372">
            <v>2.3698673073795501E-2</v>
          </cell>
          <cell r="I372">
            <v>0.170540510170307</v>
          </cell>
          <cell r="J372">
            <v>1.37870400109951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  <cell r="G373">
            <v>4.4925370834717697E-2</v>
          </cell>
          <cell r="H373">
            <v>6.8624043908513205E-2</v>
          </cell>
          <cell r="I373">
            <v>0.40970503977710498</v>
          </cell>
          <cell r="J373">
            <v>1.69130396006356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  <cell r="G374">
            <v>7.6165185245357316E-5</v>
          </cell>
          <cell r="H374">
            <v>1.5656272740360973E-2</v>
          </cell>
          <cell r="I374">
            <v>2.9695404640752324E-2</v>
          </cell>
          <cell r="J374">
            <v>5.5935500359031776E-2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  <cell r="G375">
            <v>7.6085929069243658E-5</v>
          </cell>
          <cell r="H375">
            <v>1.5656272740360973E-2</v>
          </cell>
          <cell r="I375">
            <v>2.9695404640752408E-2</v>
          </cell>
          <cell r="J375">
            <v>5.593550035903181E-2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  <cell r="G376">
            <v>9.8248009848161131E-5</v>
          </cell>
          <cell r="H376">
            <v>1.9570326108348954E-2</v>
          </cell>
          <cell r="I376">
            <v>3.493576962470267E-2</v>
          </cell>
          <cell r="J376">
            <v>6.2150555881973324E-2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  <cell r="G377">
            <v>9.8248009848161131E-5</v>
          </cell>
          <cell r="H377">
            <v>1.9570326108348954E-2</v>
          </cell>
          <cell r="I377">
            <v>3.493576962470267E-2</v>
          </cell>
          <cell r="J377">
            <v>6.2150555881973324E-2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  <cell r="F378">
            <v>6.1080116162494305E-7</v>
          </cell>
          <cell r="G378">
            <v>4.0742957654825003E-6</v>
          </cell>
          <cell r="H378">
            <v>5.2321065340047998E-3</v>
          </cell>
          <cell r="I378">
            <v>1.6920929115612699E-6</v>
          </cell>
          <cell r="J378">
            <v>2.94234142682579E-2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  <cell r="F379">
            <v>2.9094720303239749E-3</v>
          </cell>
          <cell r="G379">
            <v>2.9132151046809517E-3</v>
          </cell>
          <cell r="H379">
            <v>8.1448734377347152E-3</v>
          </cell>
          <cell r="I379">
            <v>1.1860078114046189E-2</v>
          </cell>
          <cell r="J379">
            <v>3.2929135072633856E-2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  <cell r="F380">
            <v>2.5572491505843778E-5</v>
          </cell>
          <cell r="G380">
            <v>2.6497425301108896E-5</v>
          </cell>
          <cell r="H380">
            <v>3.2285766144923375E-5</v>
          </cell>
          <cell r="I380">
            <v>4.3495830048560914E-5</v>
          </cell>
          <cell r="J380">
            <v>5.8510889058478422E-5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  <cell r="F381">
            <v>2.5572491505843778E-5</v>
          </cell>
          <cell r="G381">
            <v>2.6497425301108896E-5</v>
          </cell>
          <cell r="H381">
            <v>3.2285766144923375E-5</v>
          </cell>
          <cell r="I381">
            <v>4.3495830048560914E-5</v>
          </cell>
          <cell r="J381">
            <v>5.8510889058478422E-5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  <cell r="F382">
            <v>2.5572491505843798E-5</v>
          </cell>
          <cell r="G382">
            <v>2.64974253011089E-5</v>
          </cell>
          <cell r="H382">
            <v>3.2285766144923402E-5</v>
          </cell>
          <cell r="I382">
            <v>4.34958300485609E-5</v>
          </cell>
          <cell r="J382">
            <v>5.8510889058478402E-5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  <cell r="F383">
            <v>8.0108165404370308E-6</v>
          </cell>
          <cell r="G383">
            <v>4.5055859840454798E-8</v>
          </cell>
          <cell r="H383">
            <v>1.28602822727887E-6</v>
          </cell>
          <cell r="I383">
            <v>5.56852856318669E-6</v>
          </cell>
          <cell r="J383">
            <v>9.7811606939842405E-6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  <cell r="F384">
            <v>8.0108165404370308E-6</v>
          </cell>
          <cell r="G384">
            <v>8.0558724002774898E-6</v>
          </cell>
          <cell r="H384">
            <v>9.3419006275563593E-6</v>
          </cell>
          <cell r="I384">
            <v>1.2550706193217E-5</v>
          </cell>
          <cell r="J384">
            <v>1.6877319169551798E-5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  <cell r="G385">
            <v>0.7802971956550695</v>
          </cell>
          <cell r="H385">
            <v>3.1443650904604645E-2</v>
          </cell>
          <cell r="I385">
            <v>1.016469855985441</v>
          </cell>
          <cell r="J385">
            <v>0.99601952437652308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  <cell r="G386">
            <v>0.78111000523387542</v>
          </cell>
          <cell r="H386">
            <v>3.1443650904604645E-2</v>
          </cell>
          <cell r="I386">
            <v>1.016469855985437</v>
          </cell>
          <cell r="J386">
            <v>0.99601952437652186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  <cell r="G387">
            <v>1.0078838499202682</v>
          </cell>
          <cell r="H387">
            <v>3.9304565322520017E-2</v>
          </cell>
          <cell r="I387">
            <v>1.195846889394796</v>
          </cell>
          <cell r="J387">
            <v>1.1066884071022332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  <cell r="G388">
            <v>1.0078838499202682</v>
          </cell>
          <cell r="H388">
            <v>3.9304565322520017E-2</v>
          </cell>
          <cell r="I388">
            <v>1.195846889394796</v>
          </cell>
          <cell r="J388">
            <v>1.1066884071022332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  <cell r="F389">
            <v>3.1099848805985901E-7</v>
          </cell>
          <cell r="G389">
            <v>4.19127501573786E-7</v>
          </cell>
          <cell r="H389">
            <v>3.4359177198069002E-7</v>
          </cell>
          <cell r="I389">
            <v>6.9754380745024394E-2</v>
          </cell>
          <cell r="J389">
            <v>3.2786485460577199E-2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  <cell r="F390">
            <v>4.9513738740666891E-2</v>
          </cell>
          <cell r="G390">
            <v>4.9512812641922976E-2</v>
          </cell>
          <cell r="H390">
            <v>1.4033314092088189E-2</v>
          </cell>
          <cell r="I390">
            <v>9.9788096868437648E-2</v>
          </cell>
          <cell r="J390">
            <v>9.6113377756744639E-2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  <cell r="F391">
            <v>6.7402245976134456E-5</v>
          </cell>
          <cell r="G391">
            <v>8.4487166345544414E-5</v>
          </cell>
          <cell r="H391">
            <v>3.3870347966953278E-5</v>
          </cell>
          <cell r="I391">
            <v>4.9464080610596417E-5</v>
          </cell>
          <cell r="J391">
            <v>2.0694780840914908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  <cell r="F392">
            <v>60.299007125934544</v>
          </cell>
          <cell r="G392">
            <v>61.421542673124868</v>
          </cell>
          <cell r="H392">
            <v>62.825583430627987</v>
          </cell>
          <cell r="I392">
            <v>66.747954259417526</v>
          </cell>
          <cell r="J392">
            <v>71.154372710385488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  <cell r="F393">
            <v>60.299074528180512</v>
          </cell>
          <cell r="G393">
            <v>61.42162716029123</v>
          </cell>
          <cell r="H393">
            <v>62.825617300975971</v>
          </cell>
          <cell r="I393">
            <v>66.748003723498158</v>
          </cell>
          <cell r="J393">
            <v>73.223850794477002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  <cell r="F394">
            <v>4.3683888589490198</v>
          </cell>
          <cell r="G394">
            <v>4.3683888589490198</v>
          </cell>
          <cell r="H394">
            <v>4.3683888589490198</v>
          </cell>
          <cell r="I394">
            <v>4.3683888589490198</v>
          </cell>
          <cell r="J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  <cell r="F395">
            <v>1.5201920152281898E-5</v>
          </cell>
          <cell r="G395">
            <v>8.5550259616518998E-4</v>
          </cell>
          <cell r="H395">
            <v>2.8428885477258919E-4</v>
          </cell>
          <cell r="I395">
            <v>0.12571994639223508</v>
          </cell>
          <cell r="J395">
            <v>0.73594497259483516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  <cell r="F396">
            <v>3.9755829532208774E-5</v>
          </cell>
          <cell r="G396">
            <v>2.2372973306533294E-3</v>
          </cell>
          <cell r="H396">
            <v>7.4346787346790504E-4</v>
          </cell>
          <cell r="I396">
            <v>0.32878088475013356</v>
          </cell>
          <cell r="J396">
            <v>1.9246320920791351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  <cell r="F397">
            <v>6.0893811771259914E-5</v>
          </cell>
          <cell r="G397">
            <v>3.3129398801954343E-3</v>
          </cell>
          <cell r="H397">
            <v>1.0371935131964563E-3</v>
          </cell>
          <cell r="I397">
            <v>0.41070606520641539</v>
          </cell>
          <cell r="J397">
            <v>2.4077115061997736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  <cell r="G398">
            <v>2.9143692056472999E-5</v>
          </cell>
          <cell r="I398">
            <v>5.2152236133907997E-3</v>
          </cell>
          <cell r="J398">
            <v>2.8912113602225099E-2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  <cell r="F399">
            <v>2.7726768809036018E-6</v>
          </cell>
          <cell r="G399">
            <v>3.1914501175372978E-5</v>
          </cell>
          <cell r="H399">
            <v>1.1366977289373192E-5</v>
          </cell>
          <cell r="I399">
            <v>5.21888505262731E-3</v>
          </cell>
          <cell r="J399">
            <v>3.4127337215615901E-2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  <cell r="I400">
            <v>1.6349051214637209E-5</v>
          </cell>
          <cell r="J400">
            <v>3.4488460007511102E-4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  <cell r="I401">
            <v>1.6349051214637209E-5</v>
          </cell>
          <cell r="J401">
            <v>3.4488460007511102E-4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  <cell r="I402">
            <v>4.2648120905558398E-6</v>
          </cell>
          <cell r="J402">
            <v>1.9304896371833699E-5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  <cell r="I403">
            <v>4.2676065472538301E-6</v>
          </cell>
          <cell r="J403">
            <v>2.07656851262212E-5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  <cell r="F404">
            <v>140.42494845977288</v>
          </cell>
          <cell r="G404">
            <v>129.55279413504422</v>
          </cell>
          <cell r="H404">
            <v>133.30529353374354</v>
          </cell>
          <cell r="I404">
            <v>116.51210054324794</v>
          </cell>
          <cell r="J404">
            <v>78.368497566759231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  <cell r="F405">
            <v>144.06473993961905</v>
          </cell>
          <cell r="G405">
            <v>132.62226283150704</v>
          </cell>
          <cell r="H405">
            <v>135.97173120930879</v>
          </cell>
          <cell r="I405">
            <v>117.99193368672451</v>
          </cell>
          <cell r="J405">
            <v>78.799800143020235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  <cell r="F406">
            <v>15.305609183965201</v>
          </cell>
          <cell r="G406">
            <v>15.305609183965201</v>
          </cell>
          <cell r="H406">
            <v>15.305609183965201</v>
          </cell>
          <cell r="I406">
            <v>15.305609183965201</v>
          </cell>
          <cell r="J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  <cell r="F407">
            <v>12.243229527418611</v>
          </cell>
          <cell r="G407">
            <v>12.248125151400588</v>
          </cell>
          <cell r="H407">
            <v>12.256284746538256</v>
          </cell>
          <cell r="I407">
            <v>12.272620075084372</v>
          </cell>
          <cell r="J407">
            <v>12.288971743201081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  <cell r="F408">
            <v>12.243229527418611</v>
          </cell>
          <cell r="G408">
            <v>12.248125151400588</v>
          </cell>
          <cell r="H408">
            <v>12.256284746538256</v>
          </cell>
          <cell r="I408">
            <v>12.272620075084372</v>
          </cell>
          <cell r="J408">
            <v>12.288971743201081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  <cell r="F409">
            <v>0.88297936593724102</v>
          </cell>
          <cell r="G409">
            <v>0.89707999999999899</v>
          </cell>
          <cell r="H409">
            <v>0.89707999999999899</v>
          </cell>
          <cell r="I409">
            <v>0.89707999999999899</v>
          </cell>
          <cell r="J409">
            <v>0.89707999999999899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  <cell r="G410">
            <v>2.99461506129405E-6</v>
          </cell>
          <cell r="H410">
            <v>1.3164362314885176E-5</v>
          </cell>
          <cell r="I410">
            <v>3.1088421321231671E-5</v>
          </cell>
          <cell r="J410">
            <v>1.7534490439577664E-5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  <cell r="F411">
            <v>1.5903917850938399E-8</v>
          </cell>
          <cell r="G411">
            <v>2.9977344519828969E-6</v>
          </cell>
          <cell r="H411">
            <v>1.3164362314885176E-5</v>
          </cell>
          <cell r="I411">
            <v>3.1088421321231583E-5</v>
          </cell>
          <cell r="J411">
            <v>1.7534490439577637E-5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  <cell r="G412">
            <v>1.0354182889574104E-6</v>
          </cell>
          <cell r="H412">
            <v>1.6443593480486877E-5</v>
          </cell>
          <cell r="I412">
            <v>3.6567033258687929E-5</v>
          </cell>
          <cell r="J412">
            <v>1.9482332719324051E-5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  <cell r="G413">
            <v>1.0354182889574104E-6</v>
          </cell>
          <cell r="H413">
            <v>1.6443593480486877E-5</v>
          </cell>
          <cell r="I413">
            <v>3.6567033258687929E-5</v>
          </cell>
          <cell r="J413">
            <v>1.9482332719324051E-5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  <cell r="F414">
            <v>5.9243896874344902E-7</v>
          </cell>
          <cell r="G414">
            <v>9.1998013782868201E-7</v>
          </cell>
          <cell r="H414">
            <v>7.3590344726962904E-7</v>
          </cell>
          <cell r="I414">
            <v>2.1190412101435498E-6</v>
          </cell>
          <cell r="J414">
            <v>4.3661715990264797E-6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  <cell r="F415">
            <v>2.67060042785406E-5</v>
          </cell>
          <cell r="G415">
            <v>2.7436581720402906E-5</v>
          </cell>
          <cell r="H415">
            <v>2.7872789978595817E-5</v>
          </cell>
          <cell r="I415">
            <v>3.6855020463668288E-5</v>
          </cell>
          <cell r="J415">
            <v>2.0271577383929031E-5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  <cell r="G416">
            <v>2.5641584669635386E-5</v>
          </cell>
          <cell r="H416">
            <v>1.2075287667758592E-5</v>
          </cell>
          <cell r="I416">
            <v>6.4174120074509576E-6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  <cell r="G417">
            <v>2.2116843667336298E-3</v>
          </cell>
          <cell r="H417">
            <v>1.0415395656189299E-3</v>
          </cell>
          <cell r="I417">
            <v>5.5352623461589598E-4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  <cell r="G418">
            <v>3.0009285844418309E-5</v>
          </cell>
          <cell r="H418">
            <v>1.4132151500935298E-5</v>
          </cell>
          <cell r="I418">
            <v>7.5105323557109385E-6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  <cell r="F419">
            <v>1.1855535972902E-7</v>
          </cell>
          <cell r="G419">
            <v>9.9497459696152006E-8</v>
          </cell>
          <cell r="H419">
            <v>1.5735013706086999E-7</v>
          </cell>
          <cell r="I419">
            <v>1.7091022617994599E-7</v>
          </cell>
          <cell r="J419">
            <v>1.03597854057607E-7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  <cell r="F420">
            <v>4.8227331934651285E-5</v>
          </cell>
          <cell r="G420">
            <v>4.6843985074353223E-5</v>
          </cell>
          <cell r="H420">
            <v>2.0650486108511612E-5</v>
          </cell>
          <cell r="I420">
            <v>8.6913148287997491E-6</v>
          </cell>
          <cell r="J420">
            <v>6.8700338992468514E-6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  <cell r="H421">
            <v>6.9724177578135726E-4</v>
          </cell>
          <cell r="I421">
            <v>0.65728327086334526</v>
          </cell>
          <cell r="J421">
            <v>1.7359165265615843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  <cell r="H422">
            <v>2.0640091590713697E-5</v>
          </cell>
          <cell r="I422">
            <v>1.3205649994024886E-4</v>
          </cell>
          <cell r="J422">
            <v>4.6201479039936239E-5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  <cell r="H423">
            <v>6.7686963497010964E-5</v>
          </cell>
          <cell r="I423">
            <v>2.4174563535066089E-4</v>
          </cell>
          <cell r="J423">
            <v>4.9973524910681067E-5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  <cell r="H424">
            <v>3.0314743907538642E-6</v>
          </cell>
          <cell r="I424">
            <v>1.7870644704258003E-4</v>
          </cell>
          <cell r="J424">
            <v>3.2096477061641038E-5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  <cell r="H425">
            <v>6.0868014855237756E-6</v>
          </cell>
          <cell r="I425">
            <v>7.8703053251679374E-6</v>
          </cell>
          <cell r="J425">
            <v>3.4619846596321648E-6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  <cell r="H426">
            <v>3.7899912978252288E-5</v>
          </cell>
          <cell r="I426">
            <v>0.28002877224629474</v>
          </cell>
          <cell r="J426">
            <v>0.59326610045095662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  <cell r="H427">
            <v>3.1196580370988319E-5</v>
          </cell>
          <cell r="I427">
            <v>5.9420711724933163E-2</v>
          </cell>
          <cell r="J427">
            <v>0.20767654257970994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  <cell r="H428">
            <v>3.7622729806875509E-5</v>
          </cell>
          <cell r="I428">
            <v>0.2091732755945703</v>
          </cell>
          <cell r="J428">
            <v>0.50441886855242746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  <cell r="H429">
            <v>3.0413694185230148E-5</v>
          </cell>
          <cell r="I429">
            <v>6.0272972296937469E-2</v>
          </cell>
          <cell r="J429">
            <v>0.20911366339304202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  <cell r="H430">
            <v>5.644357960389894E-6</v>
          </cell>
          <cell r="I430">
            <v>2.9818576262998374E-5</v>
          </cell>
          <cell r="J430">
            <v>2.8230245069387654E-5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  <cell r="H431">
            <v>2.0670187049536715E-7</v>
          </cell>
          <cell r="I431">
            <v>1.3366766273767745E-4</v>
          </cell>
          <cell r="J431">
            <v>1.1816511989693461E-5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  <cell r="H432">
            <v>5.3993847244419454E-5</v>
          </cell>
          <cell r="I432">
            <v>4.5656867987679997E-2</v>
          </cell>
          <cell r="J432">
            <v>0.21991393901503842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  <cell r="H433">
            <v>8.1550969759985507E-5</v>
          </cell>
          <cell r="I433">
            <v>6.4689887180270807E-5</v>
          </cell>
          <cell r="J433">
            <v>1.4105056575092042E-5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  <cell r="H434">
            <v>5.7688225995073795E-8</v>
          </cell>
          <cell r="I434">
            <v>1.0386940978396736E-4</v>
          </cell>
          <cell r="J434">
            <v>1.0816479641948764E-4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  <cell r="H435">
            <v>9.0187561791561631E-5</v>
          </cell>
          <cell r="I435">
            <v>8.6277028155812968E-5</v>
          </cell>
          <cell r="J435">
            <v>5.3504845970689511E-5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  <cell r="H436">
            <v>3.8877390729011124E-5</v>
          </cell>
          <cell r="I436">
            <v>1.3826351659615481E-4</v>
          </cell>
          <cell r="J436">
            <v>8.8035071741548052E-5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  <cell r="H437">
            <v>5.2171000862195853E-5</v>
          </cell>
          <cell r="I437">
            <v>1.7239687114679444E-4</v>
          </cell>
          <cell r="J437">
            <v>1.5253900593463929E-4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  <cell r="H438">
            <v>7.5516381921554757E-7</v>
          </cell>
          <cell r="I438">
            <v>1.8603400259568631E-6</v>
          </cell>
          <cell r="J438">
            <v>8.5451806258358443E-7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  <cell r="H439">
            <v>9.1334334437226612E-7</v>
          </cell>
          <cell r="I439">
            <v>8.1134824109532058E-7</v>
          </cell>
          <cell r="J439">
            <v>6.7080130379892927E-7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  <cell r="H440">
            <v>2.2766000045457641E-5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  <cell r="H441">
            <v>7.5428824992112055E-7</v>
          </cell>
          <cell r="I441">
            <v>3.4764234175500319E-6</v>
          </cell>
          <cell r="J441">
            <v>1.1291881321834901E-6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  <cell r="H442">
            <v>9.0651652715796475E-6</v>
          </cell>
          <cell r="I442">
            <v>1.0879847758397901E-5</v>
          </cell>
          <cell r="J442">
            <v>6.4544599310869371E-6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  <cell r="H443">
            <v>1.0048706805395935E-4</v>
          </cell>
          <cell r="I443">
            <v>1.4215687618362827E-3</v>
          </cell>
          <cell r="J443">
            <v>9.2521329962010198E-4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  <cell r="H444">
            <v>7.2939666222791806E-5</v>
          </cell>
          <cell r="I444">
            <v>0.56340800915737899</v>
          </cell>
          <cell r="J444">
            <v>2.5158880196094899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  <cell r="H445">
            <v>7.2939666222791806E-5</v>
          </cell>
          <cell r="I445">
            <v>0.56456021072775642</v>
          </cell>
          <cell r="J445">
            <v>2.9252383759468072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  <cell r="G446">
            <v>1.5505727426852804E-5</v>
          </cell>
          <cell r="H446">
            <v>6.993103550792055E-6</v>
          </cell>
          <cell r="I446">
            <v>7.7595969661664305E-6</v>
          </cell>
          <cell r="J446">
            <v>9.6957227034587849E-7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  <cell r="G447">
            <v>1.5505727426852804E-5</v>
          </cell>
          <cell r="H447">
            <v>6.993103550792055E-6</v>
          </cell>
          <cell r="I447">
            <v>7.7595969661664305E-6</v>
          </cell>
          <cell r="J447">
            <v>9.6957227034587849E-7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  <cell r="F448">
            <v>108.19225598742452</v>
          </cell>
          <cell r="G448">
            <v>103.91433550979383</v>
          </cell>
          <cell r="H448">
            <v>137.56455686862981</v>
          </cell>
          <cell r="I448">
            <v>131.41891683110862</v>
          </cell>
          <cell r="J448">
            <v>102.94672928840041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  <cell r="F449">
            <v>67.472261435706329</v>
          </cell>
          <cell r="G449">
            <v>71.268492412930129</v>
          </cell>
          <cell r="H449">
            <v>41.155439993907279</v>
          </cell>
          <cell r="I449">
            <v>30.813584656382528</v>
          </cell>
          <cell r="J449">
            <v>26.252265366312802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  <cell r="F450">
            <v>4.0522637927212292E-5</v>
          </cell>
          <cell r="G450">
            <v>5.1395361225512445E-5</v>
          </cell>
          <cell r="H450">
            <v>2.5070787663636275E-5</v>
          </cell>
          <cell r="I450">
            <v>3.858653226181962E-5</v>
          </cell>
          <cell r="J450">
            <v>1.9549947723880043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  <cell r="F451">
            <v>183.94311199399687</v>
          </cell>
          <cell r="G451">
            <v>182.83597724656246</v>
          </cell>
          <cell r="H451">
            <v>185.51169898195252</v>
          </cell>
          <cell r="I451">
            <v>166.58303317075806</v>
          </cell>
          <cell r="J451">
            <v>133.23534231105657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  <cell r="F452">
            <v>13.914190167241101</v>
          </cell>
          <cell r="G452">
            <v>13.914190167241101</v>
          </cell>
          <cell r="H452">
            <v>13.914190167241101</v>
          </cell>
          <cell r="I452">
            <v>13.914190167241101</v>
          </cell>
          <cell r="J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  <cell r="G453">
            <v>1.1810183230515152E-5</v>
          </cell>
          <cell r="H453">
            <v>5.3264082368551926E-6</v>
          </cell>
          <cell r="I453">
            <v>5.9102201040029272E-6</v>
          </cell>
          <cell r="J453">
            <v>2.5283431351154088E-7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  <cell r="G454">
            <v>1.5505727426852804E-5</v>
          </cell>
          <cell r="H454">
            <v>6.993103550792055E-6</v>
          </cell>
          <cell r="I454">
            <v>7.7595969661664305E-6</v>
          </cell>
          <cell r="J454">
            <v>3.3194912161361956E-7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  <cell r="F455">
            <v>1.04950800339546E-7</v>
          </cell>
          <cell r="G455">
            <v>9.5440492226000696E-8</v>
          </cell>
          <cell r="H455">
            <v>1.48397154010104E-7</v>
          </cell>
          <cell r="I455">
            <v>1.5565017433521601E-7</v>
          </cell>
          <cell r="J455">
            <v>9.36073244541624E-8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  <cell r="F456">
            <v>4.8205788583666198E-5</v>
          </cell>
          <cell r="G456">
            <v>4.6719061551889207E-5</v>
          </cell>
          <cell r="H456">
            <v>2.0495155457704584E-5</v>
          </cell>
          <cell r="I456">
            <v>8.6378249532908193E-6</v>
          </cell>
          <cell r="J456">
            <v>6.8247332482377176E-6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  <cell r="I457">
            <v>0.11169209867542626</v>
          </cell>
          <cell r="J457">
            <v>1.9662543904164352E-5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  <cell r="I458">
            <v>0.14240742581116847</v>
          </cell>
          <cell r="J458">
            <v>2.6251378655627022E-5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  <cell r="I459">
            <v>15.7485859132351</v>
          </cell>
          <cell r="J459">
            <v>2.8141824750858198E-3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  <cell r="I460">
            <v>0.27923024668856566</v>
          </cell>
          <cell r="J460">
            <v>4.9896852395138649E-5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  <cell r="I461">
            <v>4.1667515892149102E-3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  <cell r="I462">
            <v>4.1667515892149102E-3</v>
          </cell>
          <cell r="J462">
            <v>6.8025844413600878E-6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  <cell r="F463">
            <v>121.7002382251984</v>
          </cell>
          <cell r="G463">
            <v>119.804338183646</v>
          </cell>
          <cell r="H463">
            <v>154.39110440636014</v>
          </cell>
          <cell r="I463">
            <v>160.35964299138948</v>
          </cell>
          <cell r="J463">
            <v>156.9325605118905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  <cell r="F464">
            <v>3.4582254476714666E-5</v>
          </cell>
          <cell r="G464">
            <v>4.4886428128608049E-5</v>
          </cell>
          <cell r="H464">
            <v>2.1168396356103877E-5</v>
          </cell>
          <cell r="I464">
            <v>3.2005588779901281E-5</v>
          </cell>
          <cell r="J464">
            <v>0.83932031469726442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  <cell r="F465">
            <v>127.45586384258256</v>
          </cell>
          <cell r="G465">
            <v>125.19794465976491</v>
          </cell>
          <cell r="H465">
            <v>160.76015179952586</v>
          </cell>
          <cell r="I465">
            <v>165.77967983087262</v>
          </cell>
          <cell r="J465">
            <v>161.94518527409267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  <cell r="F466">
            <v>12.649263788401001</v>
          </cell>
          <cell r="G466">
            <v>12.649263788401001</v>
          </cell>
          <cell r="H466">
            <v>12.649263788401001</v>
          </cell>
          <cell r="I466">
            <v>12.649263788401001</v>
          </cell>
          <cell r="J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  <cell r="F467">
            <v>1816.7874292189599</v>
          </cell>
          <cell r="G467">
            <v>2001.6798293490399</v>
          </cell>
          <cell r="H467">
            <v>1462.84780444999</v>
          </cell>
          <cell r="I467">
            <v>636.86916967478396</v>
          </cell>
          <cell r="J467">
            <v>3.8781890345629599E-3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  <cell r="F468">
            <v>24.239416036299403</v>
          </cell>
          <cell r="G468">
            <v>26.70623769544142</v>
          </cell>
          <cell r="H468">
            <v>19.517195990937967</v>
          </cell>
          <cell r="I468">
            <v>8.4970603886646945</v>
          </cell>
          <cell r="J468">
            <v>0.87202123578615987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  <cell r="F469">
            <v>24.651118442591006</v>
          </cell>
          <cell r="G469">
            <v>27.159834862266461</v>
          </cell>
          <cell r="H469">
            <v>19.848681200135601</v>
          </cell>
          <cell r="I469">
            <v>8.6413727228600337</v>
          </cell>
          <cell r="J469">
            <v>5.2621289478466185E-5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  <cell r="G470">
            <v>4.1660260409868468E-6</v>
          </cell>
          <cell r="H470">
            <v>1.197479432192327E-5</v>
          </cell>
          <cell r="I470">
            <v>9.5551302657041658E-6</v>
          </cell>
          <cell r="J470">
            <v>0.88678013656778554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  <cell r="F471">
            <v>9.2700004548739798</v>
          </cell>
          <cell r="G471">
            <v>2.69349243886447E-3</v>
          </cell>
          <cell r="H471">
            <v>1.4335998575195799E-3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  <cell r="F472">
            <v>0.10000000490694694</v>
          </cell>
          <cell r="G472">
            <v>2.9056013364233708E-5</v>
          </cell>
          <cell r="H472">
            <v>1.5464939131818579E-5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  <cell r="F473">
            <v>0.10000000490694694</v>
          </cell>
          <cell r="G473">
            <v>2.9056013364233708E-5</v>
          </cell>
          <cell r="H473">
            <v>1.5464939131818579E-5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  <cell r="F474">
            <v>43.520646704422013</v>
          </cell>
          <cell r="G474">
            <v>53.299300337304608</v>
          </cell>
          <cell r="H474">
            <v>52.206246671107372</v>
          </cell>
          <cell r="I474">
            <v>50.020144064438234</v>
          </cell>
          <cell r="J474">
            <v>47.834042480097182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  <cell r="F475">
            <v>43.520646704422013</v>
          </cell>
          <cell r="G475">
            <v>53.299300337304608</v>
          </cell>
          <cell r="H475">
            <v>52.206246671107372</v>
          </cell>
          <cell r="I475">
            <v>50.020144064438234</v>
          </cell>
          <cell r="J475">
            <v>47.834042480097182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  <cell r="F476">
            <v>3.9240852000672399</v>
          </cell>
          <cell r="G476">
            <v>3.9610124303882599</v>
          </cell>
          <cell r="H476">
            <v>3.9647700000000001</v>
          </cell>
          <cell r="I476">
            <v>3.9647700000000001</v>
          </cell>
          <cell r="J476">
            <v>3.9647700000000001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  <cell r="F477">
            <v>6.9882490863622388</v>
          </cell>
          <cell r="G477">
            <v>7.2000000228913263</v>
          </cell>
          <cell r="H477">
            <v>13.46399981102498</v>
          </cell>
          <cell r="I477">
            <v>16.018217065657478</v>
          </cell>
          <cell r="J477">
            <v>17.697465043531761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  <cell r="F478">
            <v>2.3294163621207469</v>
          </cell>
          <cell r="G478">
            <v>2.4000000076304424</v>
          </cell>
          <cell r="H478">
            <v>4.4879999370083246</v>
          </cell>
          <cell r="I478">
            <v>5.3394056885524943</v>
          </cell>
          <cell r="J478">
            <v>5.8991550145105878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  <cell r="F479">
            <v>0.43029331246309199</v>
          </cell>
          <cell r="G479">
            <v>1.30384919745412E-2</v>
          </cell>
          <cell r="H479">
            <v>0.385696448804148</v>
          </cell>
          <cell r="I479">
            <v>0.29287412573353799</v>
          </cell>
          <cell r="J479">
            <v>0.64160115654015104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  <cell r="F480">
            <v>0.43029331246309199</v>
          </cell>
          <cell r="G480">
            <v>0.44333180443763298</v>
          </cell>
          <cell r="H480">
            <v>0.82902825324178098</v>
          </cell>
          <cell r="I480">
            <v>0.98658278414833445</v>
          </cell>
          <cell r="J480">
            <v>1.0920341727511773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  <cell r="F481">
            <v>7.6289058815658795</v>
          </cell>
          <cell r="G481">
            <v>7.3111242850993632</v>
          </cell>
          <cell r="H481">
            <v>8.2190659196386076</v>
          </cell>
          <cell r="I481">
            <v>9.615350101523866</v>
          </cell>
          <cell r="J481">
            <v>12.526470838008533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  <cell r="F482">
            <v>8.2914007505805465</v>
          </cell>
          <cell r="G482">
            <v>7.9428917398968739</v>
          </cell>
          <cell r="H482">
            <v>8.9234295984300847</v>
          </cell>
          <cell r="I482">
            <v>10.425687992650165</v>
          </cell>
          <cell r="J482">
            <v>13.564362387954592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  <cell r="F484">
            <v>0.79547229337228997</v>
          </cell>
          <cell r="G484">
            <v>0.79547229337228997</v>
          </cell>
          <cell r="H484">
            <v>0.79547229337228997</v>
          </cell>
          <cell r="I484">
            <v>0.79547229337228997</v>
          </cell>
          <cell r="J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  <cell r="H485">
            <v>0.51126982357260742</v>
          </cell>
          <cell r="I485">
            <v>1.6343399420532494</v>
          </cell>
          <cell r="J485">
            <v>8.7475460633038029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  <cell r="H486">
            <v>0.51516487547065848</v>
          </cell>
          <cell r="I486">
            <v>1.6467909778857031</v>
          </cell>
          <cell r="J486">
            <v>8.8141882634224729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  <cell r="H487">
            <v>3.1529961748531302E-2</v>
          </cell>
          <cell r="I487">
            <v>1.09060241088677E-2</v>
          </cell>
          <cell r="J487">
            <v>0.233382862068857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  <cell r="H488">
            <v>3.1529961748531302E-2</v>
          </cell>
          <cell r="I488">
            <v>0.117280341115008</v>
          </cell>
          <cell r="J488">
            <v>0.35066320318386501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  <cell r="F489">
            <v>1.1354299502711305</v>
          </cell>
          <cell r="G489">
            <v>1.1698204147465037</v>
          </cell>
          <cell r="H489">
            <v>1.4225889868745167</v>
          </cell>
          <cell r="I489">
            <v>1.9118406200141063</v>
          </cell>
          <cell r="J489">
            <v>2.5693539918445158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  <cell r="F490">
            <v>1.1354299502711305</v>
          </cell>
          <cell r="G490">
            <v>1.1698204147465037</v>
          </cell>
          <cell r="H490">
            <v>1.4225889868745167</v>
          </cell>
          <cell r="I490">
            <v>1.9118406200141063</v>
          </cell>
          <cell r="J490">
            <v>2.5693539918445158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  <cell r="F491">
            <v>1.13542995027113</v>
          </cell>
          <cell r="G491">
            <v>1.1698204147464999</v>
          </cell>
          <cell r="H491">
            <v>1.4225889868745201</v>
          </cell>
          <cell r="I491">
            <v>1.91184062001411</v>
          </cell>
          <cell r="J491">
            <v>2.5693539918445198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  <cell r="F492">
            <v>1.15508227005503E-8</v>
          </cell>
          <cell r="G492">
            <v>1.93932921290177E-8</v>
          </cell>
          <cell r="H492">
            <v>6.8067683062972895E-2</v>
          </cell>
          <cell r="I492">
            <v>0.25978685222506498</v>
          </cell>
          <cell r="J492">
            <v>0.34065439328726599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  <cell r="F493">
            <v>0.35374801155082269</v>
          </cell>
          <cell r="G493">
            <v>0.35374803094411483</v>
          </cell>
          <cell r="H493">
            <v>0.41009092626656973</v>
          </cell>
          <cell r="I493">
            <v>0.55112790665574352</v>
          </cell>
          <cell r="J493">
            <v>0.74066983167152001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  <cell r="F494">
            <v>3.801939893519914</v>
          </cell>
          <cell r="G494">
            <v>3.8019218733786198</v>
          </cell>
          <cell r="H494">
            <v>1.0696875536632149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  <cell r="F495">
            <v>3.801939893519914</v>
          </cell>
          <cell r="G495">
            <v>3.8019218733786198</v>
          </cell>
          <cell r="H495">
            <v>1.0696875536632149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  <cell r="F496">
            <v>0.120558721922211</v>
          </cell>
          <cell r="G496">
            <v>0.120558721922211</v>
          </cell>
          <cell r="H496">
            <v>0.11197225056919</v>
          </cell>
          <cell r="I496">
            <v>1.56851844506808E-2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  <cell r="I497">
            <v>803.411310513079</v>
          </cell>
          <cell r="J497">
            <v>1207.6884792752189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  <cell r="I498">
            <v>-803.411310513079</v>
          </cell>
          <cell r="J498">
            <v>-1207.6884792752201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  <cell r="I499">
            <v>5.7193817537396203</v>
          </cell>
          <cell r="J499">
            <v>8.9526424954996298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  <cell r="I500">
            <v>2.7037077381314512</v>
          </cell>
          <cell r="J500">
            <v>4.2321582705998138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  <cell r="I501">
            <v>8.0599139033932445</v>
          </cell>
          <cell r="J501">
            <v>12.128465003355585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  <cell r="I502">
            <v>9.9968094271310606E-2</v>
          </cell>
          <cell r="J502">
            <v>9.5094684528329504E-2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  <cell r="I503">
            <v>9.9968094271310606E-2</v>
          </cell>
          <cell r="J503">
            <v>0.16764488185898899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  <cell r="F504">
            <v>1.3428522085599779E-6</v>
          </cell>
          <cell r="G504">
            <v>3.0889398382070484E-7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  <cell r="F505">
            <v>4.6424862544226617E-5</v>
          </cell>
          <cell r="G505">
            <v>2.9865495481396749E-5</v>
          </cell>
          <cell r="H505">
            <v>1.0304676892974778E-5</v>
          </cell>
          <cell r="I505">
            <v>6.5327201051392011E-6</v>
          </cell>
          <cell r="J505">
            <v>1.7345421967284558E-6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  <cell r="F506">
            <v>4.0285566256799298E-6</v>
          </cell>
          <cell r="G506">
            <v>2.6062262507073291E-6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  <cell r="F507">
            <v>6.2673564434705939E-5</v>
          </cell>
          <cell r="G507">
            <v>4.0318418899885641E-5</v>
          </cell>
          <cell r="H507">
            <v>1.391131380551594E-5</v>
          </cell>
          <cell r="I507">
            <v>8.8191721419379313E-6</v>
          </cell>
          <cell r="J507">
            <v>2.3616529777215753E-6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  <cell r="F508">
            <v>1.84594990289969E-6</v>
          </cell>
          <cell r="I508">
            <v>1.8468029400810299E-8</v>
          </cell>
          <cell r="J508">
            <v>3.10287600512306E-7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  <cell r="F509">
            <v>1.88307367453907E-6</v>
          </cell>
          <cell r="G509">
            <v>1.8335824293699234E-6</v>
          </cell>
          <cell r="H509">
            <v>1.3383556643571941E-6</v>
          </cell>
          <cell r="I509">
            <v>7.0784610500063007E-7</v>
          </cell>
          <cell r="J509">
            <v>3.2875562991311598E-7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  <cell r="F510">
            <v>4127.0322115123899</v>
          </cell>
          <cell r="G510">
            <v>3965.8858428804201</v>
          </cell>
          <cell r="H510">
            <v>2886.9356774462199</v>
          </cell>
          <cell r="I510">
            <v>1505.71992282121</v>
          </cell>
          <cell r="J510">
            <v>3.5436563666100701E-3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  <cell r="F511">
            <v>55.062496118802358</v>
          </cell>
          <cell r="G511">
            <v>52.912499622546989</v>
          </cell>
          <cell r="H511">
            <v>38.517249988781309</v>
          </cell>
          <cell r="I511">
            <v>20.089190190068056</v>
          </cell>
          <cell r="J511">
            <v>0.21593030083073581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  <cell r="F512">
            <v>55.997723358377144</v>
          </cell>
          <cell r="G512">
            <v>53.811205466491359</v>
          </cell>
          <cell r="H512">
            <v>39.171447455172661</v>
          </cell>
          <cell r="I512">
            <v>20.430392439907873</v>
          </cell>
          <cell r="J512">
            <v>4.8082175937721387E-5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  <cell r="G513">
            <v>4.1373398209056876E-6</v>
          </cell>
          <cell r="H513">
            <v>1.1548670055566774E-5</v>
          </cell>
          <cell r="I513">
            <v>9.2679894997502774E-6</v>
          </cell>
          <cell r="J513">
            <v>0.21954977098242992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  <cell r="F514">
            <v>34.14349303301379</v>
          </cell>
          <cell r="G514">
            <v>54.69220886946885</v>
          </cell>
          <cell r="H514">
            <v>31.018985794677963</v>
          </cell>
          <cell r="I514">
            <v>20.633211292269234</v>
          </cell>
          <cell r="J514">
            <v>18.205357422751558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  <cell r="F515">
            <v>34.14349303301379</v>
          </cell>
          <cell r="G515">
            <v>54.69220886946885</v>
          </cell>
          <cell r="H515">
            <v>31.018985794677963</v>
          </cell>
          <cell r="I515">
            <v>20.633211292269234</v>
          </cell>
          <cell r="J515">
            <v>18.205357422751558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  <cell r="F516">
            <v>5.58542992099285E-3</v>
          </cell>
          <cell r="G516">
            <v>5.5854107587903698E-3</v>
          </cell>
          <cell r="H516">
            <v>5.5854125643482102E-3</v>
          </cell>
          <cell r="I516">
            <v>5.5853983901105004E-3</v>
          </cell>
          <cell r="J516">
            <v>5.5853738515504302E-3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  <cell r="F517">
            <v>3.75</v>
          </cell>
          <cell r="G517">
            <v>3.75</v>
          </cell>
          <cell r="H517">
            <v>3.7553491491540218</v>
          </cell>
          <cell r="I517">
            <v>3.7723416968247703</v>
          </cell>
          <cell r="J517">
            <v>3.7827339975857535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  <cell r="I518">
            <v>6.279523462549938E-3</v>
          </cell>
          <cell r="J518">
            <v>83.012600364447451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  <cell r="I519">
            <v>-6.2795234625499397E-3</v>
          </cell>
          <cell r="J519">
            <v>-83.012600364447493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  <cell r="I520">
            <v>1.3917579925816123E-5</v>
          </cell>
          <cell r="J520">
            <v>0.18398442291238482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  <cell r="I521">
            <v>6.9181749264590639E-5</v>
          </cell>
          <cell r="J521">
            <v>0.69678816868147508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  <cell r="I522">
            <v>2.00467171121377E-6</v>
          </cell>
          <cell r="J522">
            <v>8.5299121771930594E-3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  <cell r="I523">
            <v>2.00467171121377E-6</v>
          </cell>
          <cell r="J523">
            <v>8.5319168489042807E-3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  <cell r="G524">
            <v>1.3219179757544588E-4</v>
          </cell>
          <cell r="H524">
            <v>1.3325238889307701E-5</v>
          </cell>
          <cell r="I524">
            <v>5.7261640184793495E-5</v>
          </cell>
          <cell r="J524">
            <v>7.0679488442114688E-6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  <cell r="G525">
            <v>3.07517106117236E-2</v>
          </cell>
          <cell r="H525">
            <v>3.4202214914012502E-3</v>
          </cell>
          <cell r="I525">
            <v>1.30426004432945E-2</v>
          </cell>
          <cell r="J525">
            <v>1.6944404349087401E-3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  <cell r="G526">
            <v>4.1725523218078176E-4</v>
          </cell>
          <cell r="H526">
            <v>4.6407347237466114E-5</v>
          </cell>
          <cell r="I526">
            <v>1.7696879841647966E-4</v>
          </cell>
          <cell r="J526">
            <v>2.2991050677187802E-5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  <cell r="F527">
            <v>2.7201802248948099E-8</v>
          </cell>
          <cell r="G527">
            <v>4.1521831783994501E-8</v>
          </cell>
          <cell r="H527">
            <v>4.4198002490623702E-8</v>
          </cell>
          <cell r="I527">
            <v>7.7960554093221704E-7</v>
          </cell>
          <cell r="J527">
            <v>8.6686874248015899E-8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  <cell r="F528">
            <v>3.679401046895181E-5</v>
          </cell>
          <cell r="G528">
            <v>3.6684897532633653E-5</v>
          </cell>
          <cell r="H528">
            <v>3.6657020273273347E-5</v>
          </cell>
          <cell r="I528">
            <v>6.0009012328991751E-5</v>
          </cell>
          <cell r="J528">
            <v>2.3482515412986443E-5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  <cell r="F529">
            <v>9.9817474089615832</v>
          </cell>
          <cell r="G529">
            <v>8.562172450234975</v>
          </cell>
          <cell r="H529">
            <v>8.097167723864084</v>
          </cell>
          <cell r="I529">
            <v>2.4737721418081606</v>
          </cell>
          <cell r="J529">
            <v>0.53428270685903101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  <cell r="F530">
            <v>9.9817474089615832</v>
          </cell>
          <cell r="G530">
            <v>8.562172450234975</v>
          </cell>
          <cell r="H530">
            <v>8.097167723864084</v>
          </cell>
          <cell r="I530">
            <v>2.4737721418081606</v>
          </cell>
          <cell r="J530">
            <v>0.53428270685903101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  <cell r="H531">
            <v>4.0641142659442411E-5</v>
          </cell>
          <cell r="I531">
            <v>8.9744806506716188E-5</v>
          </cell>
          <cell r="J531">
            <v>4.2025942258536006E-5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  <cell r="H532">
            <v>6.4951390602704934E-5</v>
          </cell>
          <cell r="I532">
            <v>1.3724510342452738E-4</v>
          </cell>
          <cell r="J532">
            <v>6.1719133181408999E-5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  <cell r="H533">
            <v>1.2609615922344088E-4</v>
          </cell>
          <cell r="I533">
            <v>2.6445634346891958E-4</v>
          </cell>
          <cell r="J533">
            <v>1.173816362738201E-4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  <cell r="H534">
            <v>2.6209218149539301E-6</v>
          </cell>
          <cell r="I534">
            <v>4.4233463821356104E-6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  <cell r="H535">
            <v>2.6209218149539301E-6</v>
          </cell>
          <cell r="I535">
            <v>6.2267724373759498E-6</v>
          </cell>
          <cell r="J535">
            <v>3.2158271842354901E-6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  <cell r="F536">
            <v>32.820799844657671</v>
          </cell>
          <cell r="G536">
            <v>32.231685825262467</v>
          </cell>
          <cell r="H536">
            <v>32.820799954692916</v>
          </cell>
          <cell r="I536">
            <v>32.820800026390955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  <cell r="F537">
            <v>98.94549893834953</v>
          </cell>
          <cell r="G537">
            <v>97.169485530494697</v>
          </cell>
          <cell r="H537">
            <v>98.945499270075032</v>
          </cell>
          <cell r="I537">
            <v>98.945499486224335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  <cell r="F538">
            <v>1.22</v>
          </cell>
          <cell r="G538">
            <v>1.22</v>
          </cell>
          <cell r="H538">
            <v>1.22</v>
          </cell>
          <cell r="I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  <cell r="H539">
            <v>3.3464627037456039E-5</v>
          </cell>
          <cell r="I539">
            <v>4.0527928537496458E-5</v>
          </cell>
          <cell r="J539">
            <v>4.4552421055025658E-4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  <cell r="H540">
            <v>3.3464627037456039E-5</v>
          </cell>
          <cell r="I540">
            <v>4.0527928537496458E-5</v>
          </cell>
          <cell r="J540">
            <v>4.4552421055025658E-4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  <cell r="H541">
            <v>1.84745736167769E-6</v>
          </cell>
          <cell r="I541">
            <v>2.0018611363277199E-6</v>
          </cell>
          <cell r="J541">
            <v>1.7549975243487401E-5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  <cell r="H542">
            <v>1.84745736167769E-6</v>
          </cell>
          <cell r="I542">
            <v>2.4387752151111602E-6</v>
          </cell>
          <cell r="J542">
            <v>1.82356552157114E-5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  <cell r="G543">
            <v>1.2634278352735299E-4</v>
          </cell>
          <cell r="H543">
            <v>5.9082339857390543E-5</v>
          </cell>
          <cell r="I543">
            <v>5.0219256293361339E-2</v>
          </cell>
          <cell r="J543">
            <v>1.602491981564249E-2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  <cell r="G544">
            <v>1.9478234333431699E-2</v>
          </cell>
          <cell r="H544">
            <v>8.4752829260705698E-3</v>
          </cell>
          <cell r="I544">
            <v>7.2742783111464897</v>
          </cell>
          <cell r="J544">
            <v>2.2057391555619499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  <cell r="G545">
            <v>3.4535876477715809E-4</v>
          </cell>
          <cell r="H545">
            <v>1.5027097386649977E-4</v>
          </cell>
          <cell r="I545">
            <v>0.12897656580046971</v>
          </cell>
          <cell r="J545">
            <v>3.9108850275921155E-2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  <cell r="F546">
            <v>0.25</v>
          </cell>
          <cell r="G546">
            <v>8.1140592432915659E-2</v>
          </cell>
          <cell r="H546">
            <v>8.114048106484785E-2</v>
          </cell>
          <cell r="I546">
            <v>8.4668916020545673E-2</v>
          </cell>
          <cell r="J546">
            <v>4.0927857190110072E-2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  <cell r="F547">
            <v>0.25</v>
          </cell>
          <cell r="G547">
            <v>1.6004461859208901E-8</v>
          </cell>
          <cell r="H547">
            <v>3.6465639542193E-8</v>
          </cell>
          <cell r="I547">
            <v>3.5281109142412102E-3</v>
          </cell>
          <cell r="J547">
            <v>2.3160175082797899E-2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  <cell r="F548">
            <v>0.25</v>
          </cell>
          <cell r="G548">
            <v>8.1140592432915964E-2</v>
          </cell>
          <cell r="H548">
            <v>8.1140481064846975E-2</v>
          </cell>
          <cell r="I548">
            <v>8.4668916020545021E-2</v>
          </cell>
          <cell r="J548">
            <v>4.0927857190110009E-2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  <cell r="H549">
            <v>4.416165105272482E-5</v>
          </cell>
          <cell r="I549">
            <v>6.1270138903275154E-5</v>
          </cell>
          <cell r="J549">
            <v>1.5622645057861975E-4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  <cell r="H550">
            <v>4.4498091645975564E-5</v>
          </cell>
          <cell r="I550">
            <v>6.1736918595378711E-5</v>
          </cell>
          <cell r="J550">
            <v>1.5741664429785792E-4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  <cell r="H551">
            <v>2.7505751894265299E-6</v>
          </cell>
          <cell r="I551">
            <v>3.7447780217754299E-8</v>
          </cell>
          <cell r="J551">
            <v>1.01422367938382E-5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  <cell r="H552">
            <v>2.7505751894265299E-6</v>
          </cell>
          <cell r="I552">
            <v>4.3686836607306902E-6</v>
          </cell>
          <cell r="J552">
            <v>1.45109204545689E-5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  <cell r="F553">
            <v>13.742946837316778</v>
          </cell>
          <cell r="G553">
            <v>12.328155422961308</v>
          </cell>
          <cell r="H553">
            <v>12.155906964467924</v>
          </cell>
          <cell r="I553">
            <v>12.253391100390797</v>
          </cell>
          <cell r="J553">
            <v>6.739349163127712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  <cell r="F554">
            <v>13.742946837316778</v>
          </cell>
          <cell r="G554">
            <v>12.328155422961308</v>
          </cell>
          <cell r="H554">
            <v>12.155906964467924</v>
          </cell>
          <cell r="I554">
            <v>12.253391100390797</v>
          </cell>
          <cell r="J554">
            <v>6.739349163127712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  <cell r="H555">
            <v>1.2706266997691399E-3</v>
          </cell>
          <cell r="I555">
            <v>2.96916803853131E-3</v>
          </cell>
          <cell r="J555">
            <v>1.3748723317944999E-3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  <cell r="H556">
            <v>1.3517305316692983E-5</v>
          </cell>
          <cell r="I556">
            <v>3.2113342260710986E-5</v>
          </cell>
          <cell r="J556">
            <v>1.5113844782138129E-5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  <cell r="H557">
            <v>2.7088105804188176E-6</v>
          </cell>
          <cell r="I557">
            <v>9.4760682080786678E-6</v>
          </cell>
          <cell r="J557">
            <v>3.7239254504994968E-6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  <cell r="H558">
            <v>2.2528842194488307E-5</v>
          </cell>
          <cell r="I558">
            <v>5.264482337821471E-5</v>
          </cell>
          <cell r="J558">
            <v>2.4377169003448609E-5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  <cell r="H559">
            <v>8.0059316202983502E-7</v>
          </cell>
          <cell r="I559">
            <v>1.5887626466225499E-8</v>
          </cell>
          <cell r="J559">
            <v>6.3162207034463497E-7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  <cell r="H560">
            <v>8.0059316202983502E-7</v>
          </cell>
          <cell r="I560">
            <v>1.88757380817294E-6</v>
          </cell>
          <cell r="J560">
            <v>1.2035744883541301E-6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  <cell r="G561">
            <v>5.374850071596484E-5</v>
          </cell>
          <cell r="H561">
            <v>8.339164609199021E-6</v>
          </cell>
          <cell r="I561">
            <v>1.4893998187853581E-5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  <cell r="G562">
            <v>2.7642086082496197E-4</v>
          </cell>
          <cell r="H562">
            <v>4.2887132275880609E-5</v>
          </cell>
          <cell r="I562">
            <v>7.6597704966104114E-5</v>
          </cell>
          <cell r="J562">
            <v>8.3495556831800029E-6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  <cell r="G563">
            <v>3.6562848067132503E-2</v>
          </cell>
          <cell r="H563">
            <v>6.0769569589808996E-3</v>
          </cell>
          <cell r="I563">
            <v>1.03240378018022E-2</v>
          </cell>
          <cell r="J563">
            <v>1.19216183317872E-3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  <cell r="G564">
            <v>4.9610377295973508E-4</v>
          </cell>
          <cell r="H564">
            <v>8.245531830367569E-5</v>
          </cell>
          <cell r="I564">
            <v>1.400819240407356E-4</v>
          </cell>
          <cell r="J564">
            <v>1.6175872906088456E-5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  <cell r="F565">
            <v>1.8672202671435799E-8</v>
          </cell>
          <cell r="G565">
            <v>1.7935623484008299E-8</v>
          </cell>
          <cell r="H565">
            <v>2.8203438668633001E-8</v>
          </cell>
          <cell r="I565">
            <v>2.2516816828726201E-7</v>
          </cell>
          <cell r="J565">
            <v>1.27094492082541E-6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  <cell r="F566">
            <v>1.7489463582071041E-5</v>
          </cell>
          <cell r="G566">
            <v>1.6954068539954542E-5</v>
          </cell>
          <cell r="H566">
            <v>1.3526904533722045E-5</v>
          </cell>
          <cell r="I566">
            <v>4.7417199464981435E-6</v>
          </cell>
          <cell r="J566">
            <v>1.5284933773021172E-6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  <cell r="I567">
            <v>1.5083355571333905E-5</v>
          </cell>
          <cell r="J567">
            <v>4.7829162454984531E-2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  <cell r="I568">
            <v>1.8315503193762547E-5</v>
          </cell>
          <cell r="J568">
            <v>6.035584785986129E-2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  <cell r="I569">
            <v>3.5912751360318822E-5</v>
          </cell>
          <cell r="J569">
            <v>0.11387895822615367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  <cell r="I570">
            <v>2.54964286837712E-6</v>
          </cell>
          <cell r="J570">
            <v>3.7330480633493801E-3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  <cell r="I571">
            <v>2.54964286837712E-6</v>
          </cell>
          <cell r="J571">
            <v>3.7355977062177598E-3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  <cell r="F572">
            <v>5.2836844775526357</v>
          </cell>
          <cell r="G572">
            <v>6.9760031413777854</v>
          </cell>
          <cell r="H572">
            <v>17.321232970106955</v>
          </cell>
          <cell r="I572">
            <v>35.524595502046708</v>
          </cell>
          <cell r="J572">
            <v>52.112117460693973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  <cell r="F573">
            <v>5.2836844775526357</v>
          </cell>
          <cell r="G573">
            <v>6.9760031413777854</v>
          </cell>
          <cell r="H573">
            <v>17.321232970106955</v>
          </cell>
          <cell r="I573">
            <v>35.524595502046708</v>
          </cell>
          <cell r="J573">
            <v>52.112117460693973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  <cell r="F574">
            <v>5.2836844775526304</v>
          </cell>
          <cell r="G574">
            <v>6.9760031413777899</v>
          </cell>
          <cell r="H574">
            <v>17.321232970107001</v>
          </cell>
          <cell r="I574">
            <v>35.524595502046701</v>
          </cell>
          <cell r="J574">
            <v>52.112117460693902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  <cell r="F575">
            <v>0.26374864810769499</v>
          </cell>
          <cell r="G575">
            <v>0.46359868156677803</v>
          </cell>
          <cell r="H575">
            <v>2.9538731845172399</v>
          </cell>
          <cell r="I575">
            <v>2.8095549313458799</v>
          </cell>
          <cell r="J575">
            <v>8.5318399471003605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  <cell r="F576">
            <v>1.646269648107695</v>
          </cell>
          <cell r="G576">
            <v>2.1098683296744731</v>
          </cell>
          <cell r="H576">
            <v>4.9948256173875993</v>
          </cell>
          <cell r="I576">
            <v>10.244025918401526</v>
          </cell>
          <cell r="J576">
            <v>15.0272754387879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  <cell r="I577">
            <v>4.3214094529246119E-4</v>
          </cell>
          <cell r="J577">
            <v>6.7511282437375791E-4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  <cell r="I578">
            <v>-4.3214094529246103E-4</v>
          </cell>
          <cell r="J578">
            <v>-6.7511282437375899E-4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  <cell r="I579">
            <v>7.8664878012594709E-6</v>
          </cell>
          <cell r="J579">
            <v>1.1465054475252423E-5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  <cell r="J580">
            <v>8.2437760764317284E-7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  <cell r="I581">
            <v>1.1728247781348271E-5</v>
          </cell>
          <cell r="J581">
            <v>1.713649766142113E-5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  <cell r="I582">
            <v>4.5600171925484002E-7</v>
          </cell>
          <cell r="J582">
            <v>4.4198226178863099E-8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  <cell r="I583">
            <v>4.5600171925484002E-7</v>
          </cell>
          <cell r="J583">
            <v>5.00199945433703E-7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  <cell r="F584">
            <v>7.5819320399111198E-2</v>
          </cell>
          <cell r="G584">
            <v>7.9785993514534401E-2</v>
          </cell>
          <cell r="H584">
            <v>7.7033266273649606E-2</v>
          </cell>
          <cell r="I584">
            <v>4.0903955141341999E-2</v>
          </cell>
          <cell r="J584">
            <v>2.3202641244040498E-3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  <cell r="F585">
            <v>8.7050359113047151E-4</v>
          </cell>
          <cell r="G585">
            <v>8.9128730094938373E-4</v>
          </cell>
          <cell r="H585">
            <v>8.6820721601094596E-4</v>
          </cell>
          <cell r="I585">
            <v>4.5788915460345369E-4</v>
          </cell>
          <cell r="J585">
            <v>2.4235139688599888E-5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  <cell r="F586">
            <v>3.6528680888911811E-4</v>
          </cell>
          <cell r="G586">
            <v>3.7982705722532865E-4</v>
          </cell>
          <cell r="H586">
            <v>3.7984065700478857E-4</v>
          </cell>
          <cell r="I586">
            <v>2.0390376415935029E-4</v>
          </cell>
          <cell r="J586">
            <v>1.0985400507666114E-5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  <cell r="F587">
            <v>1.3443141914736025E-3</v>
          </cell>
          <cell r="G587">
            <v>1.4146452750803974E-3</v>
          </cell>
          <cell r="H587">
            <v>1.3658380544973338E-3</v>
          </cell>
          <cell r="I587">
            <v>7.2524743158407798E-4</v>
          </cell>
          <cell r="J587">
            <v>4.1139434829859003E-5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  <cell r="F588">
            <v>3.2516857314933798E-5</v>
          </cell>
          <cell r="G588">
            <v>1.24695657154791E-6</v>
          </cell>
          <cell r="I588">
            <v>1.11632588969785E-8</v>
          </cell>
          <cell r="J588">
            <v>9.8250975285962592E-7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  <cell r="F589">
            <v>3.2516857314933798E-5</v>
          </cell>
          <cell r="G589">
            <v>3.3763813886481703E-5</v>
          </cell>
          <cell r="H589">
            <v>3.3763813886481703E-5</v>
          </cell>
          <cell r="I589">
            <v>1.8131854160317E-5</v>
          </cell>
          <cell r="J589">
            <v>1.00433998671882E-6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  <cell r="F590">
            <v>20.224799655076854</v>
          </cell>
          <cell r="G590">
            <v>9.9959887996080621</v>
          </cell>
          <cell r="H590">
            <v>7.3992102008090939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  <cell r="F591">
            <v>60.972093985255924</v>
          </cell>
          <cell r="G591">
            <v>30.135100419265513</v>
          </cell>
          <cell r="H591">
            <v>22.306541843402091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  <cell r="F592">
            <v>0.73</v>
          </cell>
          <cell r="G592">
            <v>0.37718669849568703</v>
          </cell>
          <cell r="H592">
            <v>0.26706931591377198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  <cell r="H593">
            <v>6.5036737526615232E-6</v>
          </cell>
          <cell r="I593">
            <v>1.0525099333421459E-5</v>
          </cell>
          <cell r="J593">
            <v>2.8991172148913199E-6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  <cell r="F594">
            <v>7.4535638010331829E-6</v>
          </cell>
          <cell r="G594">
            <v>2.0140320531593381E-4</v>
          </cell>
          <cell r="H594">
            <v>2.2008066039890811E-4</v>
          </cell>
          <cell r="I594">
            <v>5.6602880754251098E-5</v>
          </cell>
          <cell r="J594">
            <v>1.7954257244657794E-5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  <cell r="F595">
            <v>7.4585328435671898E-6</v>
          </cell>
          <cell r="G595">
            <v>2.0161300032147105E-4</v>
          </cell>
          <cell r="H595">
            <v>2.2008066039890811E-4</v>
          </cell>
          <cell r="I595">
            <v>5.6602880754250901E-5</v>
          </cell>
          <cell r="J595">
            <v>1.7954257244657777E-5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  <cell r="F596">
            <v>9.9179180280667412E-6</v>
          </cell>
          <cell r="G596">
            <v>2.6010133406719307E-4</v>
          </cell>
          <cell r="H596">
            <v>2.7508606696568014E-4</v>
          </cell>
          <cell r="I596">
            <v>6.6591316963635162E-5</v>
          </cell>
          <cell r="J596">
            <v>1.9949099173170661E-5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  <cell r="F597">
            <v>9.9179180280667412E-6</v>
          </cell>
          <cell r="G597">
            <v>2.6010133406719307E-4</v>
          </cell>
          <cell r="H597">
            <v>2.7508606696568014E-4</v>
          </cell>
          <cell r="I597">
            <v>6.6591316963635162E-5</v>
          </cell>
          <cell r="J597">
            <v>1.9949099173170661E-5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  <cell r="F598">
            <v>2.71247483909696E-6</v>
          </cell>
          <cell r="G598">
            <v>3.3899920686099098E-5</v>
          </cell>
          <cell r="H598">
            <v>4.2771629088808499E-5</v>
          </cell>
          <cell r="I598">
            <v>1.5836925205309299E-6</v>
          </cell>
          <cell r="J598">
            <v>1.5653307833848799E-5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  <cell r="F599">
            <v>6.5952486894246812E-5</v>
          </cell>
          <cell r="G599">
            <v>9.9552835250720921E-5</v>
          </cell>
          <cell r="H599">
            <v>1.4167389956325064E-4</v>
          </cell>
          <cell r="I599">
            <v>7.2835076743442509E-5</v>
          </cell>
          <cell r="J599">
            <v>3.2327279488276588E-5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  <cell r="G600">
            <v>0.44236302703418234</v>
          </cell>
          <cell r="I600">
            <v>3.7694370176560556E-6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  <cell r="G601">
            <v>0.17252158054333111</v>
          </cell>
          <cell r="I601">
            <v>1.4700804368858585E-6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  <cell r="G602">
            <v>1.2605134455339022</v>
          </cell>
          <cell r="H602">
            <v>6.1064955069381079E-6</v>
          </cell>
          <cell r="I602">
            <v>1.5523858169742537E-5</v>
          </cell>
          <cell r="J602">
            <v>8.2893015850791234E-7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  <cell r="G603">
            <v>3.0744230378875696E-2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  <cell r="I604">
            <v>3.8922179572410801E-8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  <cell r="F605">
            <v>2.2938667650116699E-2</v>
          </cell>
          <cell r="G605">
            <v>2.2938660276738E-2</v>
          </cell>
          <cell r="H605">
            <v>7.2130042230028613E-7</v>
          </cell>
          <cell r="I605">
            <v>4.8364784313500904E-7</v>
          </cell>
          <cell r="J605">
            <v>3.93306399728277E-7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  <cell r="F606">
            <v>2.632748777161027E-5</v>
          </cell>
          <cell r="G606">
            <v>2.9532338348314868E-5</v>
          </cell>
          <cell r="H606">
            <v>1.0664417173633408E-3</v>
          </cell>
          <cell r="I606">
            <v>6.499844989038662E-3</v>
          </cell>
          <cell r="J606">
            <v>5.0214410233758736E-2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  <cell r="F607">
            <v>2.6327487771610301E-5</v>
          </cell>
          <cell r="G607">
            <v>2.9532338348314895E-5</v>
          </cell>
          <cell r="H607">
            <v>1.0664417173633421E-3</v>
          </cell>
          <cell r="I607">
            <v>6.4998449890386637E-3</v>
          </cell>
          <cell r="J607">
            <v>5.0214410233758791E-2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  <cell r="F608">
            <v>2.9226009204645819E-5</v>
          </cell>
          <cell r="G608">
            <v>3.2675051718228375E-5</v>
          </cell>
          <cell r="H608">
            <v>1.1793568342854759E-3</v>
          </cell>
          <cell r="I608">
            <v>7.1879768927304022E-3</v>
          </cell>
          <cell r="J608">
            <v>5.5530357896005536E-2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  <cell r="F609">
            <v>2.9226009204645819E-5</v>
          </cell>
          <cell r="G609">
            <v>3.2675051718228375E-5</v>
          </cell>
          <cell r="H609">
            <v>1.1793568342854759E-3</v>
          </cell>
          <cell r="I609">
            <v>7.1879768927304022E-3</v>
          </cell>
          <cell r="J609">
            <v>5.5530357896005536E-2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  <cell r="F610">
            <v>1.7401496512990401E-8</v>
          </cell>
          <cell r="G610">
            <v>1.2775432442915699E-6</v>
          </cell>
          <cell r="H610">
            <v>2.2986419938210299E-2</v>
          </cell>
          <cell r="I610">
            <v>1.0730582462510001E-3</v>
          </cell>
          <cell r="J610">
            <v>2.4976279588232401E-2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  <cell r="F611">
            <v>1.081832040513475E-5</v>
          </cell>
          <cell r="G611">
            <v>1.2095863649426309E-5</v>
          </cell>
          <cell r="H611">
            <v>2.2993592668393702E-2</v>
          </cell>
          <cell r="I611">
            <v>6.269135098481796E-3</v>
          </cell>
          <cell r="J611">
            <v>2.5711789801973282E-2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  <cell r="F612">
            <v>1.3829738799688838E-5</v>
          </cell>
          <cell r="G612">
            <v>1.6491983624573344E-5</v>
          </cell>
          <cell r="H612">
            <v>7.3793321548193555E-6</v>
          </cell>
          <cell r="I612">
            <v>9.7010314467498276E-2</v>
          </cell>
          <cell r="J612">
            <v>9.0249920037775724E-2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  <cell r="F613">
            <v>1.3829738799688838E-5</v>
          </cell>
          <cell r="G613">
            <v>1.6491983624573344E-5</v>
          </cell>
          <cell r="H613">
            <v>7.3793321548193555E-6</v>
          </cell>
          <cell r="I613">
            <v>9.7010314467498276E-2</v>
          </cell>
          <cell r="J613">
            <v>9.0249920037775724E-2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  <cell r="F614">
            <v>1.2</v>
          </cell>
          <cell r="G614">
            <v>1.2</v>
          </cell>
          <cell r="H614">
            <v>1.2</v>
          </cell>
          <cell r="I614">
            <v>1.2</v>
          </cell>
          <cell r="J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  <cell r="F615">
            <v>28.137494090058652</v>
          </cell>
          <cell r="G615">
            <v>25.90287954247421</v>
          </cell>
          <cell r="H615">
            <v>15.750815947300936</v>
          </cell>
          <cell r="I615">
            <v>23.6048149672738</v>
          </cell>
          <cell r="J615">
            <v>14.146511373998184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  <cell r="F616">
            <v>28.137494090058652</v>
          </cell>
          <cell r="G616">
            <v>25.90287954247421</v>
          </cell>
          <cell r="H616">
            <v>15.750815947300936</v>
          </cell>
          <cell r="I616">
            <v>23.6048149672738</v>
          </cell>
          <cell r="J616">
            <v>14.146511373998184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  <cell r="F617">
            <v>3.7</v>
          </cell>
          <cell r="G617">
            <v>3.7</v>
          </cell>
          <cell r="H617">
            <v>3.7</v>
          </cell>
          <cell r="I617">
            <v>3.7</v>
          </cell>
          <cell r="J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  <cell r="G618">
            <v>3.7813595918757647E-6</v>
          </cell>
          <cell r="J618">
            <v>2.4836032000498339E-7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  <cell r="F619">
            <v>1.589755533190515E-8</v>
          </cell>
          <cell r="G619">
            <v>3.7852985081173002E-6</v>
          </cell>
          <cell r="I619">
            <v>8.6200263422892901E-9</v>
          </cell>
          <cell r="J619">
            <v>1.204814481880348E-6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  <cell r="G620">
            <v>3.0506856659184965E-6</v>
          </cell>
          <cell r="J620">
            <v>1.3484429718458488E-6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  <cell r="G621">
            <v>3.0506856659184965E-6</v>
          </cell>
          <cell r="J621">
            <v>1.3484429718458488E-6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  <cell r="F622">
            <v>9.6758123322645708E-7</v>
          </cell>
          <cell r="G622">
            <v>1.4737644357284799E-6</v>
          </cell>
          <cell r="H622">
            <v>1.18687907025497E-6</v>
          </cell>
          <cell r="I622">
            <v>3.45659869499237E-6</v>
          </cell>
          <cell r="J622">
            <v>6.9463566017517804E-6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  <cell r="F623">
            <v>4.266170759798352E-5</v>
          </cell>
          <cell r="G623">
            <v>4.3836883387662952E-5</v>
          </cell>
          <cell r="H623">
            <v>4.4551003172942494E-5</v>
          </cell>
          <cell r="I623">
            <v>5.8890600838079553E-5</v>
          </cell>
          <cell r="J623">
            <v>3.2382111836455288E-5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  <cell r="H624">
            <v>1.36979183408589E-3</v>
          </cell>
          <cell r="I624">
            <v>3.43661982515381E-3</v>
          </cell>
          <cell r="J624">
            <v>2.0075154389251602E-3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  <cell r="H625">
            <v>1.020057748787365E-5</v>
          </cell>
          <cell r="I625">
            <v>2.6810509274249585E-5</v>
          </cell>
          <cell r="J625">
            <v>1.5859982253379736E-5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  <cell r="H626">
            <v>1.142464678641848E-5</v>
          </cell>
          <cell r="I626">
            <v>2.8419139830704548E-5</v>
          </cell>
          <cell r="J626">
            <v>1.5859982253379736E-5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  <cell r="H627">
            <v>2.4287089256842023E-5</v>
          </cell>
          <cell r="I627">
            <v>6.0932975623294472E-5</v>
          </cell>
          <cell r="J627">
            <v>3.5594245371013416E-5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  <cell r="H628">
            <v>9.0574359037412197E-7</v>
          </cell>
          <cell r="I628">
            <v>1.14392475225739E-8</v>
          </cell>
          <cell r="J628">
            <v>2.0215255966622801E-8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  <cell r="H629">
            <v>9.0574359037412197E-7</v>
          </cell>
          <cell r="I629">
            <v>2.3755104212508301E-6</v>
          </cell>
          <cell r="J629">
            <v>1.42926378756496E-6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  <cell r="F630">
            <v>1.256802835345464E-5</v>
          </cell>
          <cell r="G630">
            <v>1.2039816607540773E-5</v>
          </cell>
          <cell r="H630">
            <v>4.4684558499160161E-6</v>
          </cell>
          <cell r="I630">
            <v>1.9614280301223679E-2</v>
          </cell>
          <cell r="J630">
            <v>0.84830395792784186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  <cell r="F631">
            <v>1.256802835345464E-5</v>
          </cell>
          <cell r="G631">
            <v>1.2039816607540773E-5</v>
          </cell>
          <cell r="H631">
            <v>4.4684558499160161E-6</v>
          </cell>
          <cell r="I631">
            <v>1.9614280301223679E-2</v>
          </cell>
          <cell r="J631">
            <v>0.84830395792784186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  <cell r="F632">
            <v>1.3</v>
          </cell>
          <cell r="G632">
            <v>1.3</v>
          </cell>
          <cell r="H632">
            <v>1.3</v>
          </cell>
          <cell r="I632">
            <v>1.3</v>
          </cell>
          <cell r="J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  <cell r="F633">
            <v>2.3583584772587732E-5</v>
          </cell>
          <cell r="G633">
            <v>2.3732511198551398E-5</v>
          </cell>
          <cell r="H633">
            <v>9.7723936080087374E-4</v>
          </cell>
          <cell r="I633">
            <v>7.4336789121313654E-2</v>
          </cell>
          <cell r="J633">
            <v>0.18850804185989845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  <cell r="F634">
            <v>2.3583584772587752E-5</v>
          </cell>
          <cell r="G634">
            <v>2.3732511198551425E-5</v>
          </cell>
          <cell r="H634">
            <v>9.7723936080087504E-4</v>
          </cell>
          <cell r="I634">
            <v>7.4336789121313682E-2</v>
          </cell>
          <cell r="J634">
            <v>0.18850804185989872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  <cell r="F635">
            <v>2.6191623473394091E-5</v>
          </cell>
          <cell r="G635">
            <v>2.6278337904173492E-5</v>
          </cell>
          <cell r="H635">
            <v>1.0807283017265799E-3</v>
          </cell>
          <cell r="I635">
            <v>8.2206465301377027E-2</v>
          </cell>
          <cell r="J635">
            <v>0.20846441667237611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  <cell r="F636">
            <v>2.6191623473394091E-5</v>
          </cell>
          <cell r="G636">
            <v>2.6278337904173492E-5</v>
          </cell>
          <cell r="H636">
            <v>1.0807283017265799E-3</v>
          </cell>
          <cell r="I636">
            <v>8.2206465301377027E-2</v>
          </cell>
          <cell r="J636">
            <v>0.20846441667237611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  <cell r="F637">
            <v>1.4328680315713801E-8</v>
          </cell>
          <cell r="G637">
            <v>6.1767138151233005E-8</v>
          </cell>
          <cell r="H637">
            <v>2.0691453416051601E-2</v>
          </cell>
          <cell r="I637">
            <v>5.1586658227956703E-2</v>
          </cell>
          <cell r="J637">
            <v>6.7231672224684402E-2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  <cell r="F638">
            <v>9.68915907529316E-6</v>
          </cell>
          <cell r="G638">
            <v>9.7509262134443893E-6</v>
          </cell>
          <cell r="H638">
            <v>2.0696583740440099E-2</v>
          </cell>
          <cell r="I638">
            <v>7.5302516201928377E-2</v>
          </cell>
          <cell r="J638">
            <v>9.6621365445372073E-2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  <cell r="F639">
            <v>1.6761030665119234</v>
          </cell>
          <cell r="G639">
            <v>2.5502835006504729</v>
          </cell>
          <cell r="H639">
            <v>2.2433281282237751</v>
          </cell>
          <cell r="I639">
            <v>0.96223160997336321</v>
          </cell>
          <cell r="J639">
            <v>3.6013633605513558E-6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  <cell r="F640">
            <v>0.2075395998481632</v>
          </cell>
          <cell r="G640">
            <v>0.33670547578737114</v>
          </cell>
          <cell r="H640">
            <v>0.33294516750130332</v>
          </cell>
          <cell r="I640">
            <v>0.1899751635941746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  <cell r="F641">
            <v>310.77697048124401</v>
          </cell>
          <cell r="G641">
            <v>504.19447719293299</v>
          </cell>
          <cell r="H641">
            <v>498.56366092555697</v>
          </cell>
          <cell r="I641">
            <v>284.47541302832798</v>
          </cell>
          <cell r="J641">
            <v>1.6338566645462101E-3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  <cell r="F642">
            <v>3.3488897681168597</v>
          </cell>
          <cell r="G642">
            <v>5.43313014216523</v>
          </cell>
          <cell r="H642">
            <v>5.3724532427322984</v>
          </cell>
          <cell r="I642">
            <v>3.0654678128052621</v>
          </cell>
          <cell r="J642">
            <v>1.760621405761003E-5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  <cell r="H643">
            <v>1.4816878216210199E-3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  <cell r="F644">
            <v>1.3850595664896402E-2</v>
          </cell>
          <cell r="G644">
            <v>1.3850589646737403E-2</v>
          </cell>
          <cell r="H644">
            <v>1.3545666193103614E-2</v>
          </cell>
          <cell r="I644">
            <v>1.258891376757228E-2</v>
          </cell>
          <cell r="J644">
            <v>3.2391490054593797E-6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  <cell r="F645">
            <v>6.0720923649635649E-3</v>
          </cell>
          <cell r="G645">
            <v>3.8206563196244291E-2</v>
          </cell>
          <cell r="H645">
            <v>1.9269994355891474E-5</v>
          </cell>
          <cell r="I645">
            <v>7.5119992426337745E-4</v>
          </cell>
          <cell r="J645">
            <v>4.3483732757662104E-2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  <cell r="F646">
            <v>6.0720923649635536E-3</v>
          </cell>
          <cell r="G646">
            <v>3.8206563196244256E-2</v>
          </cell>
          <cell r="H646">
            <v>1.9269994355891461E-5</v>
          </cell>
          <cell r="I646">
            <v>7.5119992426337745E-4</v>
          </cell>
          <cell r="J646">
            <v>4.3483732757662055E-2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  <cell r="F647">
            <v>8.6745466772002004E-3</v>
          </cell>
          <cell r="G647">
            <v>5.4580855465608029E-2</v>
          </cell>
          <cell r="H647">
            <v>2.7577479661993559E-5</v>
          </cell>
          <cell r="I647">
            <v>1.0732094498576887E-3</v>
          </cell>
          <cell r="J647">
            <v>6.2119641908693374E-2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  <cell r="F648">
            <v>8.6745466772002004E-3</v>
          </cell>
          <cell r="G648">
            <v>5.4580855465608029E-2</v>
          </cell>
          <cell r="H648">
            <v>2.7577479661993559E-5</v>
          </cell>
          <cell r="I648">
            <v>1.0732094498576887E-3</v>
          </cell>
          <cell r="J648">
            <v>6.2119641908693374E-2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  <cell r="F649">
            <v>1.0680372189430101E-8</v>
          </cell>
          <cell r="G649">
            <v>1.04657414221946E-8</v>
          </cell>
          <cell r="H649">
            <v>1.0077068226115E-8</v>
          </cell>
          <cell r="I649">
            <v>2.07637073755559E-7</v>
          </cell>
          <cell r="J649">
            <v>3.2903711374493798E-8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  <cell r="F650">
            <v>9.9999765726887277E-2</v>
          </cell>
          <cell r="G650">
            <v>9.9999764640537739E-2</v>
          </cell>
          <cell r="H650">
            <v>9.9999769361568888E-2</v>
          </cell>
          <cell r="I650">
            <v>9.9999994202824211E-2</v>
          </cell>
          <cell r="J650">
            <v>0.10000002455594452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  <cell r="F651">
            <v>2.5755980371568301E-4</v>
          </cell>
          <cell r="G651">
            <v>4.1425810903336198E-2</v>
          </cell>
          <cell r="H651">
            <v>46.399040200356197</v>
          </cell>
          <cell r="I651">
            <v>71.578385587112805</v>
          </cell>
          <cell r="J651">
            <v>72.241221340884493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  <cell r="F652">
            <v>2.4998731201147127E-6</v>
          </cell>
          <cell r="G652">
            <v>4.4127830569844954E-4</v>
          </cell>
          <cell r="H652">
            <v>0.50903559986594005</v>
          </cell>
          <cell r="I652">
            <v>0.77876176234251637</v>
          </cell>
          <cell r="J652">
            <v>0.77936889551521671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  <cell r="F653">
            <v>2.6850626569024039E-7</v>
          </cell>
          <cell r="G653">
            <v>2.0819529607247889E-4</v>
          </cell>
          <cell r="H653">
            <v>0.24630754832222854</v>
          </cell>
          <cell r="I653">
            <v>0.38621518295035329</v>
          </cell>
          <cell r="J653">
            <v>0.39607271739297945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  <cell r="F654">
            <v>4.566663186448276E-6</v>
          </cell>
          <cell r="G654">
            <v>7.3450019332156396E-4</v>
          </cell>
          <cell r="H654">
            <v>0.82267801773681193</v>
          </cell>
          <cell r="I654">
            <v>1.2691203118282419</v>
          </cell>
          <cell r="J654">
            <v>1.2808727188100097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  <cell r="G655">
            <v>1.5041301934835201E-5</v>
          </cell>
          <cell r="H655">
            <v>1.8261407587610402E-2</v>
          </cell>
          <cell r="I655">
            <v>4.0798295348501402E-4</v>
          </cell>
          <cell r="J655">
            <v>1.6285511486229001E-2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  <cell r="F656">
            <v>3.9352084118052244E-7</v>
          </cell>
          <cell r="G656">
            <v>1.543509066547627E-5</v>
          </cell>
          <cell r="H656">
            <v>1.8276842693142371E-2</v>
          </cell>
          <cell r="I656">
            <v>2.8658491066407436E-2</v>
          </cell>
          <cell r="J656">
            <v>2.9389938781346988E-2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  <cell r="H657">
            <v>1.3577336464151997E-6</v>
          </cell>
          <cell r="I657">
            <v>1.5070392377425777E-4</v>
          </cell>
          <cell r="J657">
            <v>1.6027954375261551E-4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  <cell r="H658">
            <v>1.3714481276921209E-6</v>
          </cell>
          <cell r="I658">
            <v>1.5222618563056326E-4</v>
          </cell>
          <cell r="J658">
            <v>1.6189852904304611E-4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  <cell r="H659">
            <v>7.1814227448110104E-7</v>
          </cell>
          <cell r="I659">
            <v>1.5292935674692201E-5</v>
          </cell>
          <cell r="J659">
            <v>1.16594461244629E-6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  <cell r="H660">
            <v>7.1814227448110104E-7</v>
          </cell>
          <cell r="I660">
            <v>2.05137396920549E-5</v>
          </cell>
          <cell r="J660">
            <v>2.16796843045012E-5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  <cell r="F661">
            <v>4.5832126606675443</v>
          </cell>
          <cell r="G661">
            <v>4.667282748925528</v>
          </cell>
          <cell r="H661">
            <v>4.7976416472523837</v>
          </cell>
          <cell r="I661">
            <v>8.926487335120143</v>
          </cell>
          <cell r="J661">
            <v>12.345956327272733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  <cell r="F662">
            <v>4.5832126606675443</v>
          </cell>
          <cell r="G662">
            <v>4.667282748925528</v>
          </cell>
          <cell r="H662">
            <v>4.7976416472523837</v>
          </cell>
          <cell r="I662">
            <v>8.926487335120143</v>
          </cell>
          <cell r="J662">
            <v>12.345956327272733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  <cell r="F663">
            <v>1.5783093694596859</v>
          </cell>
          <cell r="G663">
            <v>1.573292959941242</v>
          </cell>
          <cell r="H663">
            <v>1.404599928691767</v>
          </cell>
          <cell r="I663">
            <v>1.3735260758193411</v>
          </cell>
          <cell r="J663">
            <v>1.9480340695657885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  <cell r="F664">
            <v>1.1059335749311869</v>
          </cell>
          <cell r="G664">
            <v>1.1733412946902979</v>
          </cell>
          <cell r="H664">
            <v>1.1733413942848772</v>
          </cell>
          <cell r="I664">
            <v>1.5101147532576003</v>
          </cell>
          <cell r="J664">
            <v>2.1417540155143486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  <cell r="F665">
            <v>3.0459900186112101</v>
          </cell>
          <cell r="G665">
            <v>3.2260609824614104</v>
          </cell>
          <cell r="H665">
            <v>3.2167738541041841</v>
          </cell>
          <cell r="I665">
            <v>4.0306276085504651</v>
          </cell>
          <cell r="J665">
            <v>5.574639743136415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  <cell r="F666">
            <v>2.61861569114956E-2</v>
          </cell>
          <cell r="G666">
            <v>1.17308179253208E-2</v>
          </cell>
          <cell r="H666">
            <v>1.2220426652206601E-2</v>
          </cell>
          <cell r="I666">
            <v>6.1206728609283799E-2</v>
          </cell>
          <cell r="J666">
            <v>0.101048072751249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  <cell r="F667">
            <v>8.4743837967445404E-2</v>
          </cell>
          <cell r="G667">
            <v>8.9909064344358358E-2</v>
          </cell>
          <cell r="H667">
            <v>8.9909059207185921E-2</v>
          </cell>
          <cell r="I667">
            <v>0.11571479723759596</v>
          </cell>
          <cell r="J667">
            <v>0.16411510298017901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  <cell r="H668">
            <v>2.7829962450029068E-5</v>
          </cell>
          <cell r="I668">
            <v>4.4390313043686256E-5</v>
          </cell>
          <cell r="J668">
            <v>5.929611022743657E-5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  <cell r="H669">
            <v>2.0842060016400681E-5</v>
          </cell>
          <cell r="I669">
            <v>2.7805872634593368E-5</v>
          </cell>
          <cell r="J669">
            <v>3.351519273724679E-5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  <cell r="H670">
            <v>5.9132476762562869E-5</v>
          </cell>
          <cell r="I670">
            <v>8.220428341423376E-5</v>
          </cell>
          <cell r="J670">
            <v>1.031236699607592E-4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  <cell r="H671">
            <v>1.6808701041063899E-6</v>
          </cell>
          <cell r="I671">
            <v>1.6519560762325901E-8</v>
          </cell>
          <cell r="J671">
            <v>3.3210379742392402E-6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  <cell r="H672">
            <v>1.6808701041063899E-6</v>
          </cell>
          <cell r="I672">
            <v>2.9317107544163299E-6</v>
          </cell>
          <cell r="J672">
            <v>4.08053442919896E-6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  <cell r="F673">
            <v>2.632796631279626E-5</v>
          </cell>
          <cell r="G673">
            <v>2.9532848342105234E-5</v>
          </cell>
          <cell r="H673">
            <v>1.0664693487614858E-3</v>
          </cell>
          <cell r="I673">
            <v>6.4999884586858592E-3</v>
          </cell>
          <cell r="J673">
            <v>5.0217786800980921E-2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  <cell r="F674">
            <v>2.6327966312796284E-5</v>
          </cell>
          <cell r="G674">
            <v>2.9532848342105258E-5</v>
          </cell>
          <cell r="H674">
            <v>1.0664693487614865E-3</v>
          </cell>
          <cell r="I674">
            <v>6.4999884586858627E-3</v>
          </cell>
          <cell r="J674">
            <v>5.0217786800980956E-2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  <cell r="F675">
            <v>2.9226538406496559E-5</v>
          </cell>
          <cell r="G675">
            <v>3.267561570240524E-5</v>
          </cell>
          <cell r="H675">
            <v>1.1793873908759625E-3</v>
          </cell>
          <cell r="I675">
            <v>7.188135550762597E-3</v>
          </cell>
          <cell r="J675">
            <v>5.5534091922830667E-2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  <cell r="F676">
            <v>2.9226538406496559E-5</v>
          </cell>
          <cell r="G676">
            <v>3.267561570240524E-5</v>
          </cell>
          <cell r="H676">
            <v>1.1793873908759625E-3</v>
          </cell>
          <cell r="I676">
            <v>7.188135550762597E-3</v>
          </cell>
          <cell r="J676">
            <v>5.5534091922830667E-2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  <cell r="F677">
            <v>1.7398696371251799E-8</v>
          </cell>
          <cell r="G677">
            <v>1.2775485763803299E-6</v>
          </cell>
          <cell r="H677">
            <v>2.2987053190046201E-2</v>
          </cell>
          <cell r="I677">
            <v>1.0730783674402699E-3</v>
          </cell>
          <cell r="J677">
            <v>2.49780001535111E-2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  <cell r="F678">
            <v>1.0818525442499071E-5</v>
          </cell>
          <cell r="G678">
            <v>1.2096074018879409E-5</v>
          </cell>
          <cell r="H678">
            <v>2.2994226106889799E-2</v>
          </cell>
          <cell r="I678">
            <v>6.2692546999696223E-3</v>
          </cell>
          <cell r="J678">
            <v>2.5713518232502418E-2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  <cell r="F679">
            <v>1782.04078454722</v>
          </cell>
          <cell r="G679">
            <v>1786.78524350269</v>
          </cell>
          <cell r="H679">
            <v>1191.1538105690099</v>
          </cell>
          <cell r="I679">
            <v>532.10378577854704</v>
          </cell>
          <cell r="J679">
            <v>137.647703069324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  <cell r="F680">
            <v>31.818232781289446</v>
          </cell>
          <cell r="G680">
            <v>35.701184786050668</v>
          </cell>
          <cell r="H680">
            <v>25.223812571583608</v>
          </cell>
          <cell r="I680">
            <v>13.511715009013798</v>
          </cell>
          <cell r="J680">
            <v>6.6574092833885006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  <cell r="F681">
            <v>31.596467811120835</v>
          </cell>
          <cell r="G681">
            <v>31.680589423806662</v>
          </cell>
          <cell r="H681">
            <v>21.119748414344112</v>
          </cell>
          <cell r="I681">
            <v>9.434464286853661</v>
          </cell>
          <cell r="J681">
            <v>2.4405621111582296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  <cell r="F682">
            <v>0.32341647660616951</v>
          </cell>
          <cell r="G682">
            <v>4.120415639966053</v>
          </cell>
          <cell r="H682">
            <v>4.1204157437109963</v>
          </cell>
          <cell r="I682">
            <v>4.1204158576262282</v>
          </cell>
          <cell r="J682">
            <v>4.1204142601882392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  <cell r="G683">
            <v>1.4231426512497671E-2</v>
          </cell>
          <cell r="H683">
            <v>6.4235649730624581E-2</v>
          </cell>
          <cell r="I683">
            <v>9.764797050921971E-6</v>
          </cell>
          <cell r="J683">
            <v>0.11770584078981115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  <cell r="I684">
            <v>2.51150485755213E-8</v>
          </cell>
          <cell r="J684">
            <v>9.9285712879403496E-8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  <cell r="F685">
            <v>1.9844833702661</v>
          </cell>
          <cell r="G685">
            <v>1.9844833702661</v>
          </cell>
          <cell r="H685">
            <v>1.9844833702661</v>
          </cell>
          <cell r="I685">
            <v>1.9844834115404799</v>
          </cell>
          <cell r="J685">
            <v>1.0954595780060128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  <cell r="F686">
            <v>0.55079999487740994</v>
          </cell>
          <cell r="G686">
            <v>1.9353729882399184</v>
          </cell>
          <cell r="H686">
            <v>6.3940299883357739</v>
          </cell>
          <cell r="I686">
            <v>17.980165940397701</v>
          </cell>
          <cell r="J686">
            <v>35.960145584703454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  <cell r="F687">
            <v>0.55079999487740994</v>
          </cell>
          <cell r="G687">
            <v>1.9353729882399184</v>
          </cell>
          <cell r="H687">
            <v>6.3940299883357739</v>
          </cell>
          <cell r="I687">
            <v>17.980165940397701</v>
          </cell>
          <cell r="J687">
            <v>35.960145584703454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  <cell r="F688">
            <v>8.0478668369042203E-3</v>
          </cell>
          <cell r="G688">
            <v>0.237202553542503</v>
          </cell>
          <cell r="H688">
            <v>0.764144016022962</v>
          </cell>
          <cell r="I688">
            <v>1.1233855353312401</v>
          </cell>
          <cell r="J688">
            <v>3.9742295288660698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  <cell r="F689">
            <v>9.1575754873511411E-2</v>
          </cell>
          <cell r="G689">
            <v>0.3217742259099432</v>
          </cell>
          <cell r="H689">
            <v>1.0630684971111761</v>
          </cell>
          <cell r="I689">
            <v>2.9893741590527867</v>
          </cell>
          <cell r="J689">
            <v>5.9787173401486804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  <cell r="I690">
            <v>5.8409003546072507E-4</v>
          </cell>
          <cell r="J690">
            <v>3.2041770316103531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  <cell r="I691">
            <v>3.8939335697381681E-3</v>
          </cell>
          <cell r="J691">
            <v>21.361180210735661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  <cell r="I692">
            <v>2.3179140194622898E-5</v>
          </cell>
          <cell r="J692">
            <v>0.12712670407959001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  <cell r="I693">
            <v>2.3179140194622898E-5</v>
          </cell>
          <cell r="J693">
            <v>0.12714988321978399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  <cell r="F694">
            <v>2.4000907406811502</v>
          </cell>
          <cell r="G694">
            <v>2.4003230459138751</v>
          </cell>
          <cell r="H694">
            <v>2.4733969228876256</v>
          </cell>
          <cell r="I694">
            <v>3.0725575313369591</v>
          </cell>
          <cell r="J694">
            <v>2.4744286717084605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  <cell r="F695">
            <v>2.4000907406811502</v>
          </cell>
          <cell r="G695">
            <v>2.4003230459138751</v>
          </cell>
          <cell r="H695">
            <v>2.4733969228876256</v>
          </cell>
          <cell r="I695">
            <v>3.0725575313369591</v>
          </cell>
          <cell r="J695">
            <v>2.4744286717084605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  <cell r="F696">
            <v>2.8857158594353951</v>
          </cell>
          <cell r="G696">
            <v>3.4417576885091621</v>
          </cell>
          <cell r="H696">
            <v>4.1854343844205131</v>
          </cell>
          <cell r="I696">
            <v>5.6248665952744323</v>
          </cell>
          <cell r="J696">
            <v>7.5593528569911514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  <cell r="F697">
            <v>2.8857158594353951</v>
          </cell>
          <cell r="G697">
            <v>3.4417576885091621</v>
          </cell>
          <cell r="H697">
            <v>4.1854343844205131</v>
          </cell>
          <cell r="I697">
            <v>5.6248665952744323</v>
          </cell>
          <cell r="J697">
            <v>7.5593528569911514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  <cell r="F698">
            <v>2.8857158594354</v>
          </cell>
          <cell r="G698">
            <v>3.4417576885091701</v>
          </cell>
          <cell r="H698">
            <v>4.1854343844205104</v>
          </cell>
          <cell r="I698">
            <v>5.6248665952744297</v>
          </cell>
          <cell r="J698">
            <v>7.5593528569911497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  <cell r="G699">
            <v>0.141713856750946</v>
          </cell>
          <cell r="H699">
            <v>0.202650648529804</v>
          </cell>
          <cell r="I699">
            <v>0.68250164751106701</v>
          </cell>
          <cell r="J699">
            <v>1.1132036030021799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  <cell r="F700">
            <v>0.899057</v>
          </cell>
          <cell r="G700">
            <v>1.0407708567509459</v>
          </cell>
          <cell r="H700">
            <v>1.206538670337133</v>
          </cell>
          <cell r="I700">
            <v>1.621485001283596</v>
          </cell>
          <cell r="J700">
            <v>2.1791409742804899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  <cell r="I701">
            <v>9.4445211627684338E-5</v>
          </cell>
          <cell r="J701">
            <v>5.8692946248147058E-4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  <cell r="I702">
            <v>-9.4445211627684297E-5</v>
          </cell>
          <cell r="J702">
            <v>-5.8692946248147101E-4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  <cell r="I703">
            <v>6.2798324321620977E-7</v>
          </cell>
          <cell r="J703">
            <v>3.7409536887343564E-6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  <cell r="I704">
            <v>1.3096402679038902E-7</v>
          </cell>
          <cell r="J704">
            <v>5.3410581085813808E-7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  <cell r="I705">
            <v>2.5816292806485399E-5</v>
          </cell>
          <cell r="J705">
            <v>6.3505262144871697E-5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  <cell r="I706">
            <v>2.5816292806485399E-5</v>
          </cell>
          <cell r="J706">
            <v>8.2126177817429827E-5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  <cell r="F707">
            <v>5.0864866329596904E-4</v>
          </cell>
          <cell r="G707">
            <v>1.3623610414100775E-3</v>
          </cell>
          <cell r="H707">
            <v>0.69883303334503089</v>
          </cell>
          <cell r="I707">
            <v>0.73677541071034947</v>
          </cell>
          <cell r="J707">
            <v>0.68223936198495283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  <cell r="F708">
            <v>5.0864866329596904E-4</v>
          </cell>
          <cell r="G708">
            <v>1.3623610414100775E-3</v>
          </cell>
          <cell r="H708">
            <v>0.69883303334503089</v>
          </cell>
          <cell r="I708">
            <v>0.73677541071034947</v>
          </cell>
          <cell r="J708">
            <v>0.68223936198495283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  <cell r="F709">
            <v>6.9849802097408107E-5</v>
          </cell>
          <cell r="G709">
            <v>7.8512360222720599E-5</v>
          </cell>
          <cell r="H709">
            <v>7.5152268685754794E-2</v>
          </cell>
          <cell r="I709">
            <v>1.9619015203744501E-8</v>
          </cell>
          <cell r="J709">
            <v>1.01823630356491E-7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  <cell r="F710">
            <v>6.9849802097408107E-5</v>
          </cell>
          <cell r="G710">
            <v>1.4836216232012899E-4</v>
          </cell>
          <cell r="H710">
            <v>7.5300630848074895E-2</v>
          </cell>
          <cell r="I710">
            <v>7.5300862211830993E-2</v>
          </cell>
          <cell r="J710">
            <v>7.5300964035461299E-2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  <cell r="F711">
            <v>5.0479184474412595E-5</v>
          </cell>
          <cell r="G711">
            <v>6.4887300704795717E-5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  <cell r="F712">
            <v>5.0479184474412582E-5</v>
          </cell>
          <cell r="G712">
            <v>6.488730070479569E-5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  <cell r="F713">
            <v>5.6450318887533272E-5</v>
          </cell>
          <cell r="G713">
            <v>7.2578015243697833E-5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  <cell r="F714">
            <v>5.6450318887533272E-5</v>
          </cell>
          <cell r="G714">
            <v>7.2578015243697833E-5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  <cell r="F715">
            <v>1.0776718250208701E-8</v>
          </cell>
          <cell r="G715">
            <v>2.30664725674134E-8</v>
          </cell>
          <cell r="I715">
            <v>2.7103401318709399E-5</v>
          </cell>
          <cell r="J715">
            <v>8.0012390848351004E-5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  <cell r="F716">
            <v>8.9282446251703907E-6</v>
          </cell>
          <cell r="G716">
            <v>8.9513110977378005E-6</v>
          </cell>
          <cell r="H716">
            <v>6.5454552601978908E-6</v>
          </cell>
          <cell r="I716">
            <v>3.4712803667430303E-5</v>
          </cell>
          <cell r="J716">
            <v>9.4935325674205335E-5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  <cell r="F717">
            <v>2.3583096882242654E-5</v>
          </cell>
          <cell r="G717">
            <v>2.3732029844266289E-5</v>
          </cell>
          <cell r="H717">
            <v>9.773626392799654E-4</v>
          </cell>
          <cell r="I717">
            <v>7.4336954420407345E-2</v>
          </cell>
          <cell r="J717">
            <v>0.18851700602388527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  <cell r="F718">
            <v>2.3583096882242667E-5</v>
          </cell>
          <cell r="G718">
            <v>2.3732029844266316E-5</v>
          </cell>
          <cell r="H718">
            <v>9.7736263927996584E-4</v>
          </cell>
          <cell r="I718">
            <v>7.4336954420407358E-2</v>
          </cell>
          <cell r="J718">
            <v>0.1885170060238856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  <cell r="F719">
            <v>2.6191083932637313E-5</v>
          </cell>
          <cell r="G719">
            <v>2.6277805591413615E-5</v>
          </cell>
          <cell r="H719">
            <v>1.0808646310567639E-3</v>
          </cell>
          <cell r="I719">
            <v>8.2206648099821769E-2</v>
          </cell>
          <cell r="J719">
            <v>0.20847432982575079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  <cell r="F720">
            <v>2.6191083932637313E-5</v>
          </cell>
          <cell r="G720">
            <v>2.6277805591413615E-5</v>
          </cell>
          <cell r="H720">
            <v>1.0808646310567639E-3</v>
          </cell>
          <cell r="I720">
            <v>8.2206648099821769E-2</v>
          </cell>
          <cell r="J720">
            <v>0.20847432982575079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  <cell r="F721">
            <v>1.4326494258432301E-8</v>
          </cell>
          <cell r="G721">
            <v>6.1771033372642396E-8</v>
          </cell>
          <cell r="H721">
            <v>2.0694470652759301E-2</v>
          </cell>
          <cell r="I721">
            <v>5.1591522240166401E-2</v>
          </cell>
          <cell r="J721">
            <v>6.7234747899354505E-2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  <cell r="F722">
            <v>9.6889647489235602E-6</v>
          </cell>
          <cell r="G722">
            <v>9.75073578229621E-6</v>
          </cell>
          <cell r="H722">
            <v>2.0699600879204201E-2</v>
          </cell>
          <cell r="I722">
            <v>7.530263263003531E-2</v>
          </cell>
          <cell r="J722">
            <v>9.6625953516890822E-2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  <cell r="I723">
            <v>6.4130596595807785E-7</v>
          </cell>
          <cell r="J723">
            <v>4.0686259470128893E-7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  <cell r="I724">
            <v>7.5447760700950362E-7</v>
          </cell>
          <cell r="J724">
            <v>4.786618761191634E-7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  <cell r="I725">
            <v>1.4506153551880499E-7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  <cell r="I726">
            <v>1.4506153551880499E-7</v>
          </cell>
          <cell r="J726">
            <v>1.4506153551880499E-7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  <cell r="I727">
            <v>8.6380977129897965E-4</v>
          </cell>
          <cell r="J727">
            <v>638.4538212852824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  <cell r="I728">
            <v>-8.6380977129897998E-4</v>
          </cell>
          <cell r="J728">
            <v>-638.45382128528195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  <cell r="I729">
            <v>5.1169291508916167E-6</v>
          </cell>
          <cell r="J729">
            <v>3.5723563953513291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  <cell r="I730">
            <v>1.6013524203112497E-6</v>
          </cell>
          <cell r="J730">
            <v>1.393218994187017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  <cell r="I731">
            <v>1.7132558487878703E-5</v>
          </cell>
          <cell r="J731">
            <v>10.179429548553607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  <cell r="J732">
            <v>0.46108908786704911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  <cell r="I733">
            <v>5.1215934928744198E-7</v>
          </cell>
          <cell r="J733">
            <v>0.18524345402249001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  <cell r="I734">
            <v>5.1215934928744198E-7</v>
          </cell>
          <cell r="J734">
            <v>0.185243966181839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  <cell r="F735">
            <v>4.5516802216191726E-5</v>
          </cell>
          <cell r="G735">
            <v>7.134675125080266E-5</v>
          </cell>
          <cell r="H735">
            <v>7.978401020735408E-5</v>
          </cell>
          <cell r="I735">
            <v>6.7282554295260431E-5</v>
          </cell>
          <cell r="J735">
            <v>6.3952616891554726E-5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  <cell r="F736">
            <v>4.5516802216191726E-5</v>
          </cell>
          <cell r="G736">
            <v>7.134675125080266E-5</v>
          </cell>
          <cell r="H736">
            <v>7.978401020735408E-5</v>
          </cell>
          <cell r="I736">
            <v>6.7282554295260431E-5</v>
          </cell>
          <cell r="J736">
            <v>6.3952616891554726E-5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  <cell r="F737">
            <v>5.6941842659276344E-5</v>
          </cell>
          <cell r="G737">
            <v>8.9212912970612276E-5</v>
          </cell>
          <cell r="H737">
            <v>9.9703329098440859E-5</v>
          </cell>
          <cell r="I737">
            <v>8.4064164567388403E-5</v>
          </cell>
          <cell r="J737">
            <v>7.9912261100386879E-5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  <cell r="F738">
            <v>5.6941842659276344E-5</v>
          </cell>
          <cell r="G738">
            <v>8.9212912970612276E-5</v>
          </cell>
          <cell r="H738">
            <v>9.9703329098440859E-5</v>
          </cell>
          <cell r="I738">
            <v>8.4064164567388403E-5</v>
          </cell>
          <cell r="J738">
            <v>7.9912261100386879E-5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  <cell r="F739">
            <v>6.7370454652968199E-6</v>
          </cell>
          <cell r="G739">
            <v>2.0484538839543101E-8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  <cell r="F740">
            <v>6.7370454652968199E-6</v>
          </cell>
          <cell r="G740">
            <v>6.7575300041363699E-6</v>
          </cell>
          <cell r="H740">
            <v>6.7575300041363699E-6</v>
          </cell>
          <cell r="I740">
            <v>7.1023927056852997E-6</v>
          </cell>
          <cell r="J740">
            <v>7.1023927056852997E-6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  <cell r="F741">
            <v>2269.2712031316</v>
          </cell>
          <cell r="G741">
            <v>2268.78182844909</v>
          </cell>
          <cell r="H741">
            <v>2238.5106803950898</v>
          </cell>
          <cell r="I741">
            <v>2266.09848686539</v>
          </cell>
          <cell r="J741">
            <v>2317.3895540939802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  <cell r="F742">
            <v>48.906707082434963</v>
          </cell>
          <cell r="G742">
            <v>48.896160340552171</v>
          </cell>
          <cell r="H742">
            <v>48.243764768180618</v>
          </cell>
          <cell r="I742">
            <v>48.838329458305751</v>
          </cell>
          <cell r="J742">
            <v>49.94374038995646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  <cell r="F743">
            <v>24.453353482021527</v>
          </cell>
          <cell r="G743">
            <v>24.448080047942753</v>
          </cell>
          <cell r="H743">
            <v>24.121882331843643</v>
          </cell>
          <cell r="I743">
            <v>24.419164729152868</v>
          </cell>
          <cell r="J743">
            <v>24.971870194978241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  <cell r="F744">
            <v>24.453353482021527</v>
          </cell>
          <cell r="G744">
            <v>24.448080047942753</v>
          </cell>
          <cell r="H744">
            <v>24.121882331843643</v>
          </cell>
          <cell r="I744">
            <v>24.419164729152868</v>
          </cell>
          <cell r="J744">
            <v>24.971870194978241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1.3138138723040216E-3</v>
          </cell>
          <cell r="E4">
            <v>28.614197069055354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1.9033859600285687E-4</v>
          </cell>
          <cell r="E5">
            <v>1.2052891070055741E-3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3.9339681029836276E-4</v>
          </cell>
          <cell r="E6">
            <v>21.708237898571745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6.8827003691488689E-4</v>
          </cell>
          <cell r="E7">
            <v>6.904563589735794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407.12861676512682</v>
          </cell>
          <cell r="E8">
            <v>1140.9248965879244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1.8060705506545677E-2</v>
          </cell>
          <cell r="E9">
            <v>1.6150617409426336E-2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454.14371864170482</v>
          </cell>
          <cell r="E10">
            <v>1088.6107433545292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157.36664683342542</v>
          </cell>
          <cell r="E11">
            <v>715.22155370019254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3.5005776857671561E-3</v>
          </cell>
          <cell r="E12">
            <v>14.708011348946824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7.2852729639131814E-5</v>
          </cell>
          <cell r="E13">
            <v>1.3799655906831287E-4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803.411310513079</v>
          </cell>
          <cell r="E14">
            <v>1207.6884792752189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6.279523462549938E-3</v>
          </cell>
          <cell r="E15">
            <v>83.012600364447451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1.5140228159956537E-3</v>
          </cell>
          <cell r="E16">
            <v>1646.4541519359389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1026.0864650639626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4.3214094529246119E-4</v>
          </cell>
          <cell r="E18">
            <v>6.7511282437375791E-4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D19">
            <v>3.0119345793142909E-3</v>
          </cell>
          <cell r="E19">
            <v>679.39785056544792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E20">
            <v>3.2618155918960047E-5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9.4445211627684338E-5</v>
          </cell>
          <cell r="E21">
            <v>5.8692946248147058E-4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8.6380977129897965E-4</v>
          </cell>
          <cell r="E22">
            <v>638.4538212852824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1822.0826711527357</v>
          </cell>
          <cell r="E23">
            <v>8240.5751269084285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833.33333802934635</v>
          </cell>
          <cell r="E24">
            <v>1904.7619050006481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1904.7619050006481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988.7480193095189</v>
          </cell>
          <cell r="E26">
            <v>6307.1990248386965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988.74802036996346</v>
          </cell>
          <cell r="E27">
            <v>6307.1990248386965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0.13797372244371806</v>
          </cell>
          <cell r="F4">
            <v>3.4045796670374817E-6</v>
          </cell>
          <cell r="H4">
            <v>8.3539446584680109E-6</v>
          </cell>
          <cell r="I4">
            <v>8.6438128207419016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  <cell r="E5">
            <v>1.3066219133423507E-5</v>
          </cell>
          <cell r="F5">
            <v>1.4606676733103649E-5</v>
          </cell>
          <cell r="G5">
            <v>6.3058389073971903E-6</v>
          </cell>
          <cell r="H5">
            <v>1.8645556525821396</v>
          </cell>
          <cell r="I5">
            <v>1.8515082065484949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  <cell r="E6">
            <v>113.32234593403416</v>
          </cell>
          <cell r="F6">
            <v>95.369744914432061</v>
          </cell>
          <cell r="G6">
            <v>65.727097252376069</v>
          </cell>
          <cell r="H6">
            <v>41.954590183650168</v>
          </cell>
          <cell r="I6">
            <v>1.6310246780803693E-5</v>
          </cell>
        </row>
        <row r="7">
          <cell r="A7" t="str">
            <v>IMPH2</v>
          </cell>
          <cell r="C7" t="str">
            <v>H2</v>
          </cell>
          <cell r="H7">
            <v>0.16845214574394482</v>
          </cell>
          <cell r="I7">
            <v>0.16845191554830247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  <cell r="E8">
            <v>4.2254506991970349</v>
          </cell>
          <cell r="F8">
            <v>0.84049951406179213</v>
          </cell>
          <cell r="G8">
            <v>0.52857976241037152</v>
          </cell>
          <cell r="H8">
            <v>4.2597332928535217E-3</v>
          </cell>
          <cell r="I8">
            <v>5.4439029078142323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  <cell r="E9">
            <v>4.2254506991970349</v>
          </cell>
          <cell r="F9">
            <v>0.84049951406179213</v>
          </cell>
          <cell r="G9">
            <v>0.52857976241037152</v>
          </cell>
          <cell r="H9">
            <v>4.2597332928535217E-3</v>
          </cell>
          <cell r="I9">
            <v>5.4439029078142323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  <cell r="E10">
            <v>17.910578729563415</v>
          </cell>
          <cell r="F10">
            <v>23.501984143694667</v>
          </cell>
          <cell r="G10">
            <v>13.508778235176798</v>
          </cell>
          <cell r="H10">
            <v>14.134873138610718</v>
          </cell>
          <cell r="I10">
            <v>12.247090805787071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  <cell r="E11">
            <v>17.910578729563415</v>
          </cell>
          <cell r="F11">
            <v>23.501984143694667</v>
          </cell>
          <cell r="G11">
            <v>13.508778235176798</v>
          </cell>
          <cell r="H11">
            <v>14.134873138610718</v>
          </cell>
          <cell r="I11">
            <v>12.247090805787071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  <cell r="E12">
            <v>55.764000065768997</v>
          </cell>
          <cell r="F12">
            <v>65.547550949863876</v>
          </cell>
          <cell r="G12">
            <v>64.46266238111555</v>
          </cell>
          <cell r="H12">
            <v>62.292915065927822</v>
          </cell>
          <cell r="I12">
            <v>66.134970443047877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  <cell r="E13">
            <v>34.14349303301379</v>
          </cell>
          <cell r="F13">
            <v>54.69220886946885</v>
          </cell>
          <cell r="G13">
            <v>31.018985794677963</v>
          </cell>
          <cell r="H13">
            <v>20.633211292269234</v>
          </cell>
          <cell r="I13">
            <v>18.205357422751558</v>
          </cell>
        </row>
        <row r="14">
          <cell r="A14" t="str">
            <v>IMPLNG</v>
          </cell>
          <cell r="C14" t="str">
            <v>LBIO</v>
          </cell>
          <cell r="G14">
            <v>4.2324773561681653E-5</v>
          </cell>
          <cell r="H14">
            <v>0.4403410391157761</v>
          </cell>
          <cell r="I14">
            <v>2.1356910564674685</v>
          </cell>
        </row>
        <row r="15">
          <cell r="A15" t="str">
            <v>IMPLNG</v>
          </cell>
          <cell r="C15" t="str">
            <v>LNGA</v>
          </cell>
          <cell r="G15">
            <v>3.2764699931330512E-5</v>
          </cell>
          <cell r="H15">
            <v>3.9598093923101877E-5</v>
          </cell>
          <cell r="I15">
            <v>8.9323578330805309E-6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  <cell r="E16">
            <v>253.30010753605376</v>
          </cell>
          <cell r="F16">
            <v>211.79437589419962</v>
          </cell>
          <cell r="G16">
            <v>211.90230409526569</v>
          </cell>
          <cell r="H16">
            <v>98.945499486224335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  <cell r="E17">
            <v>1.3829738799688838E-5</v>
          </cell>
          <cell r="F17">
            <v>1.6491983624573344E-5</v>
          </cell>
          <cell r="G17">
            <v>7.3793321548193555E-6</v>
          </cell>
          <cell r="H17">
            <v>9.7010314467498276E-2</v>
          </cell>
          <cell r="I17">
            <v>9.0249920037775724E-2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  <cell r="E18">
            <v>1.256802835345464E-5</v>
          </cell>
          <cell r="F18">
            <v>1.2039816607540773E-5</v>
          </cell>
          <cell r="G18">
            <v>4.4684558499160161E-6</v>
          </cell>
          <cell r="H18">
            <v>1.9614280301223679E-2</v>
          </cell>
          <cell r="I18">
            <v>0.84830395792784186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  <cell r="E19">
            <v>0.55071635556234366</v>
          </cell>
          <cell r="F19">
            <v>1.9352885270678821</v>
          </cell>
          <cell r="G19">
            <v>2.5200003450903319</v>
          </cell>
          <cell r="H19">
            <v>2.5200001922212043</v>
          </cell>
          <cell r="I19">
            <v>2.5200002027419726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  <cell r="E20">
            <v>2.7206436968310687E-5</v>
          </cell>
          <cell r="F20">
            <v>2.7683371658421231E-5</v>
          </cell>
          <cell r="G20">
            <v>3.8739015117069528</v>
          </cell>
          <cell r="H20">
            <v>5.4000000112699285</v>
          </cell>
          <cell r="I20">
            <v>5.4000000449701533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  <cell r="E21">
            <v>4.7600165349282175</v>
          </cell>
          <cell r="F21">
            <v>5.1133484197067389</v>
          </cell>
          <cell r="G21">
            <v>5.702235035244458</v>
          </cell>
          <cell r="H21">
            <v>7.1940810462532188</v>
          </cell>
          <cell r="I21">
            <v>8.9999999925399496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  <cell r="E22">
            <v>2.4339650152797551E-5</v>
          </cell>
          <cell r="F22">
            <v>2.4767647886494242E-5</v>
          </cell>
          <cell r="G22">
            <v>9.2692407475221573E-5</v>
          </cell>
          <cell r="H22">
            <v>7.5599999826859232</v>
          </cell>
          <cell r="I22">
            <v>7.5600000389230413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  <cell r="E23">
            <v>4.7600164952631667</v>
          </cell>
          <cell r="F23">
            <v>5.1133483248494374</v>
          </cell>
          <cell r="G23">
            <v>5.7022349550435329</v>
          </cell>
          <cell r="H23">
            <v>7.1940809393974527</v>
          </cell>
          <cell r="I23">
            <v>8.9999999752499775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  <cell r="E24">
            <v>1.7736398427038416E-5</v>
          </cell>
          <cell r="F24">
            <v>1.8061795408337115E-5</v>
          </cell>
          <cell r="G24">
            <v>2.1224301432891992E-5</v>
          </cell>
          <cell r="H24">
            <v>2.5001096448297173</v>
          </cell>
          <cell r="I24">
            <v>20.479999948968732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  <cell r="E25">
            <v>4.7600164955225042</v>
          </cell>
          <cell r="F25">
            <v>5.1133482053118886</v>
          </cell>
          <cell r="G25">
            <v>5.7020879425230593</v>
          </cell>
          <cell r="H25">
            <v>2.7183971311299135</v>
          </cell>
          <cell r="I25">
            <v>8.9999999568140154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  <cell r="E26">
            <v>89.667566120481922</v>
          </cell>
          <cell r="F26">
            <v>89.030999526031565</v>
          </cell>
          <cell r="G26">
            <v>65.900649195930768</v>
          </cell>
          <cell r="H26">
            <v>32.054578445548863</v>
          </cell>
          <cell r="I26">
            <v>1.6744789827456228E-4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  <cell r="E27">
            <v>1.4386643793213217E-5</v>
          </cell>
          <cell r="F27">
            <v>1.4652532900842633E-5</v>
          </cell>
          <cell r="G27">
            <v>1.5125047797256348E-5</v>
          </cell>
          <cell r="H27">
            <v>5.654837912743294E-5</v>
          </cell>
          <cell r="I27">
            <v>1.4578682153131725E-4</v>
          </cell>
        </row>
        <row r="28">
          <cell r="A28" t="str">
            <v>IMPBNGA</v>
          </cell>
          <cell r="C28" t="str">
            <v>BIO</v>
          </cell>
          <cell r="E28">
            <v>0.51650000872626167</v>
          </cell>
          <cell r="F28">
            <v>1.1671412360099409</v>
          </cell>
          <cell r="G28">
            <v>2.2314133695747156</v>
          </cell>
          <cell r="H28">
            <v>6.0928613900140327</v>
          </cell>
          <cell r="I28">
            <v>6.8570629340408325E-6</v>
          </cell>
        </row>
        <row r="29">
          <cell r="A29" t="str">
            <v>RNWGEO1</v>
          </cell>
          <cell r="C29" t="str">
            <v>GEO</v>
          </cell>
          <cell r="H29">
            <v>3.5846740950082182E-3</v>
          </cell>
          <cell r="I29">
            <v>21.359999719259303</v>
          </cell>
        </row>
        <row r="30">
          <cell r="A30" t="str">
            <v>RNWGEO2</v>
          </cell>
          <cell r="C30" t="str">
            <v>GEO</v>
          </cell>
          <cell r="H30">
            <v>1.8590278857191645E-4</v>
          </cell>
          <cell r="I30">
            <v>1.0165571677105574E-3</v>
          </cell>
        </row>
        <row r="31">
          <cell r="A31" t="str">
            <v>RNWGEO3</v>
          </cell>
          <cell r="C31" t="str">
            <v>GEO</v>
          </cell>
          <cell r="H31">
            <v>5.5790452451945762E-5</v>
          </cell>
          <cell r="I31">
            <v>7.7427957020617013E-5</v>
          </cell>
        </row>
        <row r="32">
          <cell r="A32" t="str">
            <v>RNWGEO4</v>
          </cell>
          <cell r="C32" t="str">
            <v>GEO</v>
          </cell>
          <cell r="H32">
            <v>3.9273747788952405E-5</v>
          </cell>
          <cell r="I32">
            <v>5.0826102900415359E-5</v>
          </cell>
        </row>
        <row r="33">
          <cell r="A33" t="str">
            <v>RNWGEO5</v>
          </cell>
          <cell r="C33" t="str">
            <v>GEO</v>
          </cell>
          <cell r="H33">
            <v>3.0671696430870192E-5</v>
          </cell>
          <cell r="I33">
            <v>3.7805293217385981E-5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  <cell r="E34">
            <v>82.884512737867098</v>
          </cell>
          <cell r="F34">
            <v>75.457382833399805</v>
          </cell>
          <cell r="G34">
            <v>41.104506695395131</v>
          </cell>
          <cell r="H34">
            <v>5.8884326353452039</v>
          </cell>
          <cell r="I34">
            <v>0.80428748145110551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  <cell r="E35">
            <v>11.152950513118</v>
          </cell>
          <cell r="F35">
            <v>12.608867099096248</v>
          </cell>
          <cell r="G35">
            <v>15.035394751815067</v>
          </cell>
          <cell r="H35">
            <v>17.461922448556315</v>
          </cell>
          <cell r="I35">
            <v>17.46192244946106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  <cell r="E36">
            <v>8.0030401419416926</v>
          </cell>
          <cell r="F36">
            <v>8.8187759136852542</v>
          </cell>
          <cell r="G36">
            <v>10.178335544255187</v>
          </cell>
          <cell r="H36">
            <v>10.230788199722856</v>
          </cell>
          <cell r="I36">
            <v>7.616574214820135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  <cell r="E37">
            <v>3.2650044051615392</v>
          </cell>
          <cell r="F37">
            <v>4.2287187118006182</v>
          </cell>
          <cell r="G37">
            <v>5.834909304339603</v>
          </cell>
          <cell r="H37">
            <v>6.3806238189980835</v>
          </cell>
          <cell r="I37">
            <v>4.2596716986404237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  <cell r="E38">
            <v>16.921791936181027</v>
          </cell>
          <cell r="F38">
            <v>16.853162411818296</v>
          </cell>
          <cell r="G38">
            <v>16.366038851101418</v>
          </cell>
          <cell r="H38">
            <v>13.341340751856796</v>
          </cell>
          <cell r="I38">
            <v>21.182977635245386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  <cell r="E39">
            <v>7.9181137403448547</v>
          </cell>
          <cell r="F39">
            <v>4.7513766889707876</v>
          </cell>
          <cell r="G39">
            <v>1.5284642177041217E-5</v>
          </cell>
          <cell r="H39">
            <v>1.9876873118506529E-5</v>
          </cell>
          <cell r="I39">
            <v>13.234507128911115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  <cell r="E40">
            <v>35.882382764981671</v>
          </cell>
          <cell r="F40">
            <v>35.489470584792898</v>
          </cell>
          <cell r="G40">
            <v>35.039963306500177</v>
          </cell>
          <cell r="H40">
            <v>35.159447415766437</v>
          </cell>
          <cell r="I40">
            <v>35.603175300201109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17.061889896675645</v>
          </cell>
          <cell r="F41">
            <v>19.784227292781541</v>
          </cell>
          <cell r="G41">
            <v>32.164570559709773</v>
          </cell>
          <cell r="H41">
            <v>61.880356843378266</v>
          </cell>
          <cell r="I41">
            <v>88.635431884274695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  <cell r="E42">
            <v>7.8460437530479503E-7</v>
          </cell>
          <cell r="F42">
            <v>9.7379206189155624E-5</v>
          </cell>
          <cell r="G42">
            <v>1.2278254898477964E-5</v>
          </cell>
          <cell r="H42">
            <v>1.1201972704624749E-5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  <cell r="E43">
            <v>49.18294000525821</v>
          </cell>
          <cell r="F43">
            <v>68.53778796670079</v>
          </cell>
          <cell r="G43">
            <v>70.236607180315318</v>
          </cell>
          <cell r="H43">
            <v>73.020285337032234</v>
          </cell>
          <cell r="I43">
            <v>69.178229752170637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1.9208025784824261</v>
          </cell>
          <cell r="H44">
            <v>0.34329334160641484</v>
          </cell>
          <cell r="I44">
            <v>1.0546912938584366E-5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  <cell r="E45">
            <v>2.877266986849047</v>
          </cell>
          <cell r="F45">
            <v>2.6567403254955644</v>
          </cell>
          <cell r="G45">
            <v>3.5818115632608465</v>
          </cell>
          <cell r="H45">
            <v>3.2581230146357765</v>
          </cell>
          <cell r="I45">
            <v>18.63615511257489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  <cell r="E46">
            <v>3.5647164394151627</v>
          </cell>
          <cell r="F46">
            <v>5.5054097238399263E-4</v>
          </cell>
          <cell r="G46">
            <v>2.5335217393591058E-5</v>
          </cell>
          <cell r="H46">
            <v>8.7158069587001419E-6</v>
          </cell>
          <cell r="I46">
            <v>2.0932756778315616E-6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  <cell r="E47">
            <v>4.7998453740174467</v>
          </cell>
          <cell r="F47">
            <v>4.3697310266414453</v>
          </cell>
          <cell r="G47">
            <v>2.3803879506319654</v>
          </cell>
          <cell r="H47">
            <v>6.0404943458949303</v>
          </cell>
          <cell r="I47">
            <v>6.056480446410486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  <cell r="E48">
            <v>28.137494090058652</v>
          </cell>
          <cell r="F48">
            <v>25.90287954247421</v>
          </cell>
          <cell r="G48">
            <v>15.750815947300936</v>
          </cell>
          <cell r="H48">
            <v>23.6048149672738</v>
          </cell>
          <cell r="I48">
            <v>14.146511373998184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  <cell r="E49">
            <v>28.137494090058652</v>
          </cell>
          <cell r="F49">
            <v>25.90287954247421</v>
          </cell>
          <cell r="G49">
            <v>15.750815947300936</v>
          </cell>
          <cell r="H49">
            <v>23.6048149672738</v>
          </cell>
          <cell r="I49">
            <v>14.146511373998184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  <cell r="E50">
            <v>33.781100564123655</v>
          </cell>
          <cell r="F50">
            <v>33.781100567550439</v>
          </cell>
          <cell r="G50">
            <v>33.781100652674681</v>
          </cell>
          <cell r="H50">
            <v>33.781100844554182</v>
          </cell>
          <cell r="I50">
            <v>41.899111051385063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  <cell r="E51">
            <v>99.909999995850697</v>
          </cell>
          <cell r="F51">
            <v>109.44986330608405</v>
          </cell>
          <cell r="G51">
            <v>109.00722635192592</v>
          </cell>
          <cell r="H51">
            <v>83.723733221844071</v>
          </cell>
          <cell r="I51">
            <v>53.541515266762637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  <cell r="E52">
            <v>2.0507422698868927E-5</v>
          </cell>
          <cell r="F52">
            <v>0.20645181140708707</v>
          </cell>
          <cell r="G52">
            <v>0.16917670597533865</v>
          </cell>
          <cell r="H52">
            <v>0.25566310540283155</v>
          </cell>
          <cell r="I52">
            <v>0.18164873018742983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  <cell r="E53">
            <v>2.0507422698868927E-5</v>
          </cell>
          <cell r="F53">
            <v>0.20645181140708707</v>
          </cell>
          <cell r="G53">
            <v>0.16917670597533865</v>
          </cell>
          <cell r="H53">
            <v>0.25566310540283155</v>
          </cell>
          <cell r="I53">
            <v>0.18164873018742983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E4">
            <v>3.8319808104918933</v>
          </cell>
          <cell r="F4">
            <v>3.7298848598098018</v>
          </cell>
          <cell r="G4">
            <v>3.8822834252648164</v>
          </cell>
          <cell r="H4">
            <v>4.0183109412713289</v>
          </cell>
          <cell r="I4">
            <v>4.259498612571635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E5">
            <v>3.8319808104918933</v>
          </cell>
          <cell r="F5">
            <v>3.7298848598098018</v>
          </cell>
          <cell r="G5">
            <v>3.8822834252648164</v>
          </cell>
          <cell r="H5">
            <v>4.0183109412713289</v>
          </cell>
          <cell r="I5">
            <v>4.259498612571635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2.0748580371283535E-3</v>
          </cell>
          <cell r="G6">
            <v>2.3428081973568189E-3</v>
          </cell>
          <cell r="H6">
            <v>2.4716180845825247E-3</v>
          </cell>
          <cell r="I6">
            <v>2.82423077164403E-3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2.0748214317429917E-3</v>
          </cell>
          <cell r="G7">
            <v>2.3427996258185541E-3</v>
          </cell>
          <cell r="H7">
            <v>2.4715558338133849E-3</v>
          </cell>
          <cell r="I7">
            <v>2.8242277441745483E-3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E8">
            <v>-4.6685498455978598E-8</v>
          </cell>
          <cell r="H8">
            <v>3.41540544545692E-4</v>
          </cell>
          <cell r="I8">
            <v>1.00867525642952E-4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E9">
            <v>3.4341391000077502E-4</v>
          </cell>
          <cell r="F9">
            <v>3.4341391000077502E-4</v>
          </cell>
          <cell r="G9">
            <v>3.4341391000077502E-4</v>
          </cell>
          <cell r="H9">
            <v>3.41540544545692E-4</v>
          </cell>
          <cell r="I9">
            <v>3.4873494858253399E-4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F10">
            <v>3.1395840722113501E-3</v>
          </cell>
          <cell r="G10">
            <v>2.3019949564520499E-3</v>
          </cell>
          <cell r="H10">
            <v>9.7288230281319596E-4</v>
          </cell>
          <cell r="I10">
            <v>1.8103211600669001E-4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F11">
            <v>3.8162063292935337E-5</v>
          </cell>
          <cell r="G11">
            <v>2.7981055836566658E-5</v>
          </cell>
          <cell r="H11">
            <v>1.1825514196338602E-5</v>
          </cell>
          <cell r="I11">
            <v>2.2004695240523677E-6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F12">
            <v>4.2599512513044092E-5</v>
          </cell>
          <cell r="G12">
            <v>3.1234666980353448E-5</v>
          </cell>
          <cell r="H12">
            <v>1.3200573986610526E-5</v>
          </cell>
          <cell r="I12">
            <v>2.4563380733607814E-6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F13">
            <v>3.2909926416531702E-6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F14">
            <v>3.2909926416531702E-6</v>
          </cell>
          <cell r="G14">
            <v>3.2909926416531702E-6</v>
          </cell>
          <cell r="H14">
            <v>1.4298765764927684E-6</v>
          </cell>
          <cell r="I14">
            <v>3.6325433133351903E-7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1.7163557076256102E-2</v>
          </cell>
          <cell r="G15">
            <v>1.66494610072534E-2</v>
          </cell>
          <cell r="H15">
            <v>3.4320201997877802</v>
          </cell>
          <cell r="I15">
            <v>3.4925147228200299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6.0863677575376046E-4</v>
          </cell>
          <cell r="G16">
            <v>6.1402267544480543E-4</v>
          </cell>
          <cell r="H16">
            <v>0.1350901568001574</v>
          </cell>
          <cell r="I16">
            <v>0.14490220658508643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3.0431838787688023E-4</v>
          </cell>
          <cell r="G17">
            <v>2.9520320934846409E-4</v>
          </cell>
          <cell r="H17">
            <v>6.0851421982052865E-2</v>
          </cell>
          <cell r="I17">
            <v>6.1924019908156512E-2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6.0863677575376046E-4</v>
          </cell>
          <cell r="G18">
            <v>6.1402267544480543E-4</v>
          </cell>
          <cell r="H18">
            <v>0.1350901568001574</v>
          </cell>
          <cell r="I18">
            <v>0.14490220658508643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F19">
            <v>4.4886077370297699E-5</v>
          </cell>
          <cell r="G19">
            <v>1.2290622624879301E-7</v>
          </cell>
          <cell r="H19">
            <v>9.3380660200280006E-8</v>
          </cell>
          <cell r="I19">
            <v>6.4166129287887199E-3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F20">
            <v>4.4886077370297699E-5</v>
          </cell>
          <cell r="G20">
            <v>4.5008983596546503E-5</v>
          </cell>
          <cell r="H20">
            <v>9.8693208115635794E-3</v>
          </cell>
          <cell r="I20">
            <v>1.05879126689645E-2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E21">
            <v>0.5445747876522874</v>
          </cell>
          <cell r="F21">
            <v>0.54457495251012589</v>
          </cell>
          <cell r="G21">
            <v>0.54457501226742933</v>
          </cell>
          <cell r="H21">
            <v>0.54457518913732006</v>
          </cell>
          <cell r="I21">
            <v>0.5445753398665415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E22">
            <v>0.5445747876522874</v>
          </cell>
          <cell r="F22">
            <v>0.54457495251012589</v>
          </cell>
          <cell r="G22">
            <v>0.54457501226742933</v>
          </cell>
          <cell r="H22">
            <v>0.54457518913732006</v>
          </cell>
          <cell r="I22">
            <v>0.5445753398665415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E23">
            <v>0.73757307582702647</v>
          </cell>
          <cell r="F23">
            <v>0.7363266963517191</v>
          </cell>
          <cell r="G23">
            <v>0.73425844350664682</v>
          </cell>
          <cell r="H23">
            <v>0.73015667817294327</v>
          </cell>
          <cell r="I23">
            <v>0.7261004531553894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5.1311884275596796E-3</v>
          </cell>
          <cell r="F24">
            <v>7.8387295487288096E-7</v>
          </cell>
          <cell r="G24">
            <v>1.4211622541617801E-3</v>
          </cell>
          <cell r="H24">
            <v>1.3225547793922999E-2</v>
          </cell>
          <cell r="I24">
            <v>2.3020085970180099E-2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3.4991925207567845E-2</v>
          </cell>
          <cell r="F25">
            <v>3.4992644211730178E-2</v>
          </cell>
          <cell r="G25">
            <v>3.6413741514346183E-2</v>
          </cell>
          <cell r="H25">
            <v>4.0540033069752603E-2</v>
          </cell>
          <cell r="I25">
            <v>4.3761552802287738E-2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7.8474625734615901E-6</v>
          </cell>
          <cell r="H26">
            <v>1.4237260659656327E-5</v>
          </cell>
          <cell r="I26">
            <v>6.572268315492648E-6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7.8494451687601521E-6</v>
          </cell>
          <cell r="H27">
            <v>1.4239560535046022E-5</v>
          </cell>
          <cell r="I27">
            <v>6.5736943329790384E-6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1.58072871355628E-5</v>
          </cell>
          <cell r="H28">
            <v>2.8725162485393142E-5</v>
          </cell>
          <cell r="I28">
            <v>1.3060599078986024E-5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E29">
            <v>0.59724017464104362</v>
          </cell>
          <cell r="F29">
            <v>0.34085431464173871</v>
          </cell>
          <cell r="G29">
            <v>0.33608809944732476</v>
          </cell>
          <cell r="H29">
            <v>0.33877964060664473</v>
          </cell>
          <cell r="I29">
            <v>0.18632742768744054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E30">
            <v>1.1944803492820872</v>
          </cell>
          <cell r="F30">
            <v>0.68170862928347753</v>
          </cell>
          <cell r="G30">
            <v>0.67217619889464975</v>
          </cell>
          <cell r="H30">
            <v>0.67755928121328968</v>
          </cell>
          <cell r="I30">
            <v>0.37265485537488119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5.1112997094631E-3</v>
          </cell>
          <cell r="H31">
            <v>1.0033138121916901E-2</v>
          </cell>
          <cell r="I31">
            <v>1.8586425640291801E-8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4.0433310431946902E-2</v>
          </cell>
          <cell r="F32">
            <v>4.0433157661850974E-2</v>
          </cell>
          <cell r="G32">
            <v>4.0433115051764341E-2</v>
          </cell>
          <cell r="H32">
            <v>2.3155623705449799E-2</v>
          </cell>
          <cell r="I32">
            <v>1.28321444853415E-2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E33">
            <v>4.3871505467116885</v>
          </cell>
          <cell r="F33">
            <v>4.2728635607763463</v>
          </cell>
          <cell r="G33">
            <v>4.1840574753182844</v>
          </cell>
          <cell r="H33">
            <v>4.3250633824085991</v>
          </cell>
          <cell r="I33">
            <v>1.9950840807952144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E34">
            <v>6.0932646482106758</v>
          </cell>
          <cell r="F34">
            <v>5.9345327233004843</v>
          </cell>
          <cell r="G34">
            <v>5.8111909379420599</v>
          </cell>
          <cell r="H34">
            <v>6.0070324755674989</v>
          </cell>
          <cell r="I34">
            <v>2.7709501122155755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0.354428052062076</v>
          </cell>
          <cell r="F36">
            <v>0.3544279983477564</v>
          </cell>
          <cell r="G36">
            <v>0.35442796589606274</v>
          </cell>
          <cell r="H36">
            <v>0.35002460885932402</v>
          </cell>
          <cell r="I36">
            <v>0.16146187723783201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  <cell r="I37">
            <v>0.1135343487566533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  <cell r="I38">
            <v>0.11468116036025582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1.1297089155883901E-8</v>
          </cell>
          <cell r="H39">
            <v>8.6730400689891997E-6</v>
          </cell>
          <cell r="I39">
            <v>8.8668164235984406E-3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1.1297089155883901E-8</v>
          </cell>
          <cell r="H40">
            <v>8.7188581528845195E-6</v>
          </cell>
          <cell r="I40">
            <v>8.8755352817513292E-3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E41">
            <v>7.1868581344523381</v>
          </cell>
          <cell r="F41">
            <v>6.1647641641691804</v>
          </cell>
          <cell r="G41">
            <v>5.8298699719475051</v>
          </cell>
          <cell r="H41">
            <v>1.7809255335345777</v>
          </cell>
          <cell r="I41">
            <v>0.38459903416038477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E42">
            <v>9.9817474089615832</v>
          </cell>
          <cell r="F42">
            <v>8.562172450234975</v>
          </cell>
          <cell r="G42">
            <v>8.0970416277048631</v>
          </cell>
          <cell r="H42">
            <v>2.47350768546469</v>
          </cell>
          <cell r="I42">
            <v>0.53416532522275662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E43">
            <v>7.7053698035021295E-2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E44">
            <v>0.555532205006524</v>
          </cell>
          <cell r="F44">
            <v>0.55553163740981415</v>
          </cell>
          <cell r="G44">
            <v>0.5555315189352914</v>
          </cell>
          <cell r="H44">
            <v>0.13828359462852505</v>
          </cell>
          <cell r="I44">
            <v>4.7552994148819999E-2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E45">
            <v>5.5675574103865353</v>
          </cell>
          <cell r="F45">
            <v>5.6343058016119141</v>
          </cell>
          <cell r="G45">
            <v>7.1822389097893709</v>
          </cell>
          <cell r="H45">
            <v>10.344565170207691</v>
          </cell>
          <cell r="I45">
            <v>12.758246590982733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E46">
            <v>5.5675574103865353</v>
          </cell>
          <cell r="F46">
            <v>5.6343058016119141</v>
          </cell>
          <cell r="G46">
            <v>7.1822389097893709</v>
          </cell>
          <cell r="H46">
            <v>10.344565170207691</v>
          </cell>
          <cell r="I46">
            <v>12.758246590982733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E47">
            <v>6.0095193103079314</v>
          </cell>
          <cell r="F47">
            <v>6.0621315401890481</v>
          </cell>
          <cell r="G47">
            <v>7.6866625234398072</v>
          </cell>
          <cell r="H47">
            <v>10.955008014496187</v>
          </cell>
          <cell r="I47">
            <v>13.42973325366602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7.8740222728513503E-4</v>
          </cell>
          <cell r="F48">
            <v>1.86072200740236E-2</v>
          </cell>
          <cell r="G48">
            <v>8.7271485488674305E-2</v>
          </cell>
          <cell r="H48">
            <v>0.42235946273057901</v>
          </cell>
          <cell r="I48">
            <v>0.66646004330367103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0.32095834749893914</v>
          </cell>
          <cell r="F49">
            <v>0.33906305252154584</v>
          </cell>
          <cell r="G49">
            <v>0.42561681417902397</v>
          </cell>
          <cell r="H49">
            <v>0.66690749999991583</v>
          </cell>
          <cell r="I49">
            <v>1.0498059756651275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1.7959661502224083E-5</v>
          </cell>
          <cell r="G50">
            <v>3.1185288415736295E-5</v>
          </cell>
          <cell r="H50">
            <v>1.5457353076525147E-3</v>
          </cell>
          <cell r="I50">
            <v>4.8360632817260009E-3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1.7884845063450982E-5</v>
          </cell>
          <cell r="G51">
            <v>3.111556020785572E-5</v>
          </cell>
          <cell r="H51">
            <v>1.5459067361806829E-3</v>
          </cell>
          <cell r="I51">
            <v>4.8362613140766654E-3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E52">
            <v>2.0423089624945E-7</v>
          </cell>
          <cell r="F52">
            <v>4.9742400891351803E-6</v>
          </cell>
          <cell r="G52">
            <v>1.26874095474633E-6</v>
          </cell>
          <cell r="H52">
            <v>9.6206152590067591E-7</v>
          </cell>
          <cell r="I52">
            <v>2.8354402720120098E-4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E53">
            <v>2.9386457319848097E-8</v>
          </cell>
          <cell r="F53">
            <v>4.9181841454371911E-6</v>
          </cell>
          <cell r="G53">
            <v>5.9596356862933941E-6</v>
          </cell>
          <cell r="H53">
            <v>4.3825804771617787E-4</v>
          </cell>
          <cell r="I53">
            <v>4.6820882657056396E-4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5.4452431674786958E-2</v>
          </cell>
          <cell r="F54">
            <v>7.2475852573072444E-2</v>
          </cell>
          <cell r="G54">
            <v>0.11672227069129953</v>
          </cell>
          <cell r="H54">
            <v>0.30274686497260678</v>
          </cell>
          <cell r="I54">
            <v>0.45465005977903472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E55">
            <v>3.758803920195593</v>
          </cell>
          <cell r="F55">
            <v>3.4445302629688599</v>
          </cell>
          <cell r="G55">
            <v>4.1143688879703024</v>
          </cell>
          <cell r="H55">
            <v>3.4661341151390714</v>
          </cell>
          <cell r="I55">
            <v>2.9862494262670771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E56">
            <v>3.53918580296765</v>
          </cell>
          <cell r="F56">
            <v>3.5859182410632009</v>
          </cell>
          <cell r="G56">
            <v>3.3432990634520845</v>
          </cell>
          <cell r="H56">
            <v>2.7127779519420772</v>
          </cell>
          <cell r="I56">
            <v>2.4109018505851898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E57">
            <v>1.8955477777799188</v>
          </cell>
          <cell r="F57">
            <v>1.8955477834799455</v>
          </cell>
          <cell r="G57">
            <v>1.895547789753294</v>
          </cell>
          <cell r="H57">
            <v>1.8955478073633201</v>
          </cell>
          <cell r="I57">
            <v>1.8955482178943408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0.35008111119988011</v>
          </cell>
          <cell r="F58">
            <v>0.38254308378153756</v>
          </cell>
          <cell r="G58">
            <v>0.44347226689890451</v>
          </cell>
          <cell r="H58">
            <v>0.59598974396547755</v>
          </cell>
          <cell r="I58">
            <v>1.5391308031588455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E59">
            <v>10.609353327504381</v>
          </cell>
          <cell r="F59">
            <v>10.346386750280898</v>
          </cell>
          <cell r="G59">
            <v>10.893227311848005</v>
          </cell>
          <cell r="H59">
            <v>9.787856509519985</v>
          </cell>
          <cell r="I59">
            <v>10.055919722620079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E60">
            <v>3.1465886654025402E-2</v>
          </cell>
          <cell r="F60">
            <v>4.9042463090370704E-3</v>
          </cell>
          <cell r="G60">
            <v>8.6974278260947106E-3</v>
          </cell>
          <cell r="H60">
            <v>1.48142438128234E-2</v>
          </cell>
          <cell r="I60">
            <v>8.3260188503465005E-2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E61">
            <v>0.65913763357005695</v>
          </cell>
          <cell r="F61">
            <v>0.66404187987909402</v>
          </cell>
          <cell r="G61">
            <v>0.67273930770518897</v>
          </cell>
          <cell r="H61">
            <v>0.69828301318184804</v>
          </cell>
          <cell r="I61">
            <v>0.78154320168531299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F62">
            <v>1.0418303003838071E-4</v>
          </cell>
          <cell r="G62">
            <v>0.1235726541835812</v>
          </cell>
          <cell r="H62">
            <v>0.19394343549046661</v>
          </cell>
          <cell r="I62">
            <v>0.19907618014666498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F63">
            <v>1.0415409149584575E-4</v>
          </cell>
          <cell r="G63">
            <v>0.12274536393778157</v>
          </cell>
          <cell r="H63">
            <v>0.19231602055730576</v>
          </cell>
          <cell r="I63">
            <v>0.19767142163484458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E64">
            <v>2.6850626569024039E-7</v>
          </cell>
          <cell r="F64">
            <v>2.0819529607247889E-4</v>
          </cell>
          <cell r="G64">
            <v>0.24631801812136275</v>
          </cell>
          <cell r="H64">
            <v>0.38625945604777251</v>
          </cell>
          <cell r="I64">
            <v>0.39674760178150936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E65">
            <v>78.632905268904963</v>
          </cell>
          <cell r="F65">
            <v>79.048158815681035</v>
          </cell>
          <cell r="G65">
            <v>77.813610585441779</v>
          </cell>
          <cell r="H65">
            <v>73.989581252979519</v>
          </cell>
          <cell r="I65">
            <v>70.003377177574947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6.9642354908665434</v>
          </cell>
          <cell r="F66">
            <v>6.9641642167257887</v>
          </cell>
          <cell r="G66">
            <v>9.7725057969188907</v>
          </cell>
          <cell r="H66">
            <v>17.709477792080019</v>
          </cell>
          <cell r="I66">
            <v>21.428159517478758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E67">
            <v>7.1868581344523381</v>
          </cell>
          <cell r="F67">
            <v>6.1647641641691804</v>
          </cell>
          <cell r="G67">
            <v>5.8298699719475051</v>
          </cell>
          <cell r="H67">
            <v>1.7809255335345777</v>
          </cell>
          <cell r="I67">
            <v>0.38459903416038477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G68">
            <v>1.7454205641267286E-5</v>
          </cell>
          <cell r="H68">
            <v>1.8341465004206045E-5</v>
          </cell>
          <cell r="I68">
            <v>4.72107999668007E-4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E69">
            <v>6.0159354028263472</v>
          </cell>
          <cell r="F69">
            <v>6.0159358266379614</v>
          </cell>
          <cell r="G69">
            <v>8.2638786785438523</v>
          </cell>
          <cell r="H69">
            <v>8.4057501887726502</v>
          </cell>
          <cell r="I69">
            <v>8.4057502136333557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E70">
            <v>2.1212026523795862</v>
          </cell>
          <cell r="F70">
            <v>2.265083656303561</v>
          </cell>
          <cell r="G70">
            <v>1.9153800411324462</v>
          </cell>
          <cell r="H70">
            <v>1.1580591952871526</v>
          </cell>
          <cell r="I70">
            <v>0.66530041342593504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E71">
            <v>1.3407655884015368</v>
          </cell>
          <cell r="F71">
            <v>1.2570336247100018</v>
          </cell>
          <cell r="G71">
            <v>1.3788328891838599</v>
          </cell>
          <cell r="H71">
            <v>4.270168853514078</v>
          </cell>
          <cell r="I71">
            <v>5.9059423246837026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E72">
            <v>4.6176479411328799</v>
          </cell>
          <cell r="F72">
            <v>4.8272477851039381</v>
          </cell>
          <cell r="G72">
            <v>5.2017086169054032</v>
          </cell>
          <cell r="H72">
            <v>5.8711704080454643</v>
          </cell>
          <cell r="I72">
            <v>14.887402306900889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E73">
            <v>2.1600816666130362</v>
          </cell>
          <cell r="F73">
            <v>2.1602907413224881</v>
          </cell>
          <cell r="G73">
            <v>2.2260572305988631</v>
          </cell>
          <cell r="H73">
            <v>2.7653017782032632</v>
          </cell>
          <cell r="I73">
            <v>2.2269858045376161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E74">
            <v>0.74268839304854684</v>
          </cell>
          <cell r="F74">
            <v>0.64601947560948236</v>
          </cell>
          <cell r="G74">
            <v>0.65888888330074713</v>
          </cell>
          <cell r="H74">
            <v>0.27349807533373055</v>
          </cell>
          <cell r="I74">
            <v>1.0720761839856068E-4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E75">
            <v>0.68733129950067029</v>
          </cell>
          <cell r="F75">
            <v>0.68726585908600002</v>
          </cell>
          <cell r="G75">
            <v>0.69716995857449082</v>
          </cell>
          <cell r="H75">
            <v>4.2204774631481401</v>
          </cell>
          <cell r="I75">
            <v>4.3319549866169824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G76">
            <v>5.4148211543238578E-5</v>
          </cell>
          <cell r="H76">
            <v>1.233108848003169E-4</v>
          </cell>
          <cell r="I76">
            <v>5.9143738490717288E-5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E77">
            <v>25.326919685241769</v>
          </cell>
          <cell r="F77">
            <v>24.563069891189492</v>
          </cell>
          <cell r="G77">
            <v>24.452462250192987</v>
          </cell>
          <cell r="H77">
            <v>19.367572978661716</v>
          </cell>
          <cell r="I77">
            <v>9.7597642645279183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F78">
            <v>3.2661117758076684E-5</v>
          </cell>
          <cell r="G78">
            <v>2.7880964789464015E-5</v>
          </cell>
          <cell r="H78">
            <v>6.5073639052848028E-4</v>
          </cell>
          <cell r="I78">
            <v>2.6235253742437457E-4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E79">
            <v>1.527369349303155</v>
          </cell>
          <cell r="F79">
            <v>1.4607855481899965</v>
          </cell>
          <cell r="G79">
            <v>1.232932151994689</v>
          </cell>
          <cell r="H79">
            <v>1.0500833073122982</v>
          </cell>
          <cell r="I79">
            <v>1.2762744247114151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G80">
            <v>1.5073726620245865E-5</v>
          </cell>
          <cell r="H80">
            <v>2.0421901425223148E-5</v>
          </cell>
          <cell r="I80">
            <v>2.965441101961139E-5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E81">
            <v>19.941872511711868</v>
          </cell>
          <cell r="F81">
            <v>22.036469793225752</v>
          </cell>
          <cell r="G81">
            <v>16.183813507337163</v>
          </cell>
          <cell r="H81">
            <v>7.1162880755066844</v>
          </cell>
          <cell r="I81">
            <v>0.73031778497090816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E82">
            <v>5.1913015606613755E-6</v>
          </cell>
          <cell r="F82">
            <v>2.0532710715209462E-5</v>
          </cell>
          <cell r="G82">
            <v>1.0495261104582256E-5</v>
          </cell>
          <cell r="H82">
            <v>1.8077401630817542E-5</v>
          </cell>
          <cell r="I82">
            <v>1.3366806871725954E-5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E83">
            <v>3.4608566264013934E-6</v>
          </cell>
          <cell r="F83">
            <v>2.6495595586309644E-5</v>
          </cell>
          <cell r="G83">
            <v>1.3120800620122668E-5</v>
          </cell>
          <cell r="H83">
            <v>2.1264489025600554E-5</v>
          </cell>
          <cell r="I83">
            <v>1.4752297054827937E-5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E84">
            <v>7.49707565416805E-8</v>
          </cell>
          <cell r="F84">
            <v>1.9888533065211399E-6</v>
          </cell>
          <cell r="G84">
            <v>3.1173292503006E-7</v>
          </cell>
          <cell r="H84">
            <v>1.5134515041769501E-6</v>
          </cell>
          <cell r="I84">
            <v>1.3525540729765801E-6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E85">
            <v>1.2705188774687012E-6</v>
          </cell>
          <cell r="F85">
            <v>3.7226460659413012E-6</v>
          </cell>
          <cell r="G85">
            <v>3.7193980031775982E-6</v>
          </cell>
          <cell r="H85">
            <v>3.0462359836748878E-6</v>
          </cell>
          <cell r="I85">
            <v>2.351595150333186E-6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E86">
            <v>7.0392301985257072E-4</v>
          </cell>
          <cell r="F86">
            <v>8.6294897847702151E-4</v>
          </cell>
          <cell r="G86">
            <v>0.13472655492418242</v>
          </cell>
          <cell r="H86">
            <v>0.67115967575338331</v>
          </cell>
          <cell r="I86">
            <v>0.68407125102781008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E87">
            <v>7.0397638721160819E-4</v>
          </cell>
          <cell r="F87">
            <v>8.6300586659935447E-4</v>
          </cell>
          <cell r="G87">
            <v>0.13472659313570692</v>
          </cell>
          <cell r="H87">
            <v>0.67115971690178278</v>
          </cell>
          <cell r="I87">
            <v>0.68407127965717895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E88">
            <v>2.6106783624822899E-5</v>
          </cell>
          <cell r="F88">
            <v>5.7020571279530002E-6</v>
          </cell>
          <cell r="G88">
            <v>4.7638691912960498E-3</v>
          </cell>
          <cell r="H88">
            <v>3.0870955035434398E-3</v>
          </cell>
          <cell r="I88">
            <v>7.7430654477855998E-3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E89">
            <v>2.6106783624822899E-5</v>
          </cell>
          <cell r="F89">
            <v>3.1808840752775902E-5</v>
          </cell>
          <cell r="G89">
            <v>4.7956641283003146E-3</v>
          </cell>
          <cell r="H89">
            <v>2.8539090691892161E-2</v>
          </cell>
          <cell r="I89">
            <v>2.8539191342371165E-2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E90">
            <v>5.5885898011975756E-7</v>
          </cell>
          <cell r="F90">
            <v>7.3866576729040261E-6</v>
          </cell>
          <cell r="G90">
            <v>3.9805466530652215E-6</v>
          </cell>
          <cell r="H90">
            <v>1.871772482195481E-6</v>
          </cell>
          <cell r="I90">
            <v>4.617545837659167E-7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E92">
            <v>1.0293796957617082E-5</v>
          </cell>
          <cell r="F92">
            <v>7.9960962572630883E-5</v>
          </cell>
          <cell r="G92">
            <v>8.7677952805400599E-5</v>
          </cell>
          <cell r="H92">
            <v>1.4210619318141338E-3</v>
          </cell>
          <cell r="I92">
            <v>1.3168682603812336E-3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E93">
            <v>1.0894303317228633E-5</v>
          </cell>
          <cell r="F93">
            <v>8.7382157419035419E-5</v>
          </cell>
          <cell r="G93">
            <v>9.2193351012191267E-5</v>
          </cell>
          <cell r="H93">
            <v>1.4255036973217731E-3</v>
          </cell>
          <cell r="I93">
            <v>1.3185644699025779E-3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E94">
            <v>3.4647164345082166</v>
          </cell>
          <cell r="F94">
            <v>5.2137436667387303E-4</v>
          </cell>
          <cell r="G94">
            <v>9.4964022489929411E-6</v>
          </cell>
          <cell r="H94">
            <v>8.7158069587001419E-6</v>
          </cell>
          <cell r="I94">
            <v>2.0932756778315616E-6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E95">
            <v>321.179213478912</v>
          </cell>
          <cell r="F95">
            <v>4.8331403790667998E-2</v>
          </cell>
          <cell r="G95">
            <v>8.8031648848164502E-4</v>
          </cell>
          <cell r="H95">
            <v>8.0795530507150296E-4</v>
          </cell>
          <cell r="I95">
            <v>1.94046655334986E-4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E96">
            <v>3.4647164345082166</v>
          </cell>
          <cell r="F96">
            <v>5.2137436667387303E-4</v>
          </cell>
          <cell r="G96">
            <v>9.4964022489929411E-6</v>
          </cell>
          <cell r="H96">
            <v>8.7158069587001419E-6</v>
          </cell>
          <cell r="I96">
            <v>2.0932756778315616E-6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E97">
            <v>0.78034515660303716</v>
          </cell>
          <cell r="F97">
            <v>0.78033757840191953</v>
          </cell>
          <cell r="G97">
            <v>0.7803572664043168</v>
          </cell>
          <cell r="H97">
            <v>3.3605651110975696</v>
          </cell>
          <cell r="I97">
            <v>4.2470133069228648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E98">
            <v>0.78034515660303716</v>
          </cell>
          <cell r="F98">
            <v>0.78033757840191953</v>
          </cell>
          <cell r="G98">
            <v>0.7803572664043168</v>
          </cell>
          <cell r="H98">
            <v>3.3605651110975696</v>
          </cell>
          <cell r="I98">
            <v>4.2470133069228648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E99">
            <v>2.7551445786811801E-2</v>
          </cell>
          <cell r="G99">
            <v>9.8283153423695702E-7</v>
          </cell>
          <cell r="H99">
            <v>0.100706557361395</v>
          </cell>
          <cell r="I99">
            <v>8.7957408514593896E-2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E100">
            <v>5.5102891573623601E-2</v>
          </cell>
          <cell r="F100">
            <v>5.5102891573623601E-2</v>
          </cell>
          <cell r="G100">
            <v>5.51038744051578E-2</v>
          </cell>
          <cell r="H100">
            <v>0.23731591386935899</v>
          </cell>
          <cell r="I100">
            <v>0.29991514594359697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E101">
            <v>3.6473117346322526</v>
          </cell>
          <cell r="F101">
            <v>3.0937331461044719</v>
          </cell>
          <cell r="G101">
            <v>2.1255394112727028</v>
          </cell>
          <cell r="H101">
            <v>0.91758681161413369</v>
          </cell>
          <cell r="I101">
            <v>0.29206268308852679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E102">
            <v>3.8392755101392133</v>
          </cell>
          <cell r="F102">
            <v>3.2565612064257592</v>
          </cell>
          <cell r="G102">
            <v>2.2374099066028439</v>
          </cell>
          <cell r="H102">
            <v>0.96588085433066739</v>
          </cell>
          <cell r="I102">
            <v>0.30743440325108079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G103">
            <v>1.20311634061639E-8</v>
          </cell>
          <cell r="H103">
            <v>6.2892684698218097E-3</v>
          </cell>
          <cell r="I103">
            <v>1.01216493190663E-8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E104">
            <v>0.32680114574700581</v>
          </cell>
          <cell r="F104">
            <v>0.32680096151266075</v>
          </cell>
          <cell r="G104">
            <v>0.25662760971647808</v>
          </cell>
          <cell r="H104">
            <v>6.5472876160470303E-2</v>
          </cell>
          <cell r="I104">
            <v>2.9598638591704352E-2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E105">
            <v>2.552319461663398E-3</v>
          </cell>
          <cell r="F105">
            <v>3.0601075617465302E-3</v>
          </cell>
          <cell r="G105">
            <v>2.979426128719083E-3</v>
          </cell>
          <cell r="H105">
            <v>3.3904179256843254E-4</v>
          </cell>
          <cell r="I105">
            <v>5.164082554374943E-5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E106">
            <v>2.552319461663398E-3</v>
          </cell>
          <cell r="F106">
            <v>3.0601075617465302E-3</v>
          </cell>
          <cell r="G106">
            <v>2.979426128719083E-3</v>
          </cell>
          <cell r="H106">
            <v>3.3904179256843254E-4</v>
          </cell>
          <cell r="I106">
            <v>5.164082554374943E-5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E107">
            <v>2.5781004663266642E-3</v>
          </cell>
          <cell r="F107">
            <v>3.0910177391379086E-3</v>
          </cell>
          <cell r="G107">
            <v>3.0095213421404868E-3</v>
          </cell>
          <cell r="H107">
            <v>3.4246645713983096E-4</v>
          </cell>
          <cell r="I107">
            <v>5.2162450044191346E-5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E108">
            <v>2.3442526536573901E-4</v>
          </cell>
          <cell r="F108">
            <v>1.7299333128030801E-4</v>
          </cell>
          <cell r="G108">
            <v>1.3296284262172801E-4</v>
          </cell>
          <cell r="H108">
            <v>1.9163311897853501E-5</v>
          </cell>
          <cell r="I108">
            <v>2.5146116752756001E-6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E109">
            <v>2.3442526536573901E-4</v>
          </cell>
          <cell r="F109">
            <v>2.3902949721455702E-4</v>
          </cell>
          <cell r="G109">
            <v>2.3407408309329995E-4</v>
          </cell>
          <cell r="H109">
            <v>3.558967373429203E-5</v>
          </cell>
          <cell r="I109">
            <v>5.7688298071589025E-6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E110">
            <v>1.2154044549478602</v>
          </cell>
          <cell r="F110">
            <v>1.215396445459658</v>
          </cell>
          <cell r="G110">
            <v>1.2154030861380034</v>
          </cell>
          <cell r="H110">
            <v>5.2341326542331146</v>
          </cell>
          <cell r="I110">
            <v>6.6148170386306564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E111">
            <v>1.2154044549478602</v>
          </cell>
          <cell r="F111">
            <v>1.215396445459658</v>
          </cell>
          <cell r="G111">
            <v>1.2154030861380034</v>
          </cell>
          <cell r="H111">
            <v>5.2341326542331146</v>
          </cell>
          <cell r="I111">
            <v>6.6148170386306564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E112">
            <v>4.2911986648700599E-2</v>
          </cell>
          <cell r="G112">
            <v>3.4325901730858802E-8</v>
          </cell>
          <cell r="H112">
            <v>0.15685269217332301</v>
          </cell>
          <cell r="I112">
            <v>0.136997073837545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E113">
            <v>8.5823973297401199E-2</v>
          </cell>
          <cell r="F113">
            <v>8.5823973297401199E-2</v>
          </cell>
          <cell r="G113">
            <v>8.5824007623302903E-2</v>
          </cell>
          <cell r="H113">
            <v>0.36962329224970503</v>
          </cell>
          <cell r="I113">
            <v>0.46712444499243799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E114">
            <v>1.3431787046624263E-5</v>
          </cell>
          <cell r="F114">
            <v>3.0855279815345592E-5</v>
          </cell>
          <cell r="G114">
            <v>1.3370378151036615E-5</v>
          </cell>
          <cell r="H114">
            <v>1.8345904857098176E-4</v>
          </cell>
          <cell r="I114">
            <v>5.4006301217288887E-6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  <cell r="I115">
            <v>1.031033084632339E-7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  <cell r="G116">
            <v>1.6306271988392564E-6</v>
          </cell>
          <cell r="I116">
            <v>3.3476299389165805E-7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E117">
            <v>1.0858711989292599E-8</v>
          </cell>
          <cell r="F117">
            <v>8.3935408300524062E-6</v>
          </cell>
          <cell r="G117">
            <v>3.50029976519687E-6</v>
          </cell>
          <cell r="H117">
            <v>1.8063793659502358E-4</v>
          </cell>
          <cell r="I117">
            <v>3.1020524069568699E-8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  <cell r="E118">
            <v>4.5225670369800323E-6</v>
          </cell>
          <cell r="F118">
            <v>5.129038310910002E-6</v>
          </cell>
          <cell r="G118">
            <v>4.436336579466888E-6</v>
          </cell>
          <cell r="I118">
            <v>1.5602964762145449E-7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E119">
            <v>5.7951556429716051E-6</v>
          </cell>
          <cell r="F119">
            <v>9.730210785119973E-6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  <cell r="E120">
            <v>2.3455345010622279E-7</v>
          </cell>
          <cell r="F120">
            <v>7.1229512418017742E-6</v>
          </cell>
          <cell r="G120">
            <v>2.5126185165670717E-6</v>
          </cell>
          <cell r="I120">
            <v>9.8063672450102189E-8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1.6697617535861301E-8</v>
          </cell>
          <cell r="H121">
            <v>3.5720990208129001E-8</v>
          </cell>
          <cell r="I121">
            <v>2.2615215316118499E-8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1.6697617535861301E-8</v>
          </cell>
          <cell r="H122">
            <v>2.5196120284798902E-8</v>
          </cell>
          <cell r="I122">
            <v>2.6898138393929505E-8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E123">
            <v>3.5037939449379714</v>
          </cell>
          <cell r="F123">
            <v>3.5500590586525687</v>
          </cell>
          <cell r="G123">
            <v>3.3098660728175617</v>
          </cell>
          <cell r="H123">
            <v>2.6856501724226578</v>
          </cell>
          <cell r="I123">
            <v>2.3867928320793355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E124">
            <v>3.5037939449379714</v>
          </cell>
          <cell r="F124">
            <v>3.5500590586525687</v>
          </cell>
          <cell r="G124">
            <v>3.3098660728175617</v>
          </cell>
          <cell r="H124">
            <v>2.6856501724226578</v>
          </cell>
          <cell r="I124">
            <v>2.3867928320793355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E125">
            <v>3.53918580296765</v>
          </cell>
          <cell r="F125">
            <v>3.5859182410632009</v>
          </cell>
          <cell r="G125">
            <v>3.3432990634520845</v>
          </cell>
          <cell r="H125">
            <v>2.7127779519420772</v>
          </cell>
          <cell r="I125">
            <v>2.4109018505851898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E126">
            <v>0.31204626794151202</v>
          </cell>
          <cell r="F126">
            <v>0.31204626794151202</v>
          </cell>
          <cell r="G126">
            <v>0.31204626794151202</v>
          </cell>
          <cell r="H126">
            <v>0.31204626794151202</v>
          </cell>
          <cell r="I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E127">
            <v>0.97662187590099292</v>
          </cell>
          <cell r="F127">
            <v>0.97661406338608026</v>
          </cell>
          <cell r="G127">
            <v>0.97662004443312189</v>
          </cell>
          <cell r="H127">
            <v>2.9274553110387846</v>
          </cell>
          <cell r="I127">
            <v>5.0086499235673836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E128">
            <v>0.97662187590099292</v>
          </cell>
          <cell r="F128">
            <v>0.97661406338608026</v>
          </cell>
          <cell r="G128">
            <v>0.97662004443312189</v>
          </cell>
          <cell r="H128">
            <v>2.9274553110387846</v>
          </cell>
          <cell r="I128">
            <v>5.0086499235673836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E129">
            <v>3.44813439133239E-2</v>
          </cell>
          <cell r="H129">
            <v>0.12603684995606801</v>
          </cell>
          <cell r="I129">
            <v>0.17870602260260501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E130">
            <v>6.8962687826647801E-2</v>
          </cell>
          <cell r="F130">
            <v>6.8962687826647801E-2</v>
          </cell>
          <cell r="G130">
            <v>6.8962687826647801E-2</v>
          </cell>
          <cell r="H130">
            <v>0.20673061003641999</v>
          </cell>
          <cell r="I130">
            <v>0.353700221794365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E131">
            <v>54.976220701482625</v>
          </cell>
          <cell r="F131">
            <v>53.864446144413414</v>
          </cell>
          <cell r="G131">
            <v>56.721854048559877</v>
          </cell>
          <cell r="H131">
            <v>69.545327523517244</v>
          </cell>
          <cell r="I131">
            <v>69.177105790278929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E132">
            <v>14.753596464402547</v>
          </cell>
          <cell r="F132">
            <v>14.386701268703273</v>
          </cell>
          <cell r="G132">
            <v>14.927325980022877</v>
          </cell>
          <cell r="H132">
            <v>17.770455564050138</v>
          </cell>
          <cell r="I132">
            <v>17.852156525141638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E133">
            <v>12.881586471498881</v>
          </cell>
          <cell r="F133">
            <v>12.774430764570464</v>
          </cell>
          <cell r="G133">
            <v>13.695321513384094</v>
          </cell>
          <cell r="H133">
            <v>17.23344075815351</v>
          </cell>
          <cell r="I133">
            <v>17.119927830624249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E134">
            <v>14.804479230353602</v>
          </cell>
          <cell r="F134">
            <v>14.325641963725657</v>
          </cell>
          <cell r="G134">
            <v>14.756079703882136</v>
          </cell>
          <cell r="H134">
            <v>17.977577267181545</v>
          </cell>
          <cell r="I134">
            <v>17.620822636873569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E135">
            <v>12.536558956738652</v>
          </cell>
          <cell r="F135">
            <v>12.377672785611978</v>
          </cell>
          <cell r="G135">
            <v>13.343127517576185</v>
          </cell>
          <cell r="H135">
            <v>16.56385441429995</v>
          </cell>
          <cell r="I135">
            <v>16.58419907446708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E136">
            <v>6.0159354028263472</v>
          </cell>
          <cell r="F136">
            <v>6.0159358266379614</v>
          </cell>
          <cell r="G136">
            <v>8.2638786785438523</v>
          </cell>
          <cell r="H136">
            <v>8.4057501887726502</v>
          </cell>
          <cell r="I136">
            <v>8.4057502136333557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E137">
            <v>6.0159354028263472</v>
          </cell>
          <cell r="F137">
            <v>6.0159358266379614</v>
          </cell>
          <cell r="G137">
            <v>8.2638786785438523</v>
          </cell>
          <cell r="H137">
            <v>8.4057501887726502</v>
          </cell>
          <cell r="I137">
            <v>8.4057502136333557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E138">
            <v>6.0767024270973193</v>
          </cell>
          <cell r="F138">
            <v>6.0767028551898621</v>
          </cell>
          <cell r="G138">
            <v>8.347352200549345</v>
          </cell>
          <cell r="H138">
            <v>8.490656756336012</v>
          </cell>
          <cell r="I138">
            <v>8.4906567814478411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  <cell r="I139">
            <v>0.42357109349663502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E140">
            <v>0.84970025293020501</v>
          </cell>
          <cell r="F140">
            <v>0.84970025293020501</v>
          </cell>
          <cell r="G140">
            <v>0.84970025293020501</v>
          </cell>
          <cell r="H140">
            <v>0.84970026332654602</v>
          </cell>
          <cell r="I140">
            <v>0.84970027365483602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F141">
            <v>6.215743933261351E-5</v>
          </cell>
          <cell r="G141">
            <v>1.5818334968727665E-5</v>
          </cell>
          <cell r="H141">
            <v>0.22030682221487555</v>
          </cell>
          <cell r="I141">
            <v>1.0435093082543332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F142">
            <v>8.473634875433468E-5</v>
          </cell>
          <cell r="G142">
            <v>2.1285319685997459E-5</v>
          </cell>
          <cell r="H142">
            <v>0.25920234198331943</v>
          </cell>
          <cell r="I142">
            <v>1.1595075213684469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E143">
            <v>0.184839916424728</v>
          </cell>
          <cell r="F143">
            <v>9.8830413240077203E-7</v>
          </cell>
          <cell r="G143">
            <v>1.5742674510154701E-2</v>
          </cell>
          <cell r="H143">
            <v>9.2774960671679396E-2</v>
          </cell>
          <cell r="I143">
            <v>0.12900453548905499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E144">
            <v>0.18487303130002988</v>
          </cell>
          <cell r="F144">
            <v>0.18487399412976227</v>
          </cell>
          <cell r="G144">
            <v>0.20061667065980202</v>
          </cell>
          <cell r="H144">
            <v>0.19991480687073054</v>
          </cell>
          <cell r="I144">
            <v>0.23710585715760038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E145">
            <v>1.8767721506674024</v>
          </cell>
          <cell r="F145">
            <v>1.8307450356716926</v>
          </cell>
          <cell r="G145">
            <v>2.3557952142489267</v>
          </cell>
          <cell r="H145">
            <v>3.1965254683147055</v>
          </cell>
          <cell r="I145">
            <v>4.1414698424544287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E146">
            <v>1.88382337772602</v>
          </cell>
          <cell r="F146">
            <v>2.0437531958043156</v>
          </cell>
          <cell r="G146">
            <v>2.3558808381712066</v>
          </cell>
          <cell r="H146">
            <v>3.1355641970174779</v>
          </cell>
          <cell r="I146">
            <v>4.3683301776433945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E147">
            <v>3.760595499530115</v>
          </cell>
          <cell r="F147">
            <v>3.8744981301561947</v>
          </cell>
          <cell r="G147">
            <v>4.7116758894640949</v>
          </cell>
          <cell r="H147">
            <v>6.3320894779210102</v>
          </cell>
          <cell r="I147">
            <v>8.5097998701767015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E148">
            <v>664.67889695091503</v>
          </cell>
          <cell r="F148">
            <v>593.94754651345295</v>
          </cell>
          <cell r="G148">
            <v>507.08297784456101</v>
          </cell>
          <cell r="H148">
            <v>219.807407313564</v>
          </cell>
          <cell r="I148">
            <v>5.9165691871987901E-4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E149">
            <v>8.8680866317245339</v>
          </cell>
          <cell r="F149">
            <v>7.9243973889516308</v>
          </cell>
          <cell r="G149">
            <v>7.0042822853548596</v>
          </cell>
          <cell r="H149">
            <v>3.1714773006048742</v>
          </cell>
          <cell r="I149">
            <v>0.23883447896582807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E150">
            <v>9.0187095922783609</v>
          </cell>
          <cell r="F150">
            <v>8.058989776301944</v>
          </cell>
          <cell r="G150">
            <v>6.880366049451295</v>
          </cell>
          <cell r="H150">
            <v>2.9824614289493097</v>
          </cell>
          <cell r="I150">
            <v>8.0279093449101706E-6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F151">
            <v>6.8125482862429507E-6</v>
          </cell>
          <cell r="G151">
            <v>0.24288692183418681</v>
          </cell>
          <cell r="H151">
            <v>0.24288669368494625</v>
          </cell>
          <cell r="I151">
            <v>0.2428860744829226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F152">
            <v>3.0890019548920895E-7</v>
          </cell>
          <cell r="G152">
            <v>7.3915285606504264E-7</v>
          </cell>
          <cell r="H152">
            <v>7.6998932687933473E-7</v>
          </cell>
          <cell r="I152">
            <v>1.5383530991747488E-6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F153">
            <v>3.9684824768037387E-7</v>
          </cell>
          <cell r="G153">
            <v>7.9689641206954983E-7</v>
          </cell>
          <cell r="H153">
            <v>7.2122621737814123E-7</v>
          </cell>
          <cell r="I153">
            <v>1.4307390265327988E-6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E154">
            <v>1.4351413274779301E-7</v>
          </cell>
          <cell r="F154">
            <v>4.8217242426374598E-7</v>
          </cell>
          <cell r="G154">
            <v>3.41685858369752E-7</v>
          </cell>
          <cell r="H154">
            <v>3.9212172331981502E-7</v>
          </cell>
          <cell r="I154">
            <v>3.7876191914094698E-7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E155">
            <v>4.6805895210320205E-9</v>
          </cell>
          <cell r="F155">
            <v>3.6577293494163703E-7</v>
          </cell>
          <cell r="G155">
            <v>3.8143150774177397E-7</v>
          </cell>
          <cell r="H155">
            <v>5.2059161380432111E-7</v>
          </cell>
          <cell r="I155">
            <v>5.1477877526054597E-7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E156">
            <v>1.0738985938276824</v>
          </cell>
          <cell r="F156">
            <v>1.07389068714973</v>
          </cell>
          <cell r="G156">
            <v>1.0738967421473042</v>
          </cell>
          <cell r="H156">
            <v>1.0738332024086203</v>
          </cell>
          <cell r="I156">
            <v>3.3623259495261153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E157">
            <v>1.0738985938276824</v>
          </cell>
          <cell r="F157">
            <v>1.07389068714973</v>
          </cell>
          <cell r="G157">
            <v>1.0738967421473042</v>
          </cell>
          <cell r="H157">
            <v>1.0738332024086203</v>
          </cell>
          <cell r="I157">
            <v>3.3623259495261153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  <cell r="E158">
            <v>3.7915872872457901E-2</v>
          </cell>
          <cell r="I158">
            <v>0.19650608226734501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E159">
            <v>7.5831745744915802E-2</v>
          </cell>
          <cell r="F159">
            <v>7.5831745744915802E-2</v>
          </cell>
          <cell r="G159">
            <v>7.5831745744915802E-2</v>
          </cell>
          <cell r="H159">
            <v>7.5831745744915802E-2</v>
          </cell>
          <cell r="I159">
            <v>0.237440298436876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F160">
            <v>1.6776778082691327E-6</v>
          </cell>
          <cell r="G160">
            <v>1.640176481170067E-6</v>
          </cell>
          <cell r="H160">
            <v>2.3378147291066565E-6</v>
          </cell>
          <cell r="I160">
            <v>2.1305689128007005E-6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F161">
            <v>1.6776778082691327E-6</v>
          </cell>
          <cell r="G161">
            <v>1.640176481170067E-6</v>
          </cell>
          <cell r="H161">
            <v>2.3378147291066565E-6</v>
          </cell>
          <cell r="I161">
            <v>2.1305689128007005E-6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F162">
            <v>1.8906877526636501E-7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F163">
            <v>1.8906877526636501E-7</v>
          </cell>
          <cell r="G163">
            <v>1.8906877526636501E-7</v>
          </cell>
          <cell r="H163">
            <v>2.2157851122688201E-7</v>
          </cell>
          <cell r="I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E164">
            <v>0.59571847920348908</v>
          </cell>
          <cell r="F164">
            <v>0.59571116844864413</v>
          </cell>
          <cell r="G164">
            <v>0.59571669423780838</v>
          </cell>
          <cell r="H164">
            <v>0.59568231998483012</v>
          </cell>
          <cell r="I164">
            <v>0.34436412748406192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E165">
            <v>0.59571847920348908</v>
          </cell>
          <cell r="F165">
            <v>0.59571116844864413</v>
          </cell>
          <cell r="G165">
            <v>0.59571669423780838</v>
          </cell>
          <cell r="H165">
            <v>0.59568231998483012</v>
          </cell>
          <cell r="I165">
            <v>0.34436412748406192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  <cell r="E166">
            <v>4.20651181109808E-2</v>
          </cell>
          <cell r="I166">
            <v>1.3509631214931799E-8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E167">
            <v>4.2065750593421998E-2</v>
          </cell>
          <cell r="F167">
            <v>4.2065750593421998E-2</v>
          </cell>
          <cell r="G167">
            <v>4.2065750593421998E-2</v>
          </cell>
          <cell r="H167">
            <v>4.2065750593421998E-2</v>
          </cell>
          <cell r="I167">
            <v>2.4318219019629501E-2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E168">
            <v>25.458313018553728</v>
          </cell>
          <cell r="F168">
            <v>28.688954575796608</v>
          </cell>
          <cell r="G168">
            <v>20.146014324323925</v>
          </cell>
          <cell r="H168">
            <v>10.940665648303554</v>
          </cell>
          <cell r="I168">
            <v>4.8173167152281531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E169">
            <v>1782.09591395335</v>
          </cell>
          <cell r="F169">
            <v>2005.61161866315</v>
          </cell>
          <cell r="G169">
            <v>1405.3160633182199</v>
          </cell>
          <cell r="H169">
            <v>759.87176903458999</v>
          </cell>
          <cell r="I169">
            <v>333.136048737473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E170">
            <v>31.597445282860857</v>
          </cell>
          <cell r="F170">
            <v>35.560489692609003</v>
          </cell>
          <cell r="G170">
            <v>24.91695147727345</v>
          </cell>
          <cell r="H170">
            <v>13.472903706287045</v>
          </cell>
          <cell r="I170">
            <v>5.9066675308062724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E171">
            <v>8.8648823424395395E-7</v>
          </cell>
          <cell r="F171">
            <v>3.1458169022641397E-2</v>
          </cell>
          <cell r="G171">
            <v>2.4160311566429699E-7</v>
          </cell>
          <cell r="H171">
            <v>0.30201911502621898</v>
          </cell>
          <cell r="I171">
            <v>1.39120139199161E-7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1.5565827121494653</v>
          </cell>
          <cell r="F172">
            <v>1.5880407935579552</v>
          </cell>
          <cell r="G172">
            <v>1.2564125859391133</v>
          </cell>
          <cell r="H172">
            <v>0.649380577053561</v>
          </cell>
          <cell r="I172">
            <v>0.32905073900658827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E173">
            <v>2.1536948242102002E-2</v>
          </cell>
          <cell r="F173">
            <v>2.1537663919238646E-2</v>
          </cell>
          <cell r="G173">
            <v>2.1537711187081966E-2</v>
          </cell>
          <cell r="H173">
            <v>2.7953051924658188E-5</v>
          </cell>
          <cell r="I173">
            <v>2.0322885577213658E-5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E174">
            <v>2.1536948242102002E-2</v>
          </cell>
          <cell r="F174">
            <v>2.1537663919238646E-2</v>
          </cell>
          <cell r="G174">
            <v>2.1537711187081966E-2</v>
          </cell>
          <cell r="H174">
            <v>2.7953051924658188E-5</v>
          </cell>
          <cell r="I174">
            <v>2.0322885577213658E-5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E175">
            <v>3.1277886195947399E-3</v>
          </cell>
          <cell r="F175">
            <v>1.03937047077902E-7</v>
          </cell>
          <cell r="H175">
            <v>4.02243064057094E-6</v>
          </cell>
          <cell r="I175">
            <v>3.2665417164487299E-8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E176">
            <v>3.1277886195947399E-3</v>
          </cell>
          <cell r="F176">
            <v>3.12789255664182E-3</v>
          </cell>
          <cell r="G176">
            <v>3.12789255664182E-3</v>
          </cell>
          <cell r="H176">
            <v>4.0782963212351601E-6</v>
          </cell>
          <cell r="I176">
            <v>2.9677219320194698E-6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E177">
            <v>1.6077973496267715</v>
          </cell>
          <cell r="F177">
            <v>1.6077974407090274</v>
          </cell>
          <cell r="G177">
            <v>1.6077974195855922</v>
          </cell>
          <cell r="H177">
            <v>1.6077979244968497</v>
          </cell>
          <cell r="I177">
            <v>1.6077979619236293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E178">
            <v>1.6077973496267715</v>
          </cell>
          <cell r="F178">
            <v>1.6077974407090274</v>
          </cell>
          <cell r="G178">
            <v>1.6077974195855922</v>
          </cell>
          <cell r="H178">
            <v>1.6077979244968497</v>
          </cell>
          <cell r="I178">
            <v>1.6077979619236293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E179">
            <v>1.786441499585302</v>
          </cell>
          <cell r="F179">
            <v>1.7864416007878086</v>
          </cell>
          <cell r="G179">
            <v>1.7864415773173243</v>
          </cell>
          <cell r="H179">
            <v>1.7864421383298328</v>
          </cell>
          <cell r="I179">
            <v>1.7864421799151438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E180">
            <v>1.47050815994302E-2</v>
          </cell>
          <cell r="G180">
            <v>3.3821081248941499E-8</v>
          </cell>
          <cell r="H180">
            <v>3.3405417175719397E-2</v>
          </cell>
          <cell r="I180">
            <v>5.5611660285915597E-2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E181">
            <v>0.1144052572262378</v>
          </cell>
          <cell r="F181">
            <v>0.1144052572262378</v>
          </cell>
          <cell r="G181">
            <v>0.114405291047319</v>
          </cell>
          <cell r="H181">
            <v>0.113758171407117</v>
          </cell>
          <cell r="I181">
            <v>0.113843866899085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E182">
            <v>0.14970111523777185</v>
          </cell>
          <cell r="F182">
            <v>0.14969550034194287</v>
          </cell>
          <cell r="G182">
            <v>0.14969959099778243</v>
          </cell>
          <cell r="H182">
            <v>0.14969202697363243</v>
          </cell>
          <cell r="I182">
            <v>8.6537224779049376E-2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E183">
            <v>0.14970111523777185</v>
          </cell>
          <cell r="F183">
            <v>0.14969550034194287</v>
          </cell>
          <cell r="G183">
            <v>0.14969959099778243</v>
          </cell>
          <cell r="H183">
            <v>0.14969202697363243</v>
          </cell>
          <cell r="I183">
            <v>8.6537224779049376E-2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E184">
            <v>1.05708833010702E-2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E185">
            <v>1.05708833010702E-2</v>
          </cell>
          <cell r="F185">
            <v>1.05708833010702E-2</v>
          </cell>
          <cell r="G185">
            <v>1.05708833010702E-2</v>
          </cell>
          <cell r="H185">
            <v>1.05708833010702E-2</v>
          </cell>
          <cell r="I185">
            <v>6.1110385770503104E-3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E186">
            <v>4.0775234428367428E-6</v>
          </cell>
          <cell r="F186">
            <v>4.0501216464492531E-6</v>
          </cell>
          <cell r="G186">
            <v>3.8257966265057584E-6</v>
          </cell>
          <cell r="H186">
            <v>3.8214856191640459E-6</v>
          </cell>
          <cell r="I186">
            <v>1.8029284551116465E-6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E187">
            <v>4.0775234428367428E-6</v>
          </cell>
          <cell r="F187">
            <v>4.0501216464492531E-6</v>
          </cell>
          <cell r="G187">
            <v>3.8257966265057584E-6</v>
          </cell>
          <cell r="H187">
            <v>3.8214856191640459E-6</v>
          </cell>
          <cell r="I187">
            <v>1.8029284551116465E-6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  <cell r="E188">
            <v>3.0348053017843398E-7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E189">
            <v>3.0348053017843398E-7</v>
          </cell>
          <cell r="F189">
            <v>3.0348053017843398E-7</v>
          </cell>
          <cell r="G189">
            <v>3.0348053017843398E-7</v>
          </cell>
          <cell r="H189">
            <v>3.0348053017843398E-7</v>
          </cell>
          <cell r="I189">
            <v>1.75442408593833E-7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  <cell r="E190">
            <v>2.06370168921059E-8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E191">
            <v>2.06370168921059E-8</v>
          </cell>
          <cell r="F191">
            <v>2.06370168921059E-8</v>
          </cell>
          <cell r="G191">
            <v>2.06370168921059E-8</v>
          </cell>
          <cell r="H191">
            <v>2.06370168921059E-8</v>
          </cell>
          <cell r="I191">
            <v>1.19302808243214E-8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E192">
            <v>10.275892597132117</v>
          </cell>
          <cell r="F192">
            <v>10.275892677286693</v>
          </cell>
          <cell r="G192">
            <v>10.275892678271298</v>
          </cell>
          <cell r="H192">
            <v>13.588806639195186</v>
          </cell>
          <cell r="I192">
            <v>28.461705173291055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E193">
            <v>3.1585735258027681</v>
          </cell>
          <cell r="F193">
            <v>3.0827678031860075</v>
          </cell>
          <cell r="G193">
            <v>2.9641998110397951</v>
          </cell>
          <cell r="H193">
            <v>3.6726504430257232</v>
          </cell>
          <cell r="I193">
            <v>7.2978731213566759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E194">
            <v>10.275892597132117</v>
          </cell>
          <cell r="F194">
            <v>10.275892677286693</v>
          </cell>
          <cell r="G194">
            <v>10.275892678271298</v>
          </cell>
          <cell r="H194">
            <v>13.588806639195186</v>
          </cell>
          <cell r="I194">
            <v>28.461705173291055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E195">
            <v>9.0327692376092103E-2</v>
          </cell>
          <cell r="F195">
            <v>3.2414965859285803E-8</v>
          </cell>
          <cell r="H195">
            <v>0.50770408139068701</v>
          </cell>
          <cell r="I195">
            <v>1.6844622696263001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E196">
            <v>0.83016570101241782</v>
          </cell>
          <cell r="F196">
            <v>0.83016573342738365</v>
          </cell>
          <cell r="G196">
            <v>0.83016573342738365</v>
          </cell>
          <cell r="H196">
            <v>1.0997255185739401</v>
          </cell>
          <cell r="I196">
            <v>2.3033420406806102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E197">
            <v>3.635456056533561</v>
          </cell>
          <cell r="F197">
            <v>4.7711174629333417</v>
          </cell>
          <cell r="G197">
            <v>13.32783787835216</v>
          </cell>
          <cell r="H197">
            <v>16.190507310255544</v>
          </cell>
          <cell r="I197">
            <v>18.238698585921803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E198">
            <v>1.2864317255957392</v>
          </cell>
          <cell r="F198">
            <v>1.6829338493592032</v>
          </cell>
          <cell r="G198">
            <v>4.6764343432814597</v>
          </cell>
          <cell r="H198">
            <v>5.3789060831413789</v>
          </cell>
          <cell r="I198">
            <v>5.8457367262569901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E199">
            <v>3.2766681010376802E-2</v>
          </cell>
          <cell r="F199">
            <v>7.9980930571385694E-2</v>
          </cell>
          <cell r="G199">
            <v>0.58484115032766504</v>
          </cell>
          <cell r="H199">
            <v>0.42316880926196299</v>
          </cell>
          <cell r="I199">
            <v>0.82534849373154595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E200">
            <v>0.2461209863149332</v>
          </cell>
          <cell r="F200">
            <v>0.32610191688631901</v>
          </cell>
          <cell r="G200">
            <v>0.91094306721398399</v>
          </cell>
          <cell r="H200">
            <v>1.1066090599823393</v>
          </cell>
          <cell r="I200">
            <v>1.2465952063336301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E201">
            <v>6.0095193103079314</v>
          </cell>
          <cell r="F201">
            <v>6.0621315401890481</v>
          </cell>
          <cell r="G201">
            <v>7.6866625234398072</v>
          </cell>
          <cell r="H201">
            <v>10.955008014496187</v>
          </cell>
          <cell r="I201">
            <v>13.42973325366602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E202">
            <v>1.5020878407266604E-3</v>
          </cell>
          <cell r="F202">
            <v>3.7836483947950189E-3</v>
          </cell>
          <cell r="G202">
            <v>5.1101304406918242E-5</v>
          </cell>
          <cell r="H202">
            <v>2.0399164095812922E-3</v>
          </cell>
          <cell r="I202">
            <v>3.3185514922257385E-4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E203">
            <v>6.0110213981486593</v>
          </cell>
          <cell r="F203">
            <v>6.0659151885838405</v>
          </cell>
          <cell r="G203">
            <v>7.6867136247442156</v>
          </cell>
          <cell r="H203">
            <v>10.957047930905771</v>
          </cell>
          <cell r="I203">
            <v>13.430066257320368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E204">
            <v>4.6176480601682384</v>
          </cell>
          <cell r="F204">
            <v>4.8285278344911928</v>
          </cell>
          <cell r="G204">
            <v>5.2017150400056611</v>
          </cell>
          <cell r="H204">
            <v>6.036161065539436</v>
          </cell>
          <cell r="I204">
            <v>15.261177840844912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E205">
            <v>4.6176480601682384</v>
          </cell>
          <cell r="F205">
            <v>4.8285278344911928</v>
          </cell>
          <cell r="G205">
            <v>5.2017150400056611</v>
          </cell>
          <cell r="H205">
            <v>6.036161065539436</v>
          </cell>
          <cell r="I205">
            <v>15.261177840844912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E206">
            <v>1.425200018570445</v>
          </cell>
          <cell r="F206">
            <v>1.4631902528761191</v>
          </cell>
          <cell r="G206">
            <v>1.5299161882369603</v>
          </cell>
          <cell r="H206">
            <v>1.6767114070942855</v>
          </cell>
          <cell r="I206">
            <v>4.0160994318012948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  <cell r="I207">
            <v>0.94252924172771702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E208">
            <v>0.43061728444764746</v>
          </cell>
          <cell r="F208">
            <v>0.43061724797383322</v>
          </cell>
          <cell r="G208">
            <v>0.43061723657309336</v>
          </cell>
          <cell r="H208">
            <v>0.46858837659651964</v>
          </cell>
          <cell r="I208">
            <v>1.18472735353168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E209">
            <v>0.17147939282476499</v>
          </cell>
          <cell r="F209">
            <v>2.9097682574366897E-3</v>
          </cell>
          <cell r="G209">
            <v>0.17001333716993045</v>
          </cell>
          <cell r="H209">
            <v>6.6054450862275569E-3</v>
          </cell>
          <cell r="I209">
            <v>1.4553937199656595E-3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E210">
            <v>4.8174789238661807E-5</v>
          </cell>
          <cell r="F210">
            <v>2.5920193997520633E-5</v>
          </cell>
          <cell r="G210">
            <v>1.4930757945465418E-3</v>
          </cell>
          <cell r="H210">
            <v>2.103473611138927E-5</v>
          </cell>
          <cell r="I210">
            <v>5.4643041903961507E-5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E211">
            <v>0.17152756761400367</v>
          </cell>
          <cell r="F211">
            <v>2.9355451539644114E-3</v>
          </cell>
          <cell r="G211">
            <v>0.17150614835132336</v>
          </cell>
          <cell r="H211">
            <v>6.6262915770496028E-3</v>
          </cell>
          <cell r="I211">
            <v>1.5100444926624385E-3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E212">
            <v>6.9060879984503873E-2</v>
          </cell>
          <cell r="F212">
            <v>6.8382370842407142E-2</v>
          </cell>
          <cell r="G212">
            <v>8.3749064675876756E-5</v>
          </cell>
          <cell r="H212">
            <v>1.2986197638002839E-5</v>
          </cell>
          <cell r="I212">
            <v>5.2396965489232547E-6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E213">
            <v>7.2695663141583003E-2</v>
          </cell>
          <cell r="F213">
            <v>7.1981442992007386E-2</v>
          </cell>
          <cell r="G213">
            <v>8.81569101851334E-5</v>
          </cell>
          <cell r="H213">
            <v>1.3669681724213519E-5</v>
          </cell>
          <cell r="I213">
            <v>5.5154700514981653E-6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  <cell r="E214">
            <v>5.07083425265823E-3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E215">
            <v>5.07083425265823E-3</v>
          </cell>
          <cell r="F215">
            <v>5.0708136899444995E-3</v>
          </cell>
          <cell r="G215">
            <v>1.0676712419820447E-5</v>
          </cell>
          <cell r="H215">
            <v>1.80315117402407E-6</v>
          </cell>
          <cell r="I215">
            <v>7.6272330217573197E-7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F216">
            <v>7.0479460825063499E-4</v>
          </cell>
          <cell r="G216">
            <v>1.2993000295423619E-5</v>
          </cell>
          <cell r="H216">
            <v>1.1990450812355288E-6</v>
          </cell>
          <cell r="I216">
            <v>2.9696357082535986E-5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F217">
            <v>9.0976434430796362E-4</v>
          </cell>
          <cell r="G217">
            <v>1.6256956242226751E-5</v>
          </cell>
          <cell r="H217">
            <v>9.5400286870894256E-7</v>
          </cell>
          <cell r="I217">
            <v>3.2964329487534592E-5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E218">
            <v>2.84787875738966E-3</v>
          </cell>
          <cell r="H218">
            <v>2.54112153318517E-8</v>
          </cell>
          <cell r="I218">
            <v>3.1147446652222701E-3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E219">
            <v>2.9212667710205899E-3</v>
          </cell>
          <cell r="F219">
            <v>2.9212667710205899E-3</v>
          </cell>
          <cell r="G219">
            <v>2.9212667710205899E-3</v>
          </cell>
          <cell r="H219">
            <v>1.87573698407748E-7</v>
          </cell>
          <cell r="I219">
            <v>3.1148317008561099E-3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E220">
            <v>3.7645627008572932E-6</v>
          </cell>
          <cell r="F220">
            <v>6.9528444269635812E-5</v>
          </cell>
          <cell r="G220">
            <v>8.6801173277346544E-5</v>
          </cell>
          <cell r="H220">
            <v>1.4063383785949376E-3</v>
          </cell>
          <cell r="I220">
            <v>1.3036807631424477E-3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E221">
            <v>3.7645627008572932E-6</v>
          </cell>
          <cell r="F221">
            <v>6.9528444269635812E-5</v>
          </cell>
          <cell r="G221">
            <v>8.6801173277346544E-5</v>
          </cell>
          <cell r="H221">
            <v>1.4063383785949376E-3</v>
          </cell>
          <cell r="I221">
            <v>1.3036807631424477E-3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E222">
            <v>3.8025885867245428E-6</v>
          </cell>
          <cell r="F222">
            <v>7.0230751787510903E-5</v>
          </cell>
          <cell r="G222">
            <v>8.7677952805400599E-5</v>
          </cell>
          <cell r="H222">
            <v>1.4205438167625632E-3</v>
          </cell>
          <cell r="I222">
            <v>1.3168492556994424E-3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E223">
            <v>3.9064516467417899E-7</v>
          </cell>
          <cell r="F223">
            <v>8.2493379579873807E-6</v>
          </cell>
          <cell r="G223">
            <v>5.8609307928249101E-6</v>
          </cell>
          <cell r="H223">
            <v>8.3556547366410604E-5</v>
          </cell>
          <cell r="I223">
            <v>8.3744164560858297E-5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E224">
            <v>5.6808336582492985E-7</v>
          </cell>
          <cell r="F224">
            <v>8.6269235407320302E-6</v>
          </cell>
          <cell r="G224">
            <v>8.6335513918966295E-6</v>
          </cell>
          <cell r="H224">
            <v>1.278794027913058E-4</v>
          </cell>
          <cell r="I224">
            <v>1.182079857473482E-4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F225">
            <v>1.2959148895785797</v>
          </cell>
          <cell r="G225">
            <v>1.0742346183186571</v>
          </cell>
          <cell r="H225">
            <v>0.19974328275218808</v>
          </cell>
          <cell r="I225">
            <v>0.10021542740422185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F226">
            <v>1.2959616442462736</v>
          </cell>
          <cell r="G226">
            <v>1.0742806159137757</v>
          </cell>
          <cell r="H226">
            <v>0.19975376300039621</v>
          </cell>
          <cell r="I226">
            <v>0.10021965350657157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E227">
            <v>0.110784994565144</v>
          </cell>
          <cell r="F227">
            <v>5.0868842667918304E-7</v>
          </cell>
          <cell r="G227">
            <v>3.6751711140602403E-7</v>
          </cell>
          <cell r="H227">
            <v>2.6788014227953499E-2</v>
          </cell>
          <cell r="I227">
            <v>3.6982013588242699E-7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E228">
            <v>0.11100764466140797</v>
          </cell>
          <cell r="F228">
            <v>0.11100764582829881</v>
          </cell>
          <cell r="G228">
            <v>0.10320894367007881</v>
          </cell>
          <cell r="H228">
            <v>2.679187587182447E-2</v>
          </cell>
          <cell r="I228">
            <v>1.1573502105854901E-2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E229">
            <v>6.3642872070642609</v>
          </cell>
          <cell r="F229">
            <v>6.1767540656085247</v>
          </cell>
          <cell r="G229">
            <v>4.9793093382490801</v>
          </cell>
          <cell r="H229">
            <v>2.485713688078671</v>
          </cell>
          <cell r="I229">
            <v>0.18562407337658771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E230">
            <v>602.332078330743</v>
          </cell>
          <cell r="F230">
            <v>583.17060573519404</v>
          </cell>
          <cell r="G230">
            <v>468.22925315912499</v>
          </cell>
          <cell r="H230">
            <v>231.88341880255999</v>
          </cell>
          <cell r="I230">
            <v>17.179462185802901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E231">
            <v>8.1727554726016738</v>
          </cell>
          <cell r="F231">
            <v>7.9127626287000616</v>
          </cell>
          <cell r="G231">
            <v>6.3531784689162123</v>
          </cell>
          <cell r="H231">
            <v>3.1463150448108554</v>
          </cell>
          <cell r="I231">
            <v>0.23309989397290184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E232">
            <v>1.2200429474436699E-6</v>
          </cell>
          <cell r="F232">
            <v>1.64970323325647E-6</v>
          </cell>
          <cell r="G232">
            <v>3.3299969763054799E-7</v>
          </cell>
          <cell r="H232">
            <v>2.55999825195815E-2</v>
          </cell>
          <cell r="I232">
            <v>1.9515170090141299E-7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E233">
            <v>0.37633657157694145</v>
          </cell>
          <cell r="F233">
            <v>0.37633799575790938</v>
          </cell>
          <cell r="G233">
            <v>0.37633143043542966</v>
          </cell>
          <cell r="H233">
            <v>0.18166920267501593</v>
          </cell>
          <cell r="I233">
            <v>1.4960644280482896E-2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F234">
            <v>3.8259532170983353E-4</v>
          </cell>
          <cell r="G234">
            <v>8.2394297335738268E-4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E235">
            <v>0.75019029600863385</v>
          </cell>
          <cell r="F235">
            <v>0.65254492485806292</v>
          </cell>
          <cell r="G235">
            <v>0.66554432656641127</v>
          </cell>
          <cell r="H235">
            <v>0.27626068215528343</v>
          </cell>
          <cell r="I235">
            <v>1.0829052363490977E-4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E236">
            <v>0.75019034926717887</v>
          </cell>
          <cell r="F236">
            <v>0.65292752017977307</v>
          </cell>
          <cell r="G236">
            <v>0.66636826953976869</v>
          </cell>
          <cell r="H236">
            <v>0.27650127481348769</v>
          </cell>
          <cell r="I236">
            <v>1.085025072091696E-4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E237">
            <v>13.198148408614768</v>
          </cell>
          <cell r="F237">
            <v>15.182563583456734</v>
          </cell>
          <cell r="G237">
            <v>17.366289009209858</v>
          </cell>
          <cell r="H237">
            <v>22.155347025528403</v>
          </cell>
          <cell r="I237">
            <v>23.652305143551608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E238">
            <v>13.198148408614768</v>
          </cell>
          <cell r="F238">
            <v>15.182563583456734</v>
          </cell>
          <cell r="G238">
            <v>17.366289009209858</v>
          </cell>
          <cell r="H238">
            <v>22.155347025528403</v>
          </cell>
          <cell r="I238">
            <v>23.652305143551608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E239">
            <v>58.701894601492249</v>
          </cell>
          <cell r="F239">
            <v>59.663274087213331</v>
          </cell>
          <cell r="G239">
            <v>60.552444159712174</v>
          </cell>
          <cell r="H239">
            <v>60.838638625494383</v>
          </cell>
          <cell r="I239">
            <v>62.021852728052153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E240">
            <v>58.701894601492249</v>
          </cell>
          <cell r="F240">
            <v>59.663274087213331</v>
          </cell>
          <cell r="G240">
            <v>60.552444159712174</v>
          </cell>
          <cell r="H240">
            <v>60.838638625494383</v>
          </cell>
          <cell r="I240">
            <v>62.021852728052153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E241">
            <v>1.69056337826658E-8</v>
          </cell>
          <cell r="F241">
            <v>1.9505944233661299E-8</v>
          </cell>
          <cell r="G241">
            <v>2.2627484781408501E-8</v>
          </cell>
          <cell r="H241">
            <v>1.51255215214032E-2</v>
          </cell>
          <cell r="I241">
            <v>5.95688852806623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E242">
            <v>6.4003514438407425</v>
          </cell>
          <cell r="F242">
            <v>6.4003514289921801</v>
          </cell>
          <cell r="G242">
            <v>6.4003514311026235</v>
          </cell>
          <cell r="H242">
            <v>6.4306019270680075</v>
          </cell>
          <cell r="I242">
            <v>6.5556667875214698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E243">
            <v>7.546312179490988E-6</v>
          </cell>
          <cell r="F243">
            <v>1.3797417901350967E-5</v>
          </cell>
          <cell r="G243">
            <v>0.32124567391351139</v>
          </cell>
          <cell r="H243">
            <v>0.27980221257691151</v>
          </cell>
          <cell r="I243">
            <v>0.4832816615712423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E244">
            <v>0.20753205353598386</v>
          </cell>
          <cell r="F244">
            <v>0.33669176638734855</v>
          </cell>
          <cell r="G244">
            <v>1.1699613664349478E-2</v>
          </cell>
          <cell r="H244">
            <v>3.3966388309955166E-2</v>
          </cell>
          <cell r="I244">
            <v>0.10968323866869557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E245">
            <v>0.2075395998481632</v>
          </cell>
          <cell r="F245">
            <v>0.33670547578737114</v>
          </cell>
          <cell r="G245">
            <v>0.33294516750130332</v>
          </cell>
          <cell r="H245">
            <v>0.3137686008868667</v>
          </cell>
          <cell r="I245">
            <v>0.59296490023993786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E246">
            <v>0.1491076462590421</v>
          </cell>
          <cell r="F246">
            <v>0.23853862873874876</v>
          </cell>
          <cell r="G246">
            <v>0.29266625024529758</v>
          </cell>
          <cell r="H246">
            <v>0.39126726332049883</v>
          </cell>
          <cell r="I246">
            <v>0.51805997711253615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E247">
            <v>0.14652423631828201</v>
          </cell>
          <cell r="F247">
            <v>0.23421000971529046</v>
          </cell>
          <cell r="G247">
            <v>0.2822314504944069</v>
          </cell>
          <cell r="H247">
            <v>0.38134717146165964</v>
          </cell>
          <cell r="I247">
            <v>0.5202691679500957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E248">
            <v>0.29563184970243983</v>
          </cell>
          <cell r="F248">
            <v>0.47274852499752307</v>
          </cell>
          <cell r="G248">
            <v>0.57489753778804098</v>
          </cell>
          <cell r="H248">
            <v>0.77261421978962219</v>
          </cell>
          <cell r="I248">
            <v>1.0383289765060941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F249">
            <v>0.22314387764958968</v>
          </cell>
          <cell r="G249">
            <v>0.54406503511158788</v>
          </cell>
          <cell r="H249">
            <v>0.54962924758577536</v>
          </cell>
          <cell r="I249">
            <v>1.0504599880616068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F250">
            <v>0.22315284133680985</v>
          </cell>
          <cell r="G250">
            <v>0.54408588649905654</v>
          </cell>
          <cell r="H250">
            <v>0.5496482720711291</v>
          </cell>
          <cell r="I250">
            <v>1.0504929844900939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E251">
            <v>1.64538379418882E-7</v>
          </cell>
          <cell r="F251">
            <v>2.4790899067744499E-2</v>
          </cell>
          <cell r="G251">
            <v>4.1642653245918503E-2</v>
          </cell>
          <cell r="H251">
            <v>5.7187376152416702E-2</v>
          </cell>
          <cell r="I251">
            <v>7.3402207810613906E-2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E252">
            <v>5.3323583188083008E-8</v>
          </cell>
          <cell r="F252">
            <v>2.4790841479655039E-2</v>
          </cell>
          <cell r="G252">
            <v>6.6433293606318805E-2</v>
          </cell>
          <cell r="H252">
            <v>0.11278460928677496</v>
          </cell>
          <cell r="I252">
            <v>0.12453409363122077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E253">
            <v>6.0767024270973193</v>
          </cell>
          <cell r="F253">
            <v>6.0767028551898621</v>
          </cell>
          <cell r="G253">
            <v>8.347352200549345</v>
          </cell>
          <cell r="H253">
            <v>8.490656756336012</v>
          </cell>
          <cell r="I253">
            <v>8.4906567814478411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E254">
            <v>6.60440380931108</v>
          </cell>
          <cell r="F254">
            <v>6.6018017246220673</v>
          </cell>
          <cell r="G254">
            <v>9.0627098533086983</v>
          </cell>
          <cell r="H254">
            <v>9.2062106173562253</v>
          </cell>
          <cell r="I254">
            <v>9.1941574753717639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E256">
            <v>0.84970025188041198</v>
          </cell>
          <cell r="F256">
            <v>0.84970025188041198</v>
          </cell>
          <cell r="G256">
            <v>0.84970025188041198</v>
          </cell>
          <cell r="H256">
            <v>0.84970025188041198</v>
          </cell>
          <cell r="I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E257">
            <v>0.39251803742760294</v>
          </cell>
          <cell r="F257">
            <v>1.3497620651779529</v>
          </cell>
          <cell r="G257">
            <v>3.0690270352140141</v>
          </cell>
          <cell r="H257">
            <v>3.069027421476124</v>
          </cell>
          <cell r="I257">
            <v>3.1078758914500195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E258">
            <v>0.55206475024979285</v>
          </cell>
          <cell r="F258">
            <v>1.8983995290829139</v>
          </cell>
          <cell r="G258">
            <v>4.3164937204135194</v>
          </cell>
          <cell r="H258">
            <v>4.3164942636794938</v>
          </cell>
          <cell r="I258">
            <v>4.3164942936805852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E259">
            <v>9.5459379542938306E-3</v>
          </cell>
          <cell r="F259">
            <v>7.7772599853238297E-2</v>
          </cell>
          <cell r="G259">
            <v>6.5498459539027207E-2</v>
          </cell>
          <cell r="H259">
            <v>0.14513130407019301</v>
          </cell>
          <cell r="I259">
            <v>0.118956588266764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E260">
            <v>2.6559491533152565E-2</v>
          </cell>
          <cell r="F260">
            <v>0.10433194418349748</v>
          </cell>
          <cell r="G260">
            <v>0.16983017916781359</v>
          </cell>
          <cell r="H260">
            <v>0.22919331917046418</v>
          </cell>
          <cell r="I260">
            <v>0.2350923705780405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F261">
            <v>1.6283058381701996E-5</v>
          </cell>
          <cell r="G261">
            <v>6.1318382019483496E-5</v>
          </cell>
          <cell r="H261">
            <v>1.7759958794615925E-4</v>
          </cell>
          <cell r="I261">
            <v>6.5505032888876116E-2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F262">
            <v>1.8092287090779998E-5</v>
          </cell>
          <cell r="G262">
            <v>6.8131535577203899E-5</v>
          </cell>
          <cell r="H262">
            <v>1.9733287549573262E-4</v>
          </cell>
          <cell r="I262">
            <v>7.2783369876528947E-2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F263">
            <v>1.49723495192939E-6</v>
          </cell>
          <cell r="G263">
            <v>3.1722328418701302E-6</v>
          </cell>
          <cell r="H263">
            <v>1.07139823846328E-5</v>
          </cell>
          <cell r="I263">
            <v>4.7786931679599104E-3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F264">
            <v>1.49723495192939E-6</v>
          </cell>
          <cell r="G264">
            <v>4.66946779379953E-6</v>
          </cell>
          <cell r="H264">
            <v>1.3292705427734502E-5</v>
          </cell>
          <cell r="I264">
            <v>4.7865317053767502E-3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E265">
            <v>0.74268839304854684</v>
          </cell>
          <cell r="F265">
            <v>0.64601947560948236</v>
          </cell>
          <cell r="G265">
            <v>0.65888888330074713</v>
          </cell>
          <cell r="H265">
            <v>0.27349807533373055</v>
          </cell>
          <cell r="I265">
            <v>1.0720761839856068E-4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E266">
            <v>0.74268839304854684</v>
          </cell>
          <cell r="F266">
            <v>0.64601947560948236</v>
          </cell>
          <cell r="G266">
            <v>0.65888888330074713</v>
          </cell>
          <cell r="H266">
            <v>0.27349807533373055</v>
          </cell>
          <cell r="I266">
            <v>1.0720761839856068E-4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E267">
            <v>0.75019029600863385</v>
          </cell>
          <cell r="F267">
            <v>0.65254492485806292</v>
          </cell>
          <cell r="G267">
            <v>0.66554432656641127</v>
          </cell>
          <cell r="H267">
            <v>0.27626068215528343</v>
          </cell>
          <cell r="I267">
            <v>1.0829052363490977E-4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E268">
            <v>8.7007713685648505E-4</v>
          </cell>
          <cell r="F268">
            <v>1.36508476242013E-3</v>
          </cell>
          <cell r="G268">
            <v>2.3148501160500999E-3</v>
          </cell>
          <cell r="H268">
            <v>4.0838035719363699E-4</v>
          </cell>
          <cell r="I268">
            <v>3.1673509242845999E-6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E269">
            <v>5.7387842823355684E-2</v>
          </cell>
          <cell r="F269">
            <v>4.991858616609321E-2</v>
          </cell>
          <cell r="G269">
            <v>5.0912620623479309E-2</v>
          </cell>
          <cell r="H269">
            <v>2.113331903878999E-2</v>
          </cell>
          <cell r="I269">
            <v>9.1492936942997455E-6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E270">
            <v>2195.9990660291501</v>
          </cell>
          <cell r="F270">
            <v>2091.4843946779802</v>
          </cell>
          <cell r="G270">
            <v>1986.9697379126401</v>
          </cell>
          <cell r="H270">
            <v>1907.70572852284</v>
          </cell>
          <cell r="I270">
            <v>1829.39344703185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E271">
            <v>2195.9990660291501</v>
          </cell>
          <cell r="F271">
            <v>2091.4843946779802</v>
          </cell>
          <cell r="G271">
            <v>1986.9697379126414</v>
          </cell>
          <cell r="H271">
            <v>1907.7057285228352</v>
          </cell>
          <cell r="I271">
            <v>1829.3934470318479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E272">
            <v>8.1138378454257434E-2</v>
          </cell>
          <cell r="F272">
            <v>8.1138368988199344E-2</v>
          </cell>
          <cell r="G272">
            <v>8.1138345325607431E-2</v>
          </cell>
          <cell r="H272">
            <v>8.1138280579804253E-2</v>
          </cell>
          <cell r="I272">
            <v>3.4777427151792661E-2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E273">
            <v>8.1138378454257434E-2</v>
          </cell>
          <cell r="F273">
            <v>8.1138368988199344E-2</v>
          </cell>
          <cell r="G273">
            <v>8.1138345325607431E-2</v>
          </cell>
          <cell r="H273">
            <v>8.1138280579804253E-2</v>
          </cell>
          <cell r="I273">
            <v>3.4777427151792661E-2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E274">
            <v>0.11269219229757978</v>
          </cell>
          <cell r="F274">
            <v>0.11269217915027684</v>
          </cell>
          <cell r="G274">
            <v>0.11269214628556598</v>
          </cell>
          <cell r="H274">
            <v>0.11269205636083932</v>
          </cell>
          <cell r="I274">
            <v>4.8301982155267563E-2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  <cell r="E275">
            <v>6.2990368393274904E-3</v>
          </cell>
          <cell r="F275">
            <v>1.92908489102444E-5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E276">
            <v>6.2990368393274904E-3</v>
          </cell>
          <cell r="F276">
            <v>6.3183276882377301E-3</v>
          </cell>
          <cell r="G276">
            <v>6.3183276882377301E-3</v>
          </cell>
          <cell r="H276">
            <v>6.4146226479571983E-3</v>
          </cell>
          <cell r="I276">
            <v>2.7119081197328602E-3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E277">
            <v>0.40498900274511701</v>
          </cell>
          <cell r="F277">
            <v>0.99391635777870935</v>
          </cell>
          <cell r="G277">
            <v>1.8460248800363404</v>
          </cell>
          <cell r="H277">
            <v>2.5788967122966504</v>
          </cell>
          <cell r="I277">
            <v>3.3274456281604796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E278">
            <v>3.0246365085625198E-5</v>
          </cell>
          <cell r="F278">
            <v>2.6325649194513173E-4</v>
          </cell>
          <cell r="G278">
            <v>2.0744816292299343E-4</v>
          </cell>
          <cell r="H278">
            <v>1.9324433069063069E-4</v>
          </cell>
          <cell r="I278">
            <v>5.2520410173253671E-4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E279">
            <v>5.7131485052816164E-4</v>
          </cell>
          <cell r="F279">
            <v>4.4864754654403593E-4</v>
          </cell>
          <cell r="G279">
            <v>2.0289660159765661E-4</v>
          </cell>
          <cell r="H279">
            <v>1.5663895366640842E-4</v>
          </cell>
          <cell r="I279">
            <v>5.0711977007483159E-4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E280">
            <v>8.8685648834127019E-5</v>
          </cell>
          <cell r="F280">
            <v>9.9398927408119266E-4</v>
          </cell>
          <cell r="G280">
            <v>7.0469808131023548E-4</v>
          </cell>
          <cell r="H280">
            <v>0.13487235350416818</v>
          </cell>
          <cell r="I280">
            <v>0.14424478941095289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F281">
            <v>1.443817844370277E-6</v>
          </cell>
          <cell r="G281">
            <v>1.438099521138015E-6</v>
          </cell>
          <cell r="H281">
            <v>1.6472252439755792E-6</v>
          </cell>
          <cell r="I281">
            <v>1.7009561546928572E-6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E282">
            <v>2.6466879862035352E-2</v>
          </cell>
          <cell r="F282">
            <v>9.4223866397030426E-2</v>
          </cell>
          <cell r="G282">
            <v>0.10880681797491605</v>
          </cell>
          <cell r="H282">
            <v>0.11824303118748403</v>
          </cell>
          <cell r="I282">
            <v>4.3462688943212764E-2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E283">
            <v>9.2532224799364929E-5</v>
          </cell>
          <cell r="F283">
            <v>1.0056533617937716E-5</v>
          </cell>
          <cell r="G283">
            <v>9.4200954540198375E-5</v>
          </cell>
          <cell r="H283">
            <v>7.7937920191576728E-5</v>
          </cell>
          <cell r="I283">
            <v>2.8111721167204892E-4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E284">
            <v>1.4643227366515865E-4</v>
          </cell>
          <cell r="F284">
            <v>4.4061875309467298E-4</v>
          </cell>
          <cell r="G284">
            <v>2.2896026299786774E-4</v>
          </cell>
          <cell r="H284">
            <v>2.9207654069453439E-4</v>
          </cell>
          <cell r="I284">
            <v>6.5054235756883405E-2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E285">
            <v>5.3726822837475548E-2</v>
          </cell>
          <cell r="F285">
            <v>7.1401592786075288E-2</v>
          </cell>
          <cell r="G285">
            <v>0.11524201033769599</v>
          </cell>
          <cell r="H285">
            <v>0.2994856009920227</v>
          </cell>
          <cell r="I285">
            <v>0.44891950209620296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E286">
            <v>6.847269955340779E-2</v>
          </cell>
          <cell r="F286">
            <v>6.7842583192884526E-2</v>
          </cell>
          <cell r="G286">
            <v>2.5029774721298779E-4</v>
          </cell>
          <cell r="H286">
            <v>1.5766042755703053E-4</v>
          </cell>
          <cell r="I286">
            <v>5.0795326813710573E-4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E287">
            <v>0.1403134056743002</v>
          </cell>
          <cell r="F287">
            <v>0.48010249349401696</v>
          </cell>
          <cell r="G287">
            <v>1.34358042682808</v>
          </cell>
          <cell r="H287">
            <v>1.9887067203371338</v>
          </cell>
          <cell r="I287">
            <v>2.6100385509299642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E288">
            <v>1.2293741100989505E-2</v>
          </cell>
          <cell r="F288">
            <v>1.2606541140872006E-2</v>
          </cell>
          <cell r="G288">
            <v>1.3140352131845865E-2</v>
          </cell>
          <cell r="H288">
            <v>1.3165519368625967E-2</v>
          </cell>
          <cell r="I288">
            <v>1.2877630520717989E-2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E289">
            <v>1.3911889756717864E-3</v>
          </cell>
          <cell r="F289">
            <v>1.215919590194363E-3</v>
          </cell>
          <cell r="G289">
            <v>9.148919572983539E-4</v>
          </cell>
          <cell r="H289">
            <v>5.3974317057240893E-4</v>
          </cell>
          <cell r="I289">
            <v>5.2054032033558737E-4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E290">
            <v>0.10139675639987181</v>
          </cell>
          <cell r="F290">
            <v>0.26437151656984131</v>
          </cell>
          <cell r="G290">
            <v>0.26265601654644172</v>
          </cell>
          <cell r="H290">
            <v>2.3009392791035092E-2</v>
          </cell>
          <cell r="I290">
            <v>5.089056565880304E-4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E291">
            <v>44.827338187192517</v>
          </cell>
          <cell r="F291">
            <v>44.633490663800735</v>
          </cell>
          <cell r="G291">
            <v>44.838272422380498</v>
          </cell>
          <cell r="H291">
            <v>44.325528677686826</v>
          </cell>
          <cell r="I291">
            <v>43.181173145511003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E292">
            <v>44.827338187192517</v>
          </cell>
          <cell r="F292">
            <v>44.633490663800735</v>
          </cell>
          <cell r="G292">
            <v>44.838272422380498</v>
          </cell>
          <cell r="H292">
            <v>44.325528677686826</v>
          </cell>
          <cell r="I292">
            <v>43.181173145511003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E293">
            <v>2.7327235445168101E-8</v>
          </cell>
          <cell r="F293">
            <v>3.0773068911625697E-8</v>
          </cell>
          <cell r="G293">
            <v>2.9737244553716901E-8</v>
          </cell>
          <cell r="H293">
            <v>1.9965262741581099E-8</v>
          </cell>
          <cell r="I293">
            <v>4.1400852077172203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E294">
            <v>4.7382186353763549</v>
          </cell>
          <cell r="F294">
            <v>4.7393744423112416</v>
          </cell>
          <cell r="G294">
            <v>4.7393743343092201</v>
          </cell>
          <cell r="H294">
            <v>4.6851777638662293</v>
          </cell>
          <cell r="I294">
            <v>4.564220062089225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E295">
            <v>1.5197451035728076</v>
          </cell>
          <cell r="F295">
            <v>1.5197304146549881</v>
          </cell>
          <cell r="G295">
            <v>2.617790871553634</v>
          </cell>
          <cell r="H295">
            <v>2.61779100229798</v>
          </cell>
          <cell r="I295">
            <v>2.6177908040537674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E296">
            <v>1.5197451035728076</v>
          </cell>
          <cell r="F296">
            <v>1.5197304146549881</v>
          </cell>
          <cell r="G296">
            <v>2.617790871553634</v>
          </cell>
          <cell r="H296">
            <v>2.61779100229798</v>
          </cell>
          <cell r="I296">
            <v>2.6177908040537674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E297">
            <v>0.11743130664467399</v>
          </cell>
          <cell r="F297">
            <v>1.2951236046920701E-8</v>
          </cell>
          <cell r="G297">
            <v>8.4846700697365496E-2</v>
          </cell>
          <cell r="H297">
            <v>3.0532941352056499E-7</v>
          </cell>
          <cell r="I297">
            <v>4.9544090585736902E-2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E298">
            <v>0.11743130664467399</v>
          </cell>
          <cell r="F298">
            <v>0.11743131959590999</v>
          </cell>
          <cell r="G298">
            <v>0.20227802029327599</v>
          </cell>
          <cell r="H298">
            <v>0.20229604303287399</v>
          </cell>
          <cell r="I298">
            <v>0.20229598425390799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F299">
            <v>0.41271406088272977</v>
          </cell>
          <cell r="G299">
            <v>0.43741871295432455</v>
          </cell>
          <cell r="H299">
            <v>0.58927045748044615</v>
          </cell>
          <cell r="I299">
            <v>0.68234249507125666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F300">
            <v>0.41273468364931859</v>
          </cell>
          <cell r="G300">
            <v>0.4374444094111265</v>
          </cell>
          <cell r="H300">
            <v>0.5893045995126821</v>
          </cell>
          <cell r="I300">
            <v>0.68237820905143576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E301">
            <v>6.7751427972359293E-2</v>
          </cell>
          <cell r="H301">
            <v>8.0242991149453394E-2</v>
          </cell>
          <cell r="I301">
            <v>4.1668217601593997E-2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E302">
            <v>6.7889149952616995E-2</v>
          </cell>
          <cell r="F302">
            <v>6.7889149952616995E-2</v>
          </cell>
          <cell r="G302">
            <v>6.7889149952616995E-2</v>
          </cell>
          <cell r="H302">
            <v>9.1555138219009902E-2</v>
          </cell>
          <cell r="I302">
            <v>0.104688224040448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E303">
            <v>2.3670361985719799</v>
          </cell>
          <cell r="F303">
            <v>2.3670207458944872</v>
          </cell>
          <cell r="G303">
            <v>4.0772670926966121</v>
          </cell>
          <cell r="H303">
            <v>4.077267228869812</v>
          </cell>
          <cell r="I303">
            <v>4.0772670310055936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E304">
            <v>2.3670361985719799</v>
          </cell>
          <cell r="F304">
            <v>2.3670207458944872</v>
          </cell>
          <cell r="G304">
            <v>4.0772670926966121</v>
          </cell>
          <cell r="H304">
            <v>4.077267228869812</v>
          </cell>
          <cell r="I304">
            <v>4.0772670310055936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E305">
            <v>0.18290185937494099</v>
          </cell>
          <cell r="F305">
            <v>1.11730539979143E-8</v>
          </cell>
          <cell r="G305">
            <v>0.132150509705252</v>
          </cell>
          <cell r="H305">
            <v>4.4040194314721597E-7</v>
          </cell>
          <cell r="I305">
            <v>7.7166059186625696E-2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E306">
            <v>0.18290185937494099</v>
          </cell>
          <cell r="F306">
            <v>0.182901870547995</v>
          </cell>
          <cell r="G306">
            <v>0.315052380253247</v>
          </cell>
          <cell r="H306">
            <v>0.31508043601174501</v>
          </cell>
          <cell r="I306">
            <v>0.31508038775900299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E307">
            <v>1.9019999371189904</v>
          </cell>
          <cell r="F307">
            <v>1.9019847478871879</v>
          </cell>
          <cell r="G307">
            <v>1.9019979190928769</v>
          </cell>
          <cell r="H307">
            <v>3.2762327465665142</v>
          </cell>
          <cell r="I307">
            <v>3.2762325614258758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E308">
            <v>1.9019999371189904</v>
          </cell>
          <cell r="F308">
            <v>1.9019847478871879</v>
          </cell>
          <cell r="G308">
            <v>1.9019979190928769</v>
          </cell>
          <cell r="H308">
            <v>3.2762327465665142</v>
          </cell>
          <cell r="I308">
            <v>3.2762325614258758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E309">
            <v>0.14696830438365899</v>
          </cell>
          <cell r="G309">
            <v>2.4742658635429299E-8</v>
          </cell>
          <cell r="H309">
            <v>0.10620994858001501</v>
          </cell>
          <cell r="I309">
            <v>6.2005855402285599E-2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E310">
            <v>0.14696830438365899</v>
          </cell>
          <cell r="F310">
            <v>0.14696830438365899</v>
          </cell>
          <cell r="G310">
            <v>0.14696832912631699</v>
          </cell>
          <cell r="H310">
            <v>0.25317844228979802</v>
          </cell>
          <cell r="I310">
            <v>0.25317852218255199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E311">
            <v>0.52286292614372643</v>
          </cell>
          <cell r="F311">
            <v>0.52285020548736094</v>
          </cell>
          <cell r="G311">
            <v>0.52286079116205109</v>
          </cell>
          <cell r="H311">
            <v>3.4639563623187652</v>
          </cell>
          <cell r="I311">
            <v>3.6025630807356692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E312">
            <v>0.52286292614372643</v>
          </cell>
          <cell r="F312">
            <v>0.52285020548736094</v>
          </cell>
          <cell r="G312">
            <v>0.52286079116205109</v>
          </cell>
          <cell r="H312">
            <v>3.4639563623187652</v>
          </cell>
          <cell r="I312">
            <v>3.6025630807356692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E313">
            <v>4.0401786247796598E-2</v>
          </cell>
          <cell r="H313">
            <v>0.22726004764385599</v>
          </cell>
          <cell r="I313">
            <v>2.77799465852216E-2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E314">
            <v>4.0401786247796598E-2</v>
          </cell>
          <cell r="F314">
            <v>4.0401786247796598E-2</v>
          </cell>
          <cell r="G314">
            <v>4.0401786247796598E-2</v>
          </cell>
          <cell r="H314">
            <v>0.26766196814281801</v>
          </cell>
          <cell r="I314">
            <v>0.27839644292532101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E315">
            <v>892.79070631468801</v>
          </cell>
          <cell r="F315">
            <v>1116.1839420077299</v>
          </cell>
          <cell r="G315">
            <v>1110.6526660040099</v>
          </cell>
          <cell r="H315">
            <v>924.80783127283098</v>
          </cell>
          <cell r="I315">
            <v>801.51525449910901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E316">
            <v>15.038141329768678</v>
          </cell>
          <cell r="F316">
            <v>18.800970654385456</v>
          </cell>
          <cell r="G316">
            <v>18.707801998294535</v>
          </cell>
          <cell r="H316">
            <v>15.577436874276403</v>
          </cell>
          <cell r="I316">
            <v>13.500700208761591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E317">
            <v>15.82962245238808</v>
          </cell>
          <cell r="F317">
            <v>19.790495425668908</v>
          </cell>
          <cell r="G317">
            <v>19.692423156099519</v>
          </cell>
          <cell r="H317">
            <v>16.397301972922531</v>
          </cell>
          <cell r="I317">
            <v>14.21126337764378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G318">
            <v>1.87147379816212E-8</v>
          </cell>
          <cell r="H318">
            <v>0.21997404614451599</v>
          </cell>
          <cell r="I318">
            <v>0.46331294569923498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E319">
            <v>1.3468349750928477</v>
          </cell>
          <cell r="F319">
            <v>1.3468349673499627</v>
          </cell>
          <cell r="G319">
            <v>1.3468349695829991</v>
          </cell>
          <cell r="H319">
            <v>1.1096884256621899</v>
          </cell>
          <cell r="I319">
            <v>0.99929989767461103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E320">
            <v>0.65259132545904108</v>
          </cell>
          <cell r="F320">
            <v>0.65257810280176154</v>
          </cell>
          <cell r="G320">
            <v>0.65258912241371569</v>
          </cell>
          <cell r="H320">
            <v>3.9155362256486028</v>
          </cell>
          <cell r="I320">
            <v>3.9968021121190906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E321">
            <v>0.65259132545904108</v>
          </cell>
          <cell r="F321">
            <v>0.65257810280176154</v>
          </cell>
          <cell r="G321">
            <v>0.65258912241371569</v>
          </cell>
          <cell r="H321">
            <v>3.9155362256486028</v>
          </cell>
          <cell r="I321">
            <v>3.9968021121190906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E322">
            <v>5.0425956317572199E-2</v>
          </cell>
          <cell r="H322">
            <v>0.25212976762791001</v>
          </cell>
          <cell r="I322">
            <v>2.75810767739826E-2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E323">
            <v>5.0425956317572199E-2</v>
          </cell>
          <cell r="F323">
            <v>5.0425956317572199E-2</v>
          </cell>
          <cell r="G323">
            <v>5.0425956317572199E-2</v>
          </cell>
          <cell r="H323">
            <v>0.302555744169831</v>
          </cell>
          <cell r="I323">
            <v>0.30886216216351903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E324">
            <v>9.4187974759634904E-8</v>
          </cell>
          <cell r="F324">
            <v>1.5295469307975145</v>
          </cell>
          <cell r="G324">
            <v>1.1741679479333635</v>
          </cell>
          <cell r="H324">
            <v>1.0245913388315238</v>
          </cell>
          <cell r="I324">
            <v>3.3402238850428749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E325">
            <v>5.9853772748874502E-8</v>
          </cell>
          <cell r="F325">
            <v>1.5296282872941787</v>
          </cell>
          <cell r="G325">
            <v>1.174208353662773</v>
          </cell>
          <cell r="H325">
            <v>1.024629100109065</v>
          </cell>
          <cell r="I325">
            <v>3.3403425767674544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E326">
            <v>0.14639591138749999</v>
          </cell>
          <cell r="F326">
            <v>4.0254729047470398E-7</v>
          </cell>
          <cell r="G326">
            <v>6.0080215136262296E-7</v>
          </cell>
          <cell r="H326">
            <v>0.12260144287458399</v>
          </cell>
          <cell r="I326">
            <v>0.28726943688016798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E327">
            <v>0.14649947371135713</v>
          </cell>
          <cell r="F327">
            <v>0.14649945595928493</v>
          </cell>
          <cell r="G327">
            <v>0.14649956358753974</v>
          </cell>
          <cell r="H327">
            <v>0.19406971744198412</v>
          </cell>
          <cell r="I327">
            <v>0.40647549675737943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  <cell r="I328">
            <v>3.8574783520203457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  <cell r="I329">
            <v>3.8574783520203457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  <cell r="I330">
            <v>0.270378709673958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  <cell r="I331">
            <v>0.29809554570779301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E332">
            <v>1.2080578110778688</v>
          </cell>
          <cell r="F332">
            <v>2.8025049217267619</v>
          </cell>
          <cell r="G332">
            <v>5.1042307618570204</v>
          </cell>
          <cell r="H332">
            <v>7.1573263586166096</v>
          </cell>
          <cell r="I332">
            <v>8.8166295798137497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E333">
            <v>3.2979895734945898E-2</v>
          </cell>
          <cell r="F333">
            <v>4.1839029171497399E-4</v>
          </cell>
          <cell r="G333">
            <v>1.8107606469786291E-4</v>
          </cell>
          <cell r="H333">
            <v>8.6038906717975311E-4</v>
          </cell>
          <cell r="I333">
            <v>1.369465089742055E-3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E334">
            <v>0.24906100027880343</v>
          </cell>
          <cell r="F334">
            <v>0.37839017224254251</v>
          </cell>
          <cell r="G334">
            <v>0.43882605464855756</v>
          </cell>
          <cell r="H334">
            <v>0.58747993418066347</v>
          </cell>
          <cell r="I334">
            <v>1.5186901454868518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F335">
            <v>1.6776778082691327E-6</v>
          </cell>
          <cell r="G335">
            <v>1.640176481170067E-6</v>
          </cell>
          <cell r="H335">
            <v>2.3378147291066565E-6</v>
          </cell>
          <cell r="I335">
            <v>2.1305689128007005E-6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E336">
            <v>0.10957032669364028</v>
          </cell>
          <cell r="F336">
            <v>0.15203662289420369</v>
          </cell>
          <cell r="G336">
            <v>1.9100950039813757E-4</v>
          </cell>
          <cell r="H336">
            <v>8.6032455168895492E-4</v>
          </cell>
          <cell r="I336">
            <v>1.3689239112582954E-3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E337">
            <v>6.5221835024445132E-2</v>
          </cell>
          <cell r="F337">
            <v>8.0896504338175523E-2</v>
          </cell>
          <cell r="G337">
            <v>8.0978280086457272E-2</v>
          </cell>
          <cell r="H337">
            <v>7.9309330209255055E-2</v>
          </cell>
          <cell r="I337">
            <v>3.3651731149696981E-2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E338">
            <v>3.3099555026256333E-2</v>
          </cell>
          <cell r="F338">
            <v>1.3570370010836363</v>
          </cell>
          <cell r="G338">
            <v>3.6372633997253661</v>
          </cell>
          <cell r="H338">
            <v>6.1642793660131625</v>
          </cell>
          <cell r="I338">
            <v>6.7965707056879969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E339">
            <v>1.0551457155072138E-2</v>
          </cell>
          <cell r="F339">
            <v>2.0402113889264142E-4</v>
          </cell>
          <cell r="G339">
            <v>8.4766914249383754E-5</v>
          </cell>
          <cell r="H339">
            <v>4.2664881031797945E-4</v>
          </cell>
          <cell r="I339">
            <v>6.775169391432229E-4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E340">
            <v>6.0976654666068345E-2</v>
          </cell>
          <cell r="F340">
            <v>7.6332091478159156E-2</v>
          </cell>
          <cell r="G340">
            <v>0.20589707255297038</v>
          </cell>
          <cell r="H340">
            <v>0.31926276029843709</v>
          </cell>
          <cell r="I340">
            <v>0.4573663923353658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E341">
            <v>3.3428652794252028E-2</v>
          </cell>
          <cell r="F341">
            <v>3.0904249090638125E-3</v>
          </cell>
          <cell r="G341">
            <v>3.0155764461599591E-3</v>
          </cell>
          <cell r="H341">
            <v>1.0728956589261211E-3</v>
          </cell>
          <cell r="I341">
            <v>1.4060517962491473E-3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E342">
            <v>4.0218167748129335E-2</v>
          </cell>
          <cell r="F342">
            <v>2.1321244423299381E-2</v>
          </cell>
          <cell r="G342">
            <v>2.1329634282415261E-2</v>
          </cell>
          <cell r="H342">
            <v>8.7250682273124229E-4</v>
          </cell>
          <cell r="I342">
            <v>1.3896893185622262E-3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E343">
            <v>1.6927585748544105E-3</v>
          </cell>
          <cell r="G343">
            <v>1.6624275515929313E-4</v>
          </cell>
          <cell r="H343">
            <v>8.5684542815333707E-4</v>
          </cell>
          <cell r="I343">
            <v>1.3697084195452138E-3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E344">
            <v>9.5980852674181286E-3</v>
          </cell>
          <cell r="F344">
            <v>1.0718803847066544E-3</v>
          </cell>
          <cell r="G344">
            <v>1.2538352094008888E-3</v>
          </cell>
          <cell r="H344">
            <v>1.1755473007354885E-3</v>
          </cell>
          <cell r="I344">
            <v>1.3986485003557221E-3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E345">
            <v>0.56166334393058626</v>
          </cell>
          <cell r="F345">
            <v>0.73171097668856433</v>
          </cell>
          <cell r="G345">
            <v>0.71504786830360878</v>
          </cell>
          <cell r="H345">
            <v>8.7321320544204528E-4</v>
          </cell>
          <cell r="I345">
            <v>1.3730596860821926E-3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E346">
            <v>3.5663289982110268E-4</v>
          </cell>
          <cell r="F346">
            <v>3.7403145950440212E-4</v>
          </cell>
          <cell r="G346">
            <v>3.7510966669893959E-4</v>
          </cell>
          <cell r="H346">
            <v>4.3322076909905349E-4</v>
          </cell>
          <cell r="I346">
            <v>4.479435953106633E-4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E347">
            <v>3.5669517173776986E-4</v>
          </cell>
          <cell r="F347">
            <v>3.7411744024955755E-4</v>
          </cell>
          <cell r="G347">
            <v>3.7516303405800238E-4</v>
          </cell>
          <cell r="H347">
            <v>4.3327858373803788E-4</v>
          </cell>
          <cell r="I347">
            <v>4.4800696904954935E-4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E348">
            <v>1.3399243752858601E-5</v>
          </cell>
          <cell r="F348">
            <v>5.9219100666502304E-7</v>
          </cell>
          <cell r="G348">
            <v>1.9224144015088199E-7</v>
          </cell>
          <cell r="H348">
            <v>6.5056948611423398E-6</v>
          </cell>
          <cell r="I348">
            <v>8.0796625394475803E-6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E349">
            <v>1.3399243752858601E-5</v>
          </cell>
          <cell r="F349">
            <v>1.3991434759523599E-5</v>
          </cell>
          <cell r="G349">
            <v>1.4183676199674501E-5</v>
          </cell>
          <cell r="H349">
            <v>1.6221814074293551E-5</v>
          </cell>
          <cell r="I349">
            <v>1.6239316288931374E-5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  <cell r="I350">
            <v>2.3833135640063289E-5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  <cell r="I351">
            <v>2.3833135640063289E-5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  <cell r="I352">
            <v>1.85001135879591E-6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  <cell r="I353">
            <v>1.85001135879591E-6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  <cell r="I354">
            <v>5.192932719251549E-7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  <cell r="I355">
            <v>5.192932719251549E-7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  <cell r="I356">
            <v>8.2254868472158097E-8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  <cell r="I357">
            <v>8.2254868472158097E-8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E358">
            <v>49.629907083830084</v>
          </cell>
          <cell r="F358">
            <v>50.570177831150197</v>
          </cell>
          <cell r="G358">
            <v>52.117713412904592</v>
          </cell>
          <cell r="H358">
            <v>53.83682221906043</v>
          </cell>
          <cell r="I358">
            <v>52.144840921703128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E359">
            <v>49.629907083830084</v>
          </cell>
          <cell r="F359">
            <v>50.570177831150197</v>
          </cell>
          <cell r="G359">
            <v>52.117713412904592</v>
          </cell>
          <cell r="H359">
            <v>53.83682221906043</v>
          </cell>
          <cell r="I359">
            <v>52.144840921703128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E360">
            <v>8.5191200779637002E-2</v>
          </cell>
          <cell r="F360">
            <v>5.1134620310949903E-2</v>
          </cell>
          <cell r="G360">
            <v>8.4159399761158604E-2</v>
          </cell>
          <cell r="H360">
            <v>4.9250080387790302E-2</v>
          </cell>
          <cell r="I360">
            <v>2.4185933879652901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E361">
            <v>2.6990152759833701</v>
          </cell>
          <cell r="F361">
            <v>2.7501498817464993</v>
          </cell>
          <cell r="G361">
            <v>2.8343092556560516</v>
          </cell>
          <cell r="H361">
            <v>2.9277992798060808</v>
          </cell>
          <cell r="I361">
            <v>2.8357845210321235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E362">
            <v>0.34658030008788088</v>
          </cell>
          <cell r="F362">
            <v>0.37871765294372212</v>
          </cell>
          <cell r="G362">
            <v>0.43903754422991542</v>
          </cell>
          <cell r="H362">
            <v>0.59002984652582302</v>
          </cell>
          <cell r="I362">
            <v>1.5237394951272583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E363">
            <v>0.34658030008788088</v>
          </cell>
          <cell r="F363">
            <v>0.37871765294372212</v>
          </cell>
          <cell r="G363">
            <v>0.43903754422991542</v>
          </cell>
          <cell r="H363">
            <v>0.59002984652582302</v>
          </cell>
          <cell r="I363">
            <v>1.5237394951272583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E364">
            <v>0.35008111119988011</v>
          </cell>
          <cell r="F364">
            <v>0.38254308378153756</v>
          </cell>
          <cell r="G364">
            <v>0.44347226689890451</v>
          </cell>
          <cell r="H364">
            <v>0.59598974396547755</v>
          </cell>
          <cell r="I364">
            <v>1.5391308031588455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E365">
            <v>2.6862230613857899E-2</v>
          </cell>
          <cell r="F365">
            <v>3.8341397575317E-3</v>
          </cell>
          <cell r="G365">
            <v>5.1611576883192796E-3</v>
          </cell>
          <cell r="H365">
            <v>6.0105459849607397E-3</v>
          </cell>
          <cell r="I365">
            <v>7.2400679245359506E-2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E366">
            <v>2.6862230613857899E-2</v>
          </cell>
          <cell r="F366">
            <v>3.06963703713896E-2</v>
          </cell>
          <cell r="G366">
            <v>3.58575280597088E-2</v>
          </cell>
          <cell r="H366">
            <v>4.7385145295555903E-2</v>
          </cell>
          <cell r="I366">
            <v>0.11978582454091501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  <cell r="I367">
            <v>2.02132615416347E-8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  <cell r="I368">
            <v>2.02132615416347E-8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E369">
            <v>2.3075011453824734</v>
          </cell>
          <cell r="F369">
            <v>3.4801738975481024E-4</v>
          </cell>
          <cell r="G369">
            <v>5.7312284706999588E-6</v>
          </cell>
          <cell r="H369">
            <v>5.1051822530972645E-6</v>
          </cell>
          <cell r="I369">
            <v>1.341618080146194E-6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E370">
            <v>321.179213478912</v>
          </cell>
          <cell r="F370">
            <v>4.8331403790667998E-2</v>
          </cell>
          <cell r="G370">
            <v>7.9296250631923299E-4</v>
          </cell>
          <cell r="H370">
            <v>7.01111696092024E-4</v>
          </cell>
          <cell r="I370">
            <v>1.8289411180816501E-4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E371">
            <v>3.4647164345082166</v>
          </cell>
          <cell r="F371">
            <v>5.2137436667387303E-4</v>
          </cell>
          <cell r="G371">
            <v>8.5540723443283036E-6</v>
          </cell>
          <cell r="H371">
            <v>7.5632329675514995E-6</v>
          </cell>
          <cell r="I371">
            <v>1.9729677649208747E-6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E372">
            <v>1.1895657152038999E-7</v>
          </cell>
          <cell r="F372">
            <v>1.07020109711362E-7</v>
          </cell>
          <cell r="G372">
            <v>1.2377508668930401E-7</v>
          </cell>
          <cell r="H372">
            <v>2.1699946160747199E-7</v>
          </cell>
          <cell r="I372">
            <v>5.6224344357050498E-8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E373">
            <v>0.23884685096780522</v>
          </cell>
          <cell r="F373">
            <v>3.3634497696222176E-5</v>
          </cell>
          <cell r="G373">
            <v>6.1384070892955833E-7</v>
          </cell>
          <cell r="H373">
            <v>5.6895088633549208E-7</v>
          </cell>
          <cell r="I373">
            <v>1.9617525906258701E-7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E374">
            <v>7.7221381963625711E-3</v>
          </cell>
          <cell r="F374">
            <v>0.16533689705602231</v>
          </cell>
          <cell r="G374">
            <v>0.34252404618071336</v>
          </cell>
          <cell r="H374">
            <v>0.60182789406483306</v>
          </cell>
          <cell r="I374">
            <v>1.1214871527951382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E375">
            <v>25.92879146371218</v>
          </cell>
          <cell r="F375">
            <v>25.418927951999976</v>
          </cell>
          <cell r="G375">
            <v>25.509072923999994</v>
          </cell>
          <cell r="H375">
            <v>25.33969431720001</v>
          </cell>
          <cell r="I375">
            <v>24.930159425999989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E376">
            <v>4.847389254026675</v>
          </cell>
          <cell r="F376">
            <v>6.1962332081697706</v>
          </cell>
          <cell r="G376">
            <v>4.9792194967262873</v>
          </cell>
          <cell r="H376">
            <v>3.9005026184179292</v>
          </cell>
          <cell r="I376">
            <v>2.6174890444937295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E377">
            <v>6.3402924844468798</v>
          </cell>
          <cell r="F377">
            <v>5.1906623186238923</v>
          </cell>
          <cell r="G377">
            <v>8.8536117626745306E-2</v>
          </cell>
          <cell r="H377">
            <v>0.13123882087635294</v>
          </cell>
          <cell r="I377">
            <v>7.8007886791859063E-2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E378">
            <v>0.58936055813615618</v>
          </cell>
          <cell r="F378">
            <v>0.38876474231032676</v>
          </cell>
          <cell r="G378">
            <v>0.34145418612188971</v>
          </cell>
          <cell r="H378">
            <v>0.36356800207689255</v>
          </cell>
          <cell r="I378">
            <v>0.20608480355206235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E379">
            <v>1.3560122586800076E-2</v>
          </cell>
          <cell r="F379">
            <v>0.14405073694538989</v>
          </cell>
          <cell r="G379">
            <v>8.8627316388136076E-2</v>
          </cell>
          <cell r="H379">
            <v>0.14445680503181324</v>
          </cell>
          <cell r="I379">
            <v>9.3031944457712082E-2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E380">
            <v>2.777299488590473E-2</v>
          </cell>
          <cell r="F380">
            <v>8.5164617274724783E-2</v>
          </cell>
          <cell r="G380">
            <v>5.310536131960146E-2</v>
          </cell>
          <cell r="H380">
            <v>7.663374551132679E-2</v>
          </cell>
          <cell r="I380">
            <v>4.3276949623353378E-2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E381">
            <v>0.22143224353805349</v>
          </cell>
          <cell r="F381">
            <v>0.22585948641213982</v>
          </cell>
          <cell r="G381">
            <v>0.17833731743053194</v>
          </cell>
          <cell r="H381">
            <v>0.21448769559092132</v>
          </cell>
          <cell r="I381">
            <v>0.17526105247327656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E382">
            <v>1.4308112351035829</v>
          </cell>
          <cell r="F382">
            <v>1.2391735786482809</v>
          </cell>
          <cell r="G382">
            <v>1.4073141060164893</v>
          </cell>
          <cell r="H382">
            <v>1.2589108531386808</v>
          </cell>
          <cell r="I382">
            <v>1.3319762334716172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E383">
            <v>6.9100968849950393</v>
          </cell>
          <cell r="F383">
            <v>5.6776884586433365</v>
          </cell>
          <cell r="G383">
            <v>3.7034507339357967</v>
          </cell>
          <cell r="H383">
            <v>1.4998888049551538</v>
          </cell>
          <cell r="I383">
            <v>0.48824274904448578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E384">
            <v>1.9720899641958598</v>
          </cell>
          <cell r="F384">
            <v>1.8423392179742624</v>
          </cell>
          <cell r="G384">
            <v>1.8616284574786715</v>
          </cell>
          <cell r="H384">
            <v>2.4571333487145339</v>
          </cell>
          <cell r="I384">
            <v>2.9349036916245752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E385">
            <v>3.5837078599936105</v>
          </cell>
          <cell r="F385">
            <v>4.5943284840538929</v>
          </cell>
          <cell r="G385">
            <v>13.149923877136567</v>
          </cell>
          <cell r="H385">
            <v>15.894701516951214</v>
          </cell>
          <cell r="I385">
            <v>18.083371968130372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F386">
            <v>3.0018206345354756E-4</v>
          </cell>
          <cell r="G386">
            <v>3.6775877356262887E-4</v>
          </cell>
          <cell r="H386">
            <v>2.7249023130541433E-2</v>
          </cell>
          <cell r="I386">
            <v>2.911175008172822E-2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F387">
            <v>9.9531266189183207E-3</v>
          </cell>
          <cell r="G387">
            <v>1.21295876192586E-2</v>
          </cell>
          <cell r="H387">
            <v>0.85096617085411796</v>
          </cell>
          <cell r="I387">
            <v>0.87708477810334995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F388">
            <v>1.7647387622195604E-4</v>
          </cell>
          <cell r="G388">
            <v>2.1506361027054331E-4</v>
          </cell>
          <cell r="H388">
            <v>1.5088052674718402E-2</v>
          </cell>
          <cell r="I388">
            <v>1.5551148547931729E-2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F389">
            <v>2.0780117927215201E-5</v>
          </cell>
          <cell r="G389">
            <v>4.4228842185294402E-6</v>
          </cell>
          <cell r="H389">
            <v>8.3231089526314898E-8</v>
          </cell>
          <cell r="I389">
            <v>1.2048304218841199E-3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E390">
            <v>4.7729432218241499E-11</v>
          </cell>
          <cell r="F390">
            <v>2.0780165656647421E-5</v>
          </cell>
          <cell r="G390">
            <v>2.520304987517682E-5</v>
          </cell>
          <cell r="H390">
            <v>1.8626014293362052E-3</v>
          </cell>
          <cell r="I390">
            <v>1.9898924427010699E-3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F391">
            <v>4.358512414964693E-3</v>
          </cell>
          <cell r="G391">
            <v>1.8905769149049257E-5</v>
          </cell>
          <cell r="H391">
            <v>0.93486630682940119</v>
          </cell>
          <cell r="I391">
            <v>3.3636666599512455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F392">
            <v>5.6385925442535298E-3</v>
          </cell>
          <cell r="G392">
            <v>2.5269377703467272E-5</v>
          </cell>
          <cell r="H392">
            <v>1.0998572635524666</v>
          </cell>
          <cell r="I392">
            <v>3.7374422983898037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E393">
            <v>0.101109810196667</v>
          </cell>
          <cell r="F393">
            <v>7.8728274219625196E-7</v>
          </cell>
          <cell r="G393">
            <v>9.1337321961341899E-7</v>
          </cell>
          <cell r="H393">
            <v>5.9769050491288001E-2</v>
          </cell>
          <cell r="I393">
            <v>0.21402852687428001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E394">
            <v>0.1013218235100834</v>
          </cell>
          <cell r="F394">
            <v>0.10132186187314665</v>
          </cell>
          <cell r="G394">
            <v>0.10132185409599842</v>
          </cell>
          <cell r="H394">
            <v>0.11025609685801432</v>
          </cell>
          <cell r="I394">
            <v>0.27875968981499649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E395">
            <v>1757.2825066988601</v>
          </cell>
          <cell r="F395">
            <v>1573.8444626385799</v>
          </cell>
          <cell r="G395">
            <v>1475.36203737394</v>
          </cell>
          <cell r="H395">
            <v>817.77696087467496</v>
          </cell>
          <cell r="I395">
            <v>15.910966265108801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E396">
            <v>21.360003332217097</v>
          </cell>
          <cell r="F396">
            <v>19.130289431665236</v>
          </cell>
          <cell r="G396">
            <v>17.933222412675136</v>
          </cell>
          <cell r="H396">
            <v>9.9401880703332903</v>
          </cell>
          <cell r="I396">
            <v>0.19339991785382168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E397">
            <v>23.843724649916727</v>
          </cell>
          <cell r="F397">
            <v>21.354741691161177</v>
          </cell>
          <cell r="G397">
            <v>20.018480832753625</v>
          </cell>
          <cell r="H397">
            <v>11.096023892465066</v>
          </cell>
          <cell r="I397">
            <v>0.21588828039496347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E398">
            <v>1.6558746035487026</v>
          </cell>
          <cell r="F398">
            <v>1.6558745786650673</v>
          </cell>
          <cell r="G398">
            <v>1.6558745637834236</v>
          </cell>
          <cell r="H398">
            <v>0.70316618313739132</v>
          </cell>
          <cell r="I398">
            <v>1.9217543396232994E-2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F399">
            <v>1.1346848750103309E-5</v>
          </cell>
          <cell r="G399">
            <v>1.2448457854536929E-5</v>
          </cell>
          <cell r="H399">
            <v>1.4336819963242406E-4</v>
          </cell>
          <cell r="I399">
            <v>5.8627817968298434E-5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F400">
            <v>3.0168585681173798E-4</v>
          </cell>
          <cell r="G400">
            <v>3.18529662409889E-4</v>
          </cell>
          <cell r="H400">
            <v>3.6423272339048299E-3</v>
          </cell>
          <cell r="I400">
            <v>1.40041789836334E-3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F401">
            <v>1.1346848750103309E-5</v>
          </cell>
          <cell r="G401">
            <v>1.2448457854536929E-5</v>
          </cell>
          <cell r="H401">
            <v>1.4336819963242406E-4</v>
          </cell>
          <cell r="I401">
            <v>5.8627817968298434E-5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F402">
            <v>5.3490400143925113E-6</v>
          </cell>
          <cell r="G402">
            <v>5.647689049820728E-6</v>
          </cell>
          <cell r="H402">
            <v>6.458027010469559E-5</v>
          </cell>
          <cell r="I402">
            <v>2.4830104580910353E-5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F403">
            <v>1.3506832544485599E-6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F404">
            <v>1.3506832544485599E-6</v>
          </cell>
          <cell r="G404">
            <v>1.3506832544485599E-6</v>
          </cell>
          <cell r="H404">
            <v>1.18077694367009E-5</v>
          </cell>
          <cell r="I404">
            <v>4.9061001576906198E-6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G405">
            <v>2.3159249289782512E-5</v>
          </cell>
          <cell r="H405">
            <v>6.9780896045805763E-5</v>
          </cell>
          <cell r="I405">
            <v>7.7763117872028497E-5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G406">
            <v>2.625469911838197E-6</v>
          </cell>
          <cell r="H406">
            <v>1.7049309565163564E-6</v>
          </cell>
          <cell r="I406">
            <v>3.8363433638451554E-7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G407">
            <v>2.6502464274789849E-5</v>
          </cell>
          <cell r="H407">
            <v>7.299755554030162E-5</v>
          </cell>
          <cell r="I407">
            <v>7.8306640157355096E-5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E408">
            <v>8.5488346665263865E-2</v>
          </cell>
          <cell r="F408">
            <v>8.5488401018779234E-2</v>
          </cell>
          <cell r="G408">
            <v>8.5488320240544202E-2</v>
          </cell>
          <cell r="H408">
            <v>9.269225881338794E-2</v>
          </cell>
          <cell r="I408">
            <v>9.2692212379879721E-2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E409">
            <v>8.5488346665263865E-2</v>
          </cell>
          <cell r="F409">
            <v>8.5488401018779234E-2</v>
          </cell>
          <cell r="G409">
            <v>8.5488320240544202E-2</v>
          </cell>
          <cell r="H409">
            <v>9.269225881338794E-2</v>
          </cell>
          <cell r="I409">
            <v>9.2692212379879721E-2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E410">
            <v>2.59390379897453E-3</v>
          </cell>
          <cell r="H410">
            <v>4.9097622197648199E-3</v>
          </cell>
          <cell r="I410">
            <v>6.2810356040200101E-3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E411">
            <v>1.2415383776837511E-2</v>
          </cell>
          <cell r="F411">
            <v>1.2415383776837511E-2</v>
          </cell>
          <cell r="G411">
            <v>1.2415383776837511E-2</v>
          </cell>
          <cell r="H411">
            <v>1.34616093449595E-2</v>
          </cell>
          <cell r="I411">
            <v>1.3461600234225501E-2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F412">
            <v>4.7297084814314912E-5</v>
          </cell>
          <cell r="G412">
            <v>3.1702528000993455E-5</v>
          </cell>
          <cell r="H412">
            <v>6.7808825085842017E-4</v>
          </cell>
          <cell r="I412">
            <v>2.7240985790117581E-4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F413">
            <v>1.34725029471079E-3</v>
          </cell>
          <cell r="G413">
            <v>8.7095106361201899E-4</v>
          </cell>
          <cell r="H413">
            <v>1.7705637661303199E-2</v>
          </cell>
          <cell r="I413">
            <v>6.7385596428185604E-3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F414">
            <v>4.7297084814314912E-5</v>
          </cell>
          <cell r="G414">
            <v>3.1702528000993455E-5</v>
          </cell>
          <cell r="H414">
            <v>6.7808825085842017E-4</v>
          </cell>
          <cell r="I414">
            <v>2.7240985790117581E-4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F415">
            <v>2.3887416572886334E-5</v>
          </cell>
          <cell r="G415">
            <v>1.5442394744893957E-5</v>
          </cell>
          <cell r="H415">
            <v>3.1392974576778689E-4</v>
          </cell>
          <cell r="I415">
            <v>1.1947800785139293E-4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E416">
            <v>5.2232698029776204E-7</v>
          </cell>
          <cell r="F416">
            <v>3.1005161042914202E-6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E417">
            <v>5.2232698029776204E-7</v>
          </cell>
          <cell r="F417">
            <v>3.6228430845891799E-6</v>
          </cell>
          <cell r="G417">
            <v>3.6228430845891799E-6</v>
          </cell>
          <cell r="H417">
            <v>5.2807779698211178E-5</v>
          </cell>
          <cell r="I417">
            <v>2.2105540290112413E-5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E418">
            <v>6.0643307860783304</v>
          </cell>
          <cell r="F418">
            <v>15.7470658049251</v>
          </cell>
          <cell r="G418">
            <v>15.6134574660322</v>
          </cell>
          <cell r="H418">
            <v>1.3719211209767499</v>
          </cell>
          <cell r="I418">
            <v>3.0158987539604998E-4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E419">
            <v>0.10214741572295057</v>
          </cell>
          <cell r="F419">
            <v>0.26524312969288782</v>
          </cell>
          <cell r="G419">
            <v>0.26299263462288197</v>
          </cell>
          <cell r="H419">
            <v>2.3108600441984262E-2</v>
          </cell>
          <cell r="I419">
            <v>5.0799713054299142E-6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E420">
            <v>0.1075235954978427</v>
          </cell>
          <cell r="F420">
            <v>0.27920329441356623</v>
          </cell>
          <cell r="G420">
            <v>0.27683435223461245</v>
          </cell>
          <cell r="H420">
            <v>2.4324842570509746E-2</v>
          </cell>
          <cell r="I420">
            <v>5.3473382162420187E-6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E421">
            <v>7.6827514679041501E-3</v>
          </cell>
          <cell r="F421">
            <v>1.18035920031795E-2</v>
          </cell>
          <cell r="G421">
            <v>1.3700601650162501E-8</v>
          </cell>
          <cell r="H421">
            <v>1.3411636757145E-8</v>
          </cell>
          <cell r="I421">
            <v>6.0677716829757097E-7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E422">
            <v>7.6827514679041501E-3</v>
          </cell>
          <cell r="F422">
            <v>1.94863434710837E-2</v>
          </cell>
          <cell r="G422">
            <v>1.9486357171685301E-2</v>
          </cell>
          <cell r="H422">
            <v>2.0905971638889112E-3</v>
          </cell>
          <cell r="I422">
            <v>6.2271565099627296E-7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E423">
            <v>2.7451534141417571E-6</v>
          </cell>
          <cell r="F423">
            <v>1.5670261172193051E-5</v>
          </cell>
          <cell r="G423">
            <v>6.1102144751274832E-6</v>
          </cell>
          <cell r="H423">
            <v>5.3837193121728764E-6</v>
          </cell>
          <cell r="I423">
            <v>6.07629696455546E-8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F424">
            <v>3.4072872533076641E-7</v>
          </cell>
          <cell r="G424">
            <v>1.2328022064545558E-6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E425">
            <v>2.5828377647719994E-3</v>
          </cell>
          <cell r="F425">
            <v>3.096146777448819E-3</v>
          </cell>
          <cell r="G425">
            <v>3.0139862551781865E-3</v>
          </cell>
          <cell r="H425">
            <v>3.4246645713983096E-4</v>
          </cell>
          <cell r="I425">
            <v>5.3544479175758569E-5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E426">
            <v>2.5856396650185934E-3</v>
          </cell>
          <cell r="F426">
            <v>3.1128179673988745E-3</v>
          </cell>
          <cell r="G426">
            <v>3.0220318071654587E-3</v>
          </cell>
          <cell r="H426">
            <v>3.4876441789813612E-4</v>
          </cell>
          <cell r="I426">
            <v>5.3766582182907012E-5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E427">
            <v>1.3328430534374049E-7</v>
          </cell>
          <cell r="F427">
            <v>1.357406239297106</v>
          </cell>
          <cell r="G427">
            <v>3.6375315256814575</v>
          </cell>
          <cell r="H427">
            <v>6.1671187924060868</v>
          </cell>
          <cell r="I427">
            <v>6.802359124046677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F428">
            <v>0.40722187178913183</v>
          </cell>
          <cell r="G428">
            <v>1.0492879401004191</v>
          </cell>
          <cell r="H428">
            <v>1.6667888628124565</v>
          </cell>
          <cell r="I428">
            <v>1.7441946471914527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E429">
            <v>1.3328430534374049E-7</v>
          </cell>
          <cell r="F429">
            <v>1.357406239297106</v>
          </cell>
          <cell r="G429">
            <v>3.6375315256814575</v>
          </cell>
          <cell r="H429">
            <v>6.1671187924060868</v>
          </cell>
          <cell r="I429">
            <v>6.802359124046677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E430">
            <v>1.2287669449885701E-7</v>
          </cell>
          <cell r="F430">
            <v>0.105360990593704</v>
          </cell>
          <cell r="G430">
            <v>0.17698015497257499</v>
          </cell>
          <cell r="H430">
            <v>0.24304321895743999</v>
          </cell>
          <cell r="I430">
            <v>0.311958113513918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E431">
            <v>1.2287669449885701E-7</v>
          </cell>
          <cell r="F431">
            <v>0.105361113470398</v>
          </cell>
          <cell r="G431">
            <v>0.28234126844297303</v>
          </cell>
          <cell r="H431">
            <v>0.47933433045674373</v>
          </cell>
          <cell r="I431">
            <v>0.52926929768524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G432">
            <v>2.2008178976048671</v>
          </cell>
          <cell r="H432">
            <v>7.0349915667968386</v>
          </cell>
          <cell r="I432">
            <v>7.0084149255420218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G433">
            <v>2.2008178976048671</v>
          </cell>
          <cell r="H433">
            <v>7.0349915667968386</v>
          </cell>
          <cell r="I433">
            <v>7.0084149255420218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G434">
            <v>7.75418550521393E-2</v>
          </cell>
          <cell r="H434">
            <v>0.21426822912636401</v>
          </cell>
          <cell r="I434">
            <v>0.17353678001631401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G435">
            <v>7.75418550521393E-2</v>
          </cell>
          <cell r="H435">
            <v>0.24786486427049201</v>
          </cell>
          <cell r="I435">
            <v>0.24692820099437801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E436">
            <v>0.79023842267193156</v>
          </cell>
          <cell r="F436">
            <v>0.69359925697296165</v>
          </cell>
          <cell r="G436">
            <v>0.47860994034089971</v>
          </cell>
          <cell r="H436">
            <v>7.9334216245131248E-2</v>
          </cell>
          <cell r="I436">
            <v>5.482252580999665E-2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E437">
            <v>0.79026416241174213</v>
          </cell>
          <cell r="F437">
            <v>0.69362475586080441</v>
          </cell>
          <cell r="G437">
            <v>0.47862779077056783</v>
          </cell>
          <cell r="H437">
            <v>7.9338432540638354E-2</v>
          </cell>
          <cell r="I437">
            <v>5.4824861272704382E-2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E438">
            <v>7.6667769809332598E-2</v>
          </cell>
          <cell r="F438">
            <v>6.3212907918450302E-7</v>
          </cell>
          <cell r="G438">
            <v>4.5792399198231998E-7</v>
          </cell>
          <cell r="H438">
            <v>1.54015900148354E-2</v>
          </cell>
          <cell r="I438">
            <v>3.6862346353079102E-7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E439">
            <v>7.6894347157439175E-2</v>
          </cell>
          <cell r="F439">
            <v>7.6894345929372207E-2</v>
          </cell>
          <cell r="G439">
            <v>6.0382986561052898E-2</v>
          </cell>
          <cell r="H439">
            <v>1.5405386695537026E-2</v>
          </cell>
          <cell r="I439">
            <v>6.9643866615671096E-3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G440">
            <v>1.7643453978982999E-8</v>
          </cell>
          <cell r="H440">
            <v>3.5675048645588702E-8</v>
          </cell>
          <cell r="I440">
            <v>2.7316264552632901E-8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G441">
            <v>1.7643453978982999E-8</v>
          </cell>
          <cell r="H441">
            <v>2.42236476526911E-8</v>
          </cell>
          <cell r="I441">
            <v>2.9439648230568692E-8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E442">
            <v>74.034534312054888</v>
          </cell>
          <cell r="F442">
            <v>75.228997915331831</v>
          </cell>
          <cell r="G442">
            <v>76.741068579199563</v>
          </cell>
          <cell r="H442">
            <v>79.604647766114525</v>
          </cell>
          <cell r="I442">
            <v>83.379524325933872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F443">
            <v>2.5531776096599662E-4</v>
          </cell>
          <cell r="G443">
            <v>2.2919113084021137E-4</v>
          </cell>
          <cell r="H443">
            <v>1.5111930115665657E-4</v>
          </cell>
          <cell r="I443">
            <v>1.4575428071367493E-4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E444">
            <v>58.23585259169397</v>
          </cell>
          <cell r="F444">
            <v>58.308484340864936</v>
          </cell>
          <cell r="G444">
            <v>55.794146839646778</v>
          </cell>
          <cell r="H444">
            <v>51.866523285944986</v>
          </cell>
          <cell r="I444">
            <v>49.579034430976236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E445">
            <v>1.4007899266755055</v>
          </cell>
          <cell r="F445">
            <v>2.5225944292884686</v>
          </cell>
          <cell r="G445">
            <v>5.0162338467447221</v>
          </cell>
          <cell r="H445">
            <v>6.1647553993558049</v>
          </cell>
          <cell r="I445">
            <v>7.2463860395520809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E446">
            <v>3.9773255098463749</v>
          </cell>
          <cell r="F446">
            <v>3.9773247178959883</v>
          </cell>
          <cell r="G446">
            <v>5.5090666060716176</v>
          </cell>
          <cell r="H446">
            <v>11.18350831517686</v>
          </cell>
          <cell r="I446">
            <v>16.03976333794742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E447">
            <v>10.335082593214178</v>
          </cell>
          <cell r="F447">
            <v>10.335060398507682</v>
          </cell>
          <cell r="G447">
            <v>10.335910390895032</v>
          </cell>
          <cell r="H447">
            <v>10.297020072252616</v>
          </cell>
          <cell r="I447">
            <v>10.421508692078142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E448">
            <v>8.5488569618293889E-2</v>
          </cell>
          <cell r="F448">
            <v>8.5283648816007945E-2</v>
          </cell>
          <cell r="G448">
            <v>8.5485047501220546E-2</v>
          </cell>
          <cell r="H448">
            <v>9.2692106273071742E-2</v>
          </cell>
          <cell r="I448">
            <v>9.2689132627074511E-2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E449">
            <v>1.8266301360051585E-4</v>
          </cell>
          <cell r="F449">
            <v>1.8997412659967788E-4</v>
          </cell>
          <cell r="G449">
            <v>1.9112399225543918E-4</v>
          </cell>
          <cell r="H449">
            <v>1.0470338500260542E-4</v>
          </cell>
          <cell r="I449">
            <v>7.3796275529583962E-6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E450">
            <v>1.8262379528860212E-4</v>
          </cell>
          <cell r="F450">
            <v>1.9000397999394123E-4</v>
          </cell>
          <cell r="G450">
            <v>1.912222410990369E-4</v>
          </cell>
          <cell r="H450">
            <v>1.0479133016547796E-4</v>
          </cell>
          <cell r="I450">
            <v>7.3823473688347183E-6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E451">
            <v>3.6528680888911811E-4</v>
          </cell>
          <cell r="F451">
            <v>3.7982705722532865E-4</v>
          </cell>
          <cell r="G451">
            <v>3.8234623335447603E-4</v>
          </cell>
          <cell r="H451">
            <v>2.0949471516808327E-4</v>
          </cell>
          <cell r="I451">
            <v>1.4901424476834194E-5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F452">
            <v>4.7728821123453385E-5</v>
          </cell>
          <cell r="G452">
            <v>9.418574562107765E-5</v>
          </cell>
          <cell r="H452">
            <v>2.2556281777761855E-5</v>
          </cell>
          <cell r="I452">
            <v>3.9927428780577327E-6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F453">
            <v>4.8028161329543232E-5</v>
          </cell>
          <cell r="G453">
            <v>9.4466860956884371E-5</v>
          </cell>
          <cell r="H453">
            <v>2.2684491807859389E-5</v>
          </cell>
          <cell r="I453">
            <v>4.1642372331408926E-6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E454">
            <v>1.4634297784034999E-7</v>
          </cell>
          <cell r="F454">
            <v>1.6011335258697499E-5</v>
          </cell>
          <cell r="G454">
            <v>6.0371166026244099E-6</v>
          </cell>
          <cell r="H454">
            <v>9.8451541712412101E-7</v>
          </cell>
          <cell r="I454">
            <v>3.2803610230107602E-7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E455">
            <v>8.0993838533800413E-10</v>
          </cell>
          <cell r="F455">
            <v>1.5916729869076362E-5</v>
          </cell>
          <cell r="G455">
            <v>2.1755432122741091E-5</v>
          </cell>
          <cell r="H455">
            <v>9.2159162875877803E-6</v>
          </cell>
          <cell r="I455">
            <v>1.0476637034254601E-6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E456">
            <v>0.55206475024979285</v>
          </cell>
          <cell r="F456">
            <v>1.8983995290829139</v>
          </cell>
          <cell r="G456">
            <v>4.3164937204135194</v>
          </cell>
          <cell r="H456">
            <v>4.3164942636794938</v>
          </cell>
          <cell r="I456">
            <v>4.3164942936805852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E457">
            <v>0.55206475024979285</v>
          </cell>
          <cell r="F457">
            <v>1.8983995290829139</v>
          </cell>
          <cell r="G457">
            <v>4.3164937204135194</v>
          </cell>
          <cell r="H457">
            <v>4.3164942636794938</v>
          </cell>
          <cell r="I457">
            <v>4.3164942936805852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G458">
            <v>3.0363754161502421E-6</v>
          </cell>
          <cell r="H458">
            <v>1.4816429692320086E-5</v>
          </cell>
          <cell r="I458">
            <v>1.5736004331413364E-5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G459">
            <v>7.2776802625307944E-6</v>
          </cell>
          <cell r="H459">
            <v>1.4818699798995352E-5</v>
          </cell>
          <cell r="I459">
            <v>1.5738470365336735E-5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G460">
            <v>1.0455010908393818E-5</v>
          </cell>
          <cell r="H460">
            <v>2.9516727966701175E-5</v>
          </cell>
          <cell r="I460">
            <v>3.1867468601499866E-5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F461">
            <v>2.3528685680940802E-3</v>
          </cell>
          <cell r="G461">
            <v>2.1336196640381099E-3</v>
          </cell>
          <cell r="H461">
            <v>8.4832121719181095E-4</v>
          </cell>
          <cell r="I461">
            <v>1.48799432242449E-4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F462">
            <v>2.8599431373825585E-5</v>
          </cell>
          <cell r="G462">
            <v>2.5934431692005581E-5</v>
          </cell>
          <cell r="H462">
            <v>1.0311457581198528E-5</v>
          </cell>
          <cell r="I462">
            <v>1.8086769522911851E-6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F463">
            <v>3.1924946649851764E-5</v>
          </cell>
          <cell r="G463">
            <v>2.8950063284099226E-5</v>
          </cell>
          <cell r="H463">
            <v>1.151046427668671E-5</v>
          </cell>
          <cell r="I463">
            <v>2.0189882258134142E-6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  <cell r="E464">
            <v>1.55616606493752E-8</v>
          </cell>
          <cell r="F464">
            <v>2.34266661527348E-6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E465">
            <v>1.55616606493752E-8</v>
          </cell>
          <cell r="F465">
            <v>2.3582282759228499E-6</v>
          </cell>
          <cell r="G465">
            <v>2.3582282759228499E-6</v>
          </cell>
          <cell r="H465">
            <v>1.1333378668303286E-6</v>
          </cell>
          <cell r="I465">
            <v>3.05606200373618E-7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E466">
            <v>1342.2840998029501</v>
          </cell>
          <cell r="F466">
            <v>1524.34470574293</v>
          </cell>
          <cell r="G466">
            <v>1539.9085252277901</v>
          </cell>
          <cell r="H466">
            <v>1186.4666737984701</v>
          </cell>
          <cell r="I466">
            <v>572.90359680959602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E467">
            <v>28.488279580713559</v>
          </cell>
          <cell r="F467">
            <v>27.398059068473025</v>
          </cell>
          <cell r="G467">
            <v>27.216403092614016</v>
          </cell>
          <cell r="H467">
            <v>20.969658370161532</v>
          </cell>
          <cell r="I467">
            <v>10.308407198230885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E468">
            <v>23.799363471683542</v>
          </cell>
          <cell r="F468">
            <v>27.027388399697355</v>
          </cell>
          <cell r="G468">
            <v>27.303342645882893</v>
          </cell>
          <cell r="H468">
            <v>21.036643152455184</v>
          </cell>
          <cell r="I468">
            <v>10.157865191659516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E469">
            <v>4.7799253250087865</v>
          </cell>
          <cell r="F469">
            <v>0.45762873700201279</v>
          </cell>
          <cell r="G469">
            <v>9.0092723482042539E-6</v>
          </cell>
          <cell r="H469">
            <v>1.3248224571163072E-5</v>
          </cell>
          <cell r="I469">
            <v>1.8201096387667491E-5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F470">
            <v>5.683079487198286E-4</v>
          </cell>
          <cell r="G470">
            <v>7.1739385663705959E-6</v>
          </cell>
          <cell r="H470">
            <v>9.9213490435530163E-6</v>
          </cell>
          <cell r="I470">
            <v>0.18347149364591495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E471">
            <v>2.2350522016251402</v>
          </cell>
          <cell r="F471">
            <v>2.2350522016251402</v>
          </cell>
          <cell r="G471">
            <v>2.2350522016251402</v>
          </cell>
          <cell r="H471">
            <v>2.2350522016251402</v>
          </cell>
          <cell r="I471">
            <v>1.12089050248886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E472">
            <v>0.73757307582702647</v>
          </cell>
          <cell r="F472">
            <v>0.7363266963517191</v>
          </cell>
          <cell r="G472">
            <v>0.73425844350664682</v>
          </cell>
          <cell r="H472">
            <v>0.73015667817294327</v>
          </cell>
          <cell r="I472">
            <v>0.7261004531553894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E473">
            <v>0.73757307582702647</v>
          </cell>
          <cell r="F473">
            <v>0.7363266963517191</v>
          </cell>
          <cell r="G473">
            <v>0.73425844350664682</v>
          </cell>
          <cell r="H473">
            <v>0.73015667817294327</v>
          </cell>
          <cell r="I473">
            <v>0.7261004531553894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E474">
            <v>6.2669381470790286</v>
          </cell>
          <cell r="F474">
            <v>6.1574136799920796</v>
          </cell>
          <cell r="G474">
            <v>7.082100659843702</v>
          </cell>
          <cell r="H474">
            <v>5.5133427676385969</v>
          </cell>
          <cell r="I474">
            <v>5.4135425737874119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E475">
            <v>10.609940429592042</v>
          </cell>
          <cell r="F475">
            <v>10.406896360549995</v>
          </cell>
          <cell r="G475">
            <v>11.936124707601756</v>
          </cell>
          <cell r="H475">
            <v>9.2402392753719518</v>
          </cell>
          <cell r="I475">
            <v>9.0225709563123608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E476">
            <v>6.2669381470790286</v>
          </cell>
          <cell r="F476">
            <v>6.1574136799920796</v>
          </cell>
          <cell r="G476">
            <v>7.082100659843702</v>
          </cell>
          <cell r="H476">
            <v>5.5133427676385969</v>
          </cell>
          <cell r="I476">
            <v>5.4135425737874119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E477">
            <v>5.1999252059336899E-2</v>
          </cell>
          <cell r="F477">
            <v>1.6561098349922201E-4</v>
          </cell>
          <cell r="G477">
            <v>4.6019636017856698E-2</v>
          </cell>
          <cell r="H477">
            <v>2.6319353029683999E-2</v>
          </cell>
          <cell r="I477">
            <v>0.184693605931703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E478">
            <v>0.34083291727488585</v>
          </cell>
          <cell r="F478">
            <v>0.34099845452534017</v>
          </cell>
          <cell r="G478">
            <v>0.38701798003566462</v>
          </cell>
          <cell r="H478">
            <v>0.3838485976046031</v>
          </cell>
          <cell r="I478">
            <v>0.34172009174594142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E479">
            <v>2.9299425529744774E-6</v>
          </cell>
          <cell r="F479">
            <v>5.0082452023331152E-6</v>
          </cell>
          <cell r="G479">
            <v>2.790043031659873E-5</v>
          </cell>
          <cell r="H479">
            <v>4.0096103188235075</v>
          </cell>
          <cell r="I479">
            <v>4.5511911454288585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E480">
            <v>0.58446322165244591</v>
          </cell>
          <cell r="F480">
            <v>1.1367789760967042</v>
          </cell>
          <cell r="G480">
            <v>1.8381666876041058</v>
          </cell>
          <cell r="H480">
            <v>0.40676198802097674</v>
          </cell>
          <cell r="I480">
            <v>0.59949662235616963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E481">
            <v>0.58446615159499904</v>
          </cell>
          <cell r="F481">
            <v>1.1367839519060579</v>
          </cell>
          <cell r="G481">
            <v>1.8381945256006382</v>
          </cell>
          <cell r="H481">
            <v>4.4163723068444769</v>
          </cell>
          <cell r="I481">
            <v>5.1506877677850271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E482">
            <v>1.4570974473283109E-7</v>
          </cell>
          <cell r="F482">
            <v>6.92716965207123E-2</v>
          </cell>
          <cell r="G482">
            <v>3.3306471534000522E-2</v>
          </cell>
          <cell r="H482">
            <v>0.28789348989467956</v>
          </cell>
          <cell r="I482">
            <v>0.37474522054280457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E483">
            <v>9.4701591292640892E-8</v>
          </cell>
          <cell r="F483">
            <v>6.9276041993996909E-2</v>
          </cell>
          <cell r="G483">
            <v>3.3308112649798716E-2</v>
          </cell>
          <cell r="H483">
            <v>0.28793454963064119</v>
          </cell>
          <cell r="I483">
            <v>0.37479044286430774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E484">
            <v>1.5946461199590499E-2</v>
          </cell>
          <cell r="H484">
            <v>4.4793492399810099E-2</v>
          </cell>
          <cell r="I484">
            <v>3.0847270070123101E-2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E485">
            <v>1.6090426677540501E-2</v>
          </cell>
          <cell r="F485">
            <v>1.6090426677540501E-2</v>
          </cell>
          <cell r="G485">
            <v>1.6090426677540501E-2</v>
          </cell>
          <cell r="H485">
            <v>5.7542528104197903E-2</v>
          </cell>
          <cell r="I485">
            <v>6.87481830688801E-2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E486">
            <v>2.1944687782409749E-6</v>
          </cell>
          <cell r="F486">
            <v>2.050009483177459E-6</v>
          </cell>
          <cell r="G486">
            <v>2.0473569973928643E-6</v>
          </cell>
          <cell r="H486">
            <v>1.8792832386637584E-6</v>
          </cell>
          <cell r="I486">
            <v>1.327740025298E-6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E487">
            <v>2.5508233819958166E-6</v>
          </cell>
          <cell r="F487">
            <v>2.3829056830755236E-6</v>
          </cell>
          <cell r="G487">
            <v>2.3798224663868917E-6</v>
          </cell>
          <cell r="H487">
            <v>2.1844556068001345E-6</v>
          </cell>
          <cell r="I487">
            <v>1.5996785995989238E-6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E488">
            <v>1.6617651808191501E-7</v>
          </cell>
          <cell r="H488">
            <v>3.6692590996009901E-8</v>
          </cell>
          <cell r="I488">
            <v>3.5260956192166497E-8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E489">
            <v>1.6617651808191501E-7</v>
          </cell>
          <cell r="F489">
            <v>1.6617651808191501E-7</v>
          </cell>
          <cell r="G489">
            <v>1.6617651808191501E-7</v>
          </cell>
          <cell r="H489">
            <v>1.5078615354610399E-7</v>
          </cell>
          <cell r="I489">
            <v>1.10150966267234E-7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F490">
            <v>1.7172271368071223E-4</v>
          </cell>
          <cell r="G490">
            <v>3.32212998106451E-5</v>
          </cell>
          <cell r="H490">
            <v>0.90391067047219364</v>
          </cell>
          <cell r="I490">
            <v>1.2719476730159145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F491">
            <v>1.719420274912878E-4</v>
          </cell>
          <cell r="G491">
            <v>3.3221299810645053E-5</v>
          </cell>
          <cell r="H491">
            <v>0.9039106704721922</v>
          </cell>
          <cell r="I491">
            <v>1.2719476730159145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F492">
            <v>2.0471169728835011E-4</v>
          </cell>
          <cell r="G492">
            <v>3.8202427200058549E-5</v>
          </cell>
          <cell r="H492">
            <v>0.97221036949039408</v>
          </cell>
          <cell r="I492">
            <v>1.2851741489638031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F493">
            <v>2.0471169728835011E-4</v>
          </cell>
          <cell r="G493">
            <v>3.8202427200058549E-5</v>
          </cell>
          <cell r="H493">
            <v>0.97221036949039408</v>
          </cell>
          <cell r="I493">
            <v>1.2851741489638031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E494">
            <v>5.6108735473107799E-8</v>
          </cell>
          <cell r="F494">
            <v>7.1171473439074501E-8</v>
          </cell>
          <cell r="G494">
            <v>3.58221207997419E-8</v>
          </cell>
          <cell r="H494">
            <v>7.8089147699506194E-8</v>
          </cell>
          <cell r="I494">
            <v>5.7250201865545296E-4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E495">
            <v>1.2441482593767611E-5</v>
          </cell>
          <cell r="F495">
            <v>1.2496864294820511E-5</v>
          </cell>
          <cell r="G495">
            <v>1.250314650154142E-5</v>
          </cell>
          <cell r="H495">
            <v>0.28076143557600763</v>
          </cell>
          <cell r="I495">
            <v>0.22429673077134912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G496">
            <v>8.5731319391875045E-5</v>
          </cell>
          <cell r="H496">
            <v>3.911004880386225E-4</v>
          </cell>
          <cell r="I496">
            <v>0.37657068409718625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G497">
            <v>1.6343337173434635E-5</v>
          </cell>
          <cell r="H497">
            <v>9.2430063982566364E-5</v>
          </cell>
          <cell r="I497">
            <v>9.1861625241189501E-2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G498">
            <v>1.0181042810408226E-4</v>
          </cell>
          <cell r="H498">
            <v>4.8333280924813882E-4</v>
          </cell>
          <cell r="I498">
            <v>0.46843226986173725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E499">
            <v>2509.0375914337801</v>
          </cell>
          <cell r="F499">
            <v>2747.5698100169102</v>
          </cell>
          <cell r="G499">
            <v>2790.27788468773</v>
          </cell>
          <cell r="H499">
            <v>2269.1310972072301</v>
          </cell>
          <cell r="I499">
            <v>1498.8902813807799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E500">
            <v>44.528147325196372</v>
          </cell>
          <cell r="F500">
            <v>48.74517573148534</v>
          </cell>
          <cell r="G500">
            <v>49.498805142128909</v>
          </cell>
          <cell r="H500">
            <v>40.288041763988545</v>
          </cell>
          <cell r="I500">
            <v>27.149731034551227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E501">
            <v>44.486482117620206</v>
          </cell>
          <cell r="F501">
            <v>48.71577677334939</v>
          </cell>
          <cell r="G501">
            <v>49.473012139853338</v>
          </cell>
          <cell r="H501">
            <v>40.23282087246865</v>
          </cell>
          <cell r="I501">
            <v>26.576068818808213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E502">
            <v>0.18391569924136708</v>
          </cell>
          <cell r="F502">
            <v>0.18391561376397325</v>
          </cell>
          <cell r="G502">
            <v>0.18391562640288062</v>
          </cell>
          <cell r="H502">
            <v>0.18391568250544443</v>
          </cell>
          <cell r="I502">
            <v>0.18391568337492423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F503">
            <v>1.205637587259096E-3</v>
          </cell>
          <cell r="G503">
            <v>7.2239550825521131E-6</v>
          </cell>
          <cell r="H503">
            <v>1.0176398375273864E-5</v>
          </cell>
          <cell r="I503">
            <v>0.47647959494171471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  <cell r="I504">
            <v>0.12370478810383299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E505">
            <v>3.0972400073959201</v>
          </cell>
          <cell r="F505">
            <v>3.0972400073959201</v>
          </cell>
          <cell r="G505">
            <v>3.0972400073959201</v>
          </cell>
          <cell r="H505">
            <v>3.0972400073959201</v>
          </cell>
          <cell r="I505">
            <v>1.676987036140053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E506">
            <v>8.5877854489040551E-4</v>
          </cell>
          <cell r="F506">
            <v>8.6018614328206469E-4</v>
          </cell>
          <cell r="G506">
            <v>8.4060124418793459E-4</v>
          </cell>
          <cell r="H506">
            <v>4.4336975313518051E-4</v>
          </cell>
          <cell r="I506">
            <v>2.5011364246790971E-5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E507">
            <v>8.5877854489040551E-4</v>
          </cell>
          <cell r="F507">
            <v>8.6018614328206469E-4</v>
          </cell>
          <cell r="G507">
            <v>8.4060124418793459E-4</v>
          </cell>
          <cell r="H507">
            <v>4.4336975313518051E-4</v>
          </cell>
          <cell r="I507">
            <v>2.5011364246790971E-5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E508">
            <v>8.6745307564687398E-4</v>
          </cell>
          <cell r="F508">
            <v>8.6887489220410601E-4</v>
          </cell>
          <cell r="G508">
            <v>8.4909216584639778E-4</v>
          </cell>
          <cell r="H508">
            <v>4.4784823549008168E-4</v>
          </cell>
          <cell r="I508">
            <v>2.5264004289687885E-5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E509">
            <v>7.7489246049461204E-5</v>
          </cell>
          <cell r="F509">
            <v>6.1539869994716698E-5</v>
          </cell>
          <cell r="G509">
            <v>4.7674251713567102E-5</v>
          </cell>
          <cell r="H509">
            <v>2.5737252215705099E-5</v>
          </cell>
          <cell r="I509">
            <v>1.05296125536798E-6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E510">
            <v>7.7489246049461204E-5</v>
          </cell>
          <cell r="F510">
            <v>7.9196658999670905E-5</v>
          </cell>
          <cell r="G510">
            <v>7.7400900747467998E-5</v>
          </cell>
          <cell r="H510">
            <v>4.1168025676077403E-5</v>
          </cell>
          <cell r="I510">
            <v>2.518752795644999E-6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G511">
            <v>5.4695163174988458E-5</v>
          </cell>
          <cell r="H511">
            <v>1.2455644929324939E-4</v>
          </cell>
          <cell r="I511">
            <v>5.9741149990623514E-5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G512">
            <v>5.4739197432538192E-5</v>
          </cell>
          <cell r="H512">
            <v>1.24778176948851E-4</v>
          </cell>
          <cell r="I512">
            <v>5.9877366158413834E-5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E513">
            <v>1.1059320638436227</v>
          </cell>
          <cell r="F513">
            <v>1.1733388171703039</v>
          </cell>
          <cell r="G513">
            <v>1.1733348136656321</v>
          </cell>
          <cell r="H513">
            <v>0.75450277699718915</v>
          </cell>
          <cell r="I513">
            <v>1.0725818020909297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G514">
            <v>6.6269787076281691E-6</v>
          </cell>
          <cell r="H514">
            <v>0.75561219495955356</v>
          </cell>
          <cell r="I514">
            <v>1.0691724630163577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E515">
            <v>1.1059335749311869</v>
          </cell>
          <cell r="F515">
            <v>1.1733412946902979</v>
          </cell>
          <cell r="G515">
            <v>1.1733413942848772</v>
          </cell>
          <cell r="H515">
            <v>1.5101147532576003</v>
          </cell>
          <cell r="I515">
            <v>2.1417540155143486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G516">
            <v>2.292765679688467E-5</v>
          </cell>
          <cell r="H516">
            <v>6.7149613117989488E-5</v>
          </cell>
          <cell r="I516">
            <v>7.6144887511888479E-5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G517">
            <v>2.292765679688467E-5</v>
          </cell>
          <cell r="H517">
            <v>6.7149613117989488E-5</v>
          </cell>
          <cell r="I517">
            <v>7.6144887511888479E-5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G518">
            <v>2.3159249289782512E-5</v>
          </cell>
          <cell r="H518">
            <v>6.7827892038373248E-5</v>
          </cell>
          <cell r="I518">
            <v>7.6914027789786303E-5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G519">
            <v>2.6114371438912898E-6</v>
          </cell>
          <cell r="H519">
            <v>5.4388177054398901E-6</v>
          </cell>
          <cell r="I519">
            <v>5.2427542564949604E-6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G520">
            <v>2.6114371438912898E-6</v>
          </cell>
          <cell r="H520">
            <v>6.7863258529176593E-6</v>
          </cell>
          <cell r="I520">
            <v>7.0549279858146401E-6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F521">
            <v>2.6508066514593453E-7</v>
          </cell>
          <cell r="G521">
            <v>5.4960852853204449E-7</v>
          </cell>
          <cell r="H521">
            <v>6.1734102358760718E-6</v>
          </cell>
          <cell r="I521">
            <v>3.6956021322568381E-6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F522">
            <v>3.1656749314560639E-7</v>
          </cell>
          <cell r="G522">
            <v>5.7343725224137275E-7</v>
          </cell>
          <cell r="H522">
            <v>6.1380180939356917E-6</v>
          </cell>
          <cell r="I522">
            <v>3.6635634095211604E-6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E523">
            <v>1.4039104117765999E-7</v>
          </cell>
          <cell r="F523">
            <v>3.4194466269504202E-7</v>
          </cell>
          <cell r="G523">
            <v>3.3104246736989599E-7</v>
          </cell>
          <cell r="H523">
            <v>4.1479889734465798E-7</v>
          </cell>
          <cell r="I523">
            <v>3.5871452968519802E-7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E524">
            <v>1.2222729797054998E-8</v>
          </cell>
          <cell r="F524">
            <v>2.4461432928062E-7</v>
          </cell>
          <cell r="G524">
            <v>2.41812866248912E-7</v>
          </cell>
          <cell r="H524">
            <v>2.0836307195177408E-6</v>
          </cell>
          <cell r="I524">
            <v>8.6523603207067097E-7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E525">
            <v>1.2778948583959757E-5</v>
          </cell>
          <cell r="F525">
            <v>1.3292107887889959E-5</v>
          </cell>
          <cell r="G525">
            <v>1.6148351302247975E-5</v>
          </cell>
          <cell r="H525">
            <v>2.1703135333072516E-5</v>
          </cell>
          <cell r="I525">
            <v>2.9184334521445813E-5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E526">
            <v>1.2787011490095992E-5</v>
          </cell>
          <cell r="F526">
            <v>1.3301237141143487E-5</v>
          </cell>
          <cell r="G526">
            <v>1.6194238788463162E-5</v>
          </cell>
          <cell r="H526">
            <v>2.1751361145404671E-5</v>
          </cell>
          <cell r="I526">
            <v>2.9215855629630638E-5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E527">
            <v>2.5572491505843778E-5</v>
          </cell>
          <cell r="F527">
            <v>2.6497425301108896E-5</v>
          </cell>
          <cell r="G527">
            <v>3.2285766144923375E-5</v>
          </cell>
          <cell r="H527">
            <v>4.3495830048560914E-5</v>
          </cell>
          <cell r="I527">
            <v>5.8510889058478422E-5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E528">
            <v>5.4981378153623603E-5</v>
          </cell>
          <cell r="F528">
            <v>7.4981988765649796E-3</v>
          </cell>
          <cell r="G528">
            <v>9.4542562718280196E-4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E529">
            <v>7.0211850731704276E-7</v>
          </cell>
          <cell r="F529">
            <v>9.5752859960516562E-5</v>
          </cell>
          <cell r="G529">
            <v>1.2073193732651453E-5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E530">
            <v>7.1404387212498286E-7</v>
          </cell>
          <cell r="F530">
            <v>9.7379206189155624E-5</v>
          </cell>
          <cell r="G530">
            <v>1.2278254898477964E-5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F531">
            <v>2.0173782583496239E-6</v>
          </cell>
          <cell r="G531">
            <v>2.2716286725004375E-6</v>
          </cell>
          <cell r="H531">
            <v>7.466462918028257E-6</v>
          </cell>
          <cell r="I531">
            <v>1.2181517697465243E-5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F532">
            <v>2.0173782583496239E-6</v>
          </cell>
          <cell r="G532">
            <v>2.2716286725004375E-6</v>
          </cell>
          <cell r="H532">
            <v>7.466462918028257E-6</v>
          </cell>
          <cell r="I532">
            <v>1.2181517697465243E-5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F533">
            <v>2.17665951161739E-7</v>
          </cell>
          <cell r="H533">
            <v>7.5703930686588904E-8</v>
          </cell>
          <cell r="I533">
            <v>3.2273217818648599E-7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F534">
            <v>2.17665951161739E-7</v>
          </cell>
          <cell r="G534">
            <v>2.17665951161739E-7</v>
          </cell>
          <cell r="H534">
            <v>5.6239697450010005E-7</v>
          </cell>
          <cell r="I534">
            <v>8.8512915268658604E-7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E535">
            <v>0.47087242680031699</v>
          </cell>
          <cell r="F535">
            <v>0.47087245403879618</v>
          </cell>
          <cell r="G535">
            <v>0.4708725310280335</v>
          </cell>
          <cell r="H535">
            <v>1.6839446968061103</v>
          </cell>
          <cell r="I535">
            <v>2.0118571721422422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E536">
            <v>0.47087242680031699</v>
          </cell>
          <cell r="F536">
            <v>0.47087245403879618</v>
          </cell>
          <cell r="G536">
            <v>0.4708725310280335</v>
          </cell>
          <cell r="H536">
            <v>1.6839446968061103</v>
          </cell>
          <cell r="I536">
            <v>2.0118571721422422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E537">
            <v>9.1293919625088007E-3</v>
          </cell>
          <cell r="G537">
            <v>1.1181066917833399E-8</v>
          </cell>
          <cell r="H537">
            <v>0.17553119779877899</v>
          </cell>
          <cell r="I537">
            <v>0.135593282788077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E538">
            <v>6.8384313379547104E-2</v>
          </cell>
          <cell r="F538">
            <v>6.8384313379547104E-2</v>
          </cell>
          <cell r="G538">
            <v>6.8384324560614024E-2</v>
          </cell>
          <cell r="H538">
            <v>0.24455753824564799</v>
          </cell>
          <cell r="I538">
            <v>0.29217992709734097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G539">
            <v>1.7454205641267286E-5</v>
          </cell>
          <cell r="H539">
            <v>1.8341465004206045E-5</v>
          </cell>
          <cell r="I539">
            <v>4.72107999668007E-4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G540">
            <v>1.8434778991900272E-5</v>
          </cell>
          <cell r="H540">
            <v>1.9371884386464802E-5</v>
          </cell>
          <cell r="I540">
            <v>4.9863092099767007E-4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G541">
            <v>2.1311822647752E-6</v>
          </cell>
          <cell r="H541">
            <v>6.5893345109274498E-7</v>
          </cell>
          <cell r="I541">
            <v>4.7122084081728099E-5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G542">
            <v>2.1311822647752E-6</v>
          </cell>
          <cell r="H542">
            <v>2.3759145065756248E-6</v>
          </cell>
          <cell r="I542">
            <v>4.7707616421687575E-5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E543">
            <v>8.2135223468694091E-3</v>
          </cell>
          <cell r="F543">
            <v>8.2135328519041678E-3</v>
          </cell>
          <cell r="G543">
            <v>1.4051191642741117E-2</v>
          </cell>
          <cell r="H543">
            <v>2.1191072610817277E-2</v>
          </cell>
          <cell r="I543">
            <v>2.1191073571331646E-2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E544">
            <v>2.1551431864988926</v>
          </cell>
          <cell r="F544">
            <v>2.1551459429111994</v>
          </cell>
          <cell r="G544">
            <v>3.6868871419806672</v>
          </cell>
          <cell r="H544">
            <v>5.5603179516779688</v>
          </cell>
          <cell r="I544">
            <v>5.5603182037069887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E545">
            <v>2.163356708845761</v>
          </cell>
          <cell r="F545">
            <v>2.1633594757631012</v>
          </cell>
          <cell r="G545">
            <v>3.700938333623411</v>
          </cell>
          <cell r="H545">
            <v>5.5815090242887839</v>
          </cell>
          <cell r="I545">
            <v>5.5815092772783199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E546">
            <v>0.11764968755229301</v>
          </cell>
          <cell r="F546">
            <v>1.9381074150823001E-7</v>
          </cell>
          <cell r="G546">
            <v>8.3617765892215798E-2</v>
          </cell>
          <cell r="H546">
            <v>8.6785162721140494E-2</v>
          </cell>
          <cell r="I546">
            <v>0.173085485318653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E547">
            <v>0.11764968755229301</v>
          </cell>
          <cell r="F547">
            <v>0.117649881363035</v>
          </cell>
          <cell r="G547">
            <v>0.20126764725525101</v>
          </cell>
          <cell r="H547">
            <v>0.30353853750626503</v>
          </cell>
          <cell r="I547">
            <v>0.30359675552080101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G548">
            <v>5.4148211543238578E-5</v>
          </cell>
          <cell r="H548">
            <v>1.233108848003169E-4</v>
          </cell>
          <cell r="I548">
            <v>5.9143738490717288E-5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G549">
            <v>5.4695163174988458E-5</v>
          </cell>
          <cell r="H549">
            <v>1.2455644929324939E-4</v>
          </cell>
          <cell r="I549">
            <v>5.9741149990623514E-5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G550">
            <v>5.4148211543238578E-5</v>
          </cell>
          <cell r="H550">
            <v>1.233108848003169E-4</v>
          </cell>
          <cell r="I550">
            <v>5.9143738490717288E-5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G551">
            <v>4.1910172674837196E-6</v>
          </cell>
          <cell r="H551">
            <v>7.8830258726074408E-6</v>
          </cell>
          <cell r="I551">
            <v>2.8326892640719999E-6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G552">
            <v>4.1910172674837196E-6</v>
          </cell>
          <cell r="H552">
            <v>9.5225743006746393E-6</v>
          </cell>
          <cell r="I552">
            <v>4.7286216918604202E-6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E553">
            <v>8.6524572857025652E-7</v>
          </cell>
          <cell r="F553">
            <v>5.0182456640989407E-5</v>
          </cell>
          <cell r="G553">
            <v>1.4577322577567135E-5</v>
          </cell>
          <cell r="H553">
            <v>1.5617082126080881E-4</v>
          </cell>
          <cell r="I553">
            <v>9.0964466661368977E-5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E554">
            <v>4.0114295949740003E-8</v>
          </cell>
          <cell r="F554">
            <v>6.4514767130230229E-5</v>
          </cell>
          <cell r="G554">
            <v>1.8222405052405861E-5</v>
          </cell>
          <cell r="H554">
            <v>1.8373596944564244E-4</v>
          </cell>
          <cell r="I554">
            <v>1.0107397160378941E-4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E555">
            <v>1.35036511144024E-7</v>
          </cell>
          <cell r="F555">
            <v>8.3240411982427601E-7</v>
          </cell>
          <cell r="G555">
            <v>4.5615796120821398E-7</v>
          </cell>
          <cell r="H555">
            <v>7.4484581917548705E-7</v>
          </cell>
          <cell r="I555">
            <v>7.6358532957139701E-7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E556">
            <v>1.3358848868680104E-7</v>
          </cell>
          <cell r="F556">
            <v>8.4847642541130135E-7</v>
          </cell>
          <cell r="G556">
            <v>8.4888101375089819E-7</v>
          </cell>
          <cell r="H556">
            <v>1.2414495824341479E-5</v>
          </cell>
          <cell r="I556">
            <v>5.2066525243321104E-6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E557">
            <v>0.48735394355266337</v>
          </cell>
          <cell r="F557">
            <v>0.48735411201360268</v>
          </cell>
          <cell r="G557">
            <v>0.48735405575229307</v>
          </cell>
          <cell r="H557">
            <v>0.48735407624693966</v>
          </cell>
          <cell r="I557">
            <v>0.48735414086048301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E558">
            <v>0.75335593114409583</v>
          </cell>
          <cell r="F558">
            <v>0.75335619155246891</v>
          </cell>
          <cell r="G558">
            <v>0.75335610458325086</v>
          </cell>
          <cell r="H558">
            <v>0.75335613626405207</v>
          </cell>
          <cell r="I558">
            <v>0.75335623614422531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E559">
            <v>1.24070987469676</v>
          </cell>
          <cell r="F559">
            <v>1.240710303566072</v>
          </cell>
          <cell r="G559">
            <v>1.2407101603355428</v>
          </cell>
          <cell r="H559">
            <v>1.240710212510993</v>
          </cell>
          <cell r="I559">
            <v>1.2407103770047074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E560">
            <v>6.7473340515920396E-2</v>
          </cell>
          <cell r="F560">
            <v>1.5537120629878399E-7</v>
          </cell>
          <cell r="H560">
            <v>3.45696799087125E-2</v>
          </cell>
          <cell r="I560">
            <v>2.8479829554826201E-2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E561">
            <v>6.7473340515920396E-2</v>
          </cell>
          <cell r="F561">
            <v>6.74734958871267E-2</v>
          </cell>
          <cell r="G561">
            <v>6.74734958871267E-2</v>
          </cell>
          <cell r="H561">
            <v>6.7473554674628705E-2</v>
          </cell>
          <cell r="I561">
            <v>6.7486356568024E-2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E562">
            <v>1.1276355735660819</v>
          </cell>
          <cell r="F562">
            <v>1.1276288561687551</v>
          </cell>
          <cell r="G562">
            <v>2.4026416146247414</v>
          </cell>
          <cell r="H562">
            <v>6.1310871528219248</v>
          </cell>
          <cell r="I562">
            <v>6.4142157123680361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E563">
            <v>1.1276355735660819</v>
          </cell>
          <cell r="F563">
            <v>1.1276288561687551</v>
          </cell>
          <cell r="G563">
            <v>2.4026416146247414</v>
          </cell>
          <cell r="H563">
            <v>6.1310871528219248</v>
          </cell>
          <cell r="I563">
            <v>6.4142157123680361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E564">
            <v>4.5549513841108703E-2</v>
          </cell>
          <cell r="G564">
            <v>0.10300495530696099</v>
          </cell>
          <cell r="H564">
            <v>0.166493430650344</v>
          </cell>
          <cell r="I564">
            <v>6.4798445424103096E-2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E565">
            <v>9.1099027682217407E-2</v>
          </cell>
          <cell r="F565">
            <v>9.1099027682217407E-2</v>
          </cell>
          <cell r="G565">
            <v>0.194103982989178</v>
          </cell>
          <cell r="H565">
            <v>0.49534660661817498</v>
          </cell>
          <cell r="I565">
            <v>0.51822156760183002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E566">
            <v>2.3173680647805065E-2</v>
          </cell>
          <cell r="F566">
            <v>2.3173690137827573E-2</v>
          </cell>
          <cell r="G566">
            <v>2.3173604515466278E-2</v>
          </cell>
          <cell r="H566">
            <v>0.27093292526343321</v>
          </cell>
          <cell r="I566">
            <v>0.28967147432451817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E567">
            <v>4.5989483809511712E-2</v>
          </cell>
          <cell r="F567">
            <v>4.5989502642999711E-2</v>
          </cell>
          <cell r="G567">
            <v>4.5989332720566642E-2</v>
          </cell>
          <cell r="H567">
            <v>0.53768175928697348</v>
          </cell>
          <cell r="I567">
            <v>0.57486947287273549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E568">
            <v>6.9163164457316767E-2</v>
          </cell>
          <cell r="F568">
            <v>6.9163192780827346E-2</v>
          </cell>
          <cell r="G568">
            <v>6.9162937236032881E-2</v>
          </cell>
          <cell r="H568">
            <v>0.80861468455040642</v>
          </cell>
          <cell r="I568">
            <v>0.86454094719725305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E569">
            <v>3.7612943626777399E-3</v>
          </cell>
          <cell r="F569">
            <v>6.2967076178948106E-8</v>
          </cell>
          <cell r="H569">
            <v>4.39748926507861E-2</v>
          </cell>
          <cell r="I569">
            <v>1.5111159261184901E-2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E570">
            <v>3.7612943626777399E-3</v>
          </cell>
          <cell r="F570">
            <v>3.7613573297539198E-3</v>
          </cell>
          <cell r="G570">
            <v>3.7613573297539198E-3</v>
          </cell>
          <cell r="H570">
            <v>4.3974928486626E-2</v>
          </cell>
          <cell r="I570">
            <v>4.70252235074698E-2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G571">
            <v>1.2145977479711383E-5</v>
          </cell>
          <cell r="H571">
            <v>3.497796499781412E-5</v>
          </cell>
          <cell r="I571">
            <v>0.45063167247065211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G572">
            <v>1.0458047712061275E-5</v>
          </cell>
          <cell r="H572">
            <v>2.8651810397200058E-5</v>
          </cell>
          <cell r="I572">
            <v>0.33084853642337902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G573">
            <v>7.1423474991121796E-7</v>
          </cell>
          <cell r="H573">
            <v>2.9394178209440802E-7</v>
          </cell>
          <cell r="I573">
            <v>2.45049788992035E-2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G574">
            <v>7.1423474991121796E-7</v>
          </cell>
          <cell r="H574">
            <v>1.9122506256150101E-6</v>
          </cell>
          <cell r="I574">
            <v>2.45066431879447E-2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E575">
            <v>3.7727309144133452</v>
          </cell>
          <cell r="F575">
            <v>3.5365031968005654</v>
          </cell>
          <cell r="G575">
            <v>2.9050072558590827</v>
          </cell>
          <cell r="H575">
            <v>1.2078753740659314</v>
          </cell>
          <cell r="I575">
            <v>0.39658434418091593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E576">
            <v>3.9712956993824746</v>
          </cell>
          <cell r="F576">
            <v>3.7226349440005979</v>
          </cell>
          <cell r="G576">
            <v>3.0579023745885081</v>
          </cell>
          <cell r="H576">
            <v>1.2714477621746652</v>
          </cell>
          <cell r="I576">
            <v>0.41745720440096357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E578">
            <v>0.3457693076790439</v>
          </cell>
          <cell r="F578">
            <v>0.34576927713648448</v>
          </cell>
          <cell r="G578">
            <v>0.3457692405940157</v>
          </cell>
          <cell r="H578">
            <v>9.8433250818711016E-2</v>
          </cell>
          <cell r="I578">
            <v>4.1636815541183474E-2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E579">
            <v>6.9687083727585986</v>
          </cell>
          <cell r="F579">
            <v>5.8645064274243701</v>
          </cell>
          <cell r="G579">
            <v>3.8446466429507105</v>
          </cell>
          <cell r="H579">
            <v>1.6243874004835361</v>
          </cell>
          <cell r="I579">
            <v>0.52630179980865377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E580">
            <v>8.7988742080285451</v>
          </cell>
          <cell r="F580">
            <v>7.3767376445589559</v>
          </cell>
          <cell r="G580">
            <v>4.8058083036883836</v>
          </cell>
          <cell r="H580">
            <v>2.0054165438068345</v>
          </cell>
          <cell r="I580">
            <v>0.64183146318128503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E581">
            <v>3.4213623345716399E-2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E582">
            <v>0.47178238925705618</v>
          </cell>
          <cell r="F582">
            <v>0.47178231203953258</v>
          </cell>
          <cell r="G582">
            <v>0.43863793030672188</v>
          </cell>
          <cell r="H582">
            <v>0.11386549415123444</v>
          </cell>
          <cell r="I582">
            <v>4.9187385531242273E-2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E583">
            <v>7.0678484053123212</v>
          </cell>
          <cell r="F583">
            <v>6.7951527779874814</v>
          </cell>
          <cell r="G583">
            <v>7.6797042760940055</v>
          </cell>
          <cell r="H583">
            <v>9.0795554626629276</v>
          </cell>
          <cell r="I583">
            <v>10.612039047828828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E584">
            <v>7.6289058815658795</v>
          </cell>
          <cell r="F584">
            <v>7.3111242850993632</v>
          </cell>
          <cell r="G584">
            <v>8.2190659196386076</v>
          </cell>
          <cell r="H584">
            <v>9.6153488546815424</v>
          </cell>
          <cell r="I584">
            <v>11.170567418767176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E585">
            <v>7.0678484053123212</v>
          </cell>
          <cell r="F585">
            <v>6.7951527779874814</v>
          </cell>
          <cell r="G585">
            <v>7.6797042760940055</v>
          </cell>
          <cell r="H585">
            <v>9.0795554626629276</v>
          </cell>
          <cell r="I585">
            <v>10.612039047828828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E586">
            <v>9.7760268800943799E-4</v>
          </cell>
          <cell r="F586">
            <v>1.16626825443963E-3</v>
          </cell>
          <cell r="G586">
            <v>1.1282007316331601E-3</v>
          </cell>
          <cell r="H586">
            <v>0.181954629497216</v>
          </cell>
          <cell r="I586">
            <v>0.42475097154441199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E587">
            <v>0.66456351111692546</v>
          </cell>
          <cell r="F587">
            <v>0.59695653748066713</v>
          </cell>
          <cell r="G587">
            <v>0.5641540513130483</v>
          </cell>
          <cell r="H587">
            <v>0.74825210712791013</v>
          </cell>
          <cell r="I587">
            <v>0.79547271266868624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E588">
            <v>0.82065508065045101</v>
          </cell>
          <cell r="F588">
            <v>0.82064860112368343</v>
          </cell>
          <cell r="G588">
            <v>1.7485606050683593</v>
          </cell>
          <cell r="H588">
            <v>4.4619976250604392</v>
          </cell>
          <cell r="I588">
            <v>4.6680485610341629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E589">
            <v>0.82065508065045101</v>
          </cell>
          <cell r="F589">
            <v>0.82064860112368343</v>
          </cell>
          <cell r="G589">
            <v>1.7485606050683593</v>
          </cell>
          <cell r="H589">
            <v>4.4619976250604392</v>
          </cell>
          <cell r="I589">
            <v>4.6680485610341629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E590">
            <v>3.3149390044633797E-2</v>
          </cell>
          <cell r="G590">
            <v>7.4963498718913196E-2</v>
          </cell>
          <cell r="H590">
            <v>0.12116826738810101</v>
          </cell>
          <cell r="I590">
            <v>4.71581240171133E-2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E591">
            <v>6.6298780089267595E-2</v>
          </cell>
          <cell r="F591">
            <v>6.6298780089267595E-2</v>
          </cell>
          <cell r="G591">
            <v>0.14126227880818101</v>
          </cell>
          <cell r="H591">
            <v>0.36049643493069999</v>
          </cell>
          <cell r="I591">
            <v>0.37714407001933897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E592">
            <v>4.5965968705446877E-2</v>
          </cell>
          <cell r="F592">
            <v>4.5965824351165696E-2</v>
          </cell>
          <cell r="G592">
            <v>4.5965935704359071E-2</v>
          </cell>
          <cell r="H592">
            <v>0.40219606271519098</v>
          </cell>
          <cell r="I592">
            <v>0.57457602347635972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E593">
            <v>0.49397504936077319</v>
          </cell>
          <cell r="F593">
            <v>0.49397349805194224</v>
          </cell>
          <cell r="G593">
            <v>0.49397469471331468</v>
          </cell>
          <cell r="H593">
            <v>4.3222154460741908</v>
          </cell>
          <cell r="I593">
            <v>6.1747033196891836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E594">
            <v>0.53994101806622019</v>
          </cell>
          <cell r="F594">
            <v>0.53993932240310816</v>
          </cell>
          <cell r="G594">
            <v>0.53994063041767359</v>
          </cell>
          <cell r="H594">
            <v>4.7244115087893803</v>
          </cell>
          <cell r="I594">
            <v>6.7492793431655436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E595">
            <v>2.93636081389076E-2</v>
          </cell>
          <cell r="H595">
            <v>2.5344848287219199E-8</v>
          </cell>
          <cell r="I595">
            <v>0.25843680260815999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E596">
            <v>2.93636081389076E-2</v>
          </cell>
          <cell r="F596">
            <v>2.93636081389076E-2</v>
          </cell>
          <cell r="G596">
            <v>2.93636081389076E-2</v>
          </cell>
          <cell r="H596">
            <v>0.25692710891117798</v>
          </cell>
          <cell r="I596">
            <v>0.36711560313558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E597">
            <v>7.7670125164070888E-2</v>
          </cell>
          <cell r="F597">
            <v>4.938661989660257E-2</v>
          </cell>
          <cell r="G597">
            <v>0.1102953010305751</v>
          </cell>
          <cell r="H597">
            <v>1.3435918304327402E-2</v>
          </cell>
          <cell r="I597">
            <v>0.23658989768239577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E598">
            <v>4.7075811033837168E-5</v>
          </cell>
          <cell r="F598">
            <v>4.6211808128674387E-5</v>
          </cell>
          <cell r="G598">
            <v>1.3441618679410478E-4</v>
          </cell>
          <cell r="H598">
            <v>2.8972690531863367E-4</v>
          </cell>
          <cell r="I598">
            <v>2.2555459189701997E-2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E599">
            <v>7.7717200975104664E-2</v>
          </cell>
          <cell r="F599">
            <v>4.9432759402300894E-2</v>
          </cell>
          <cell r="G599">
            <v>0.11042971721736915</v>
          </cell>
          <cell r="H599">
            <v>1.3725645209646031E-2</v>
          </cell>
          <cell r="I599">
            <v>0.25914538281071303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E600">
            <v>2.1212026398296371</v>
          </cell>
          <cell r="F600">
            <v>2.2847168612139606</v>
          </cell>
          <cell r="G600">
            <v>1.915386511986944</v>
          </cell>
          <cell r="H600">
            <v>1.1853090805606403</v>
          </cell>
          <cell r="I600">
            <v>0.67866131415797915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E601">
            <v>2.3182542511799307</v>
          </cell>
          <cell r="F601">
            <v>2.4867666516614522</v>
          </cell>
          <cell r="G601">
            <v>2.0706881210669659</v>
          </cell>
          <cell r="H601">
            <v>1.2643296859313489</v>
          </cell>
          <cell r="I601">
            <v>0.71438033069260976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E602">
            <v>6.7099452339985905E-8</v>
          </cell>
          <cell r="F602">
            <v>6.2829964218596601E-8</v>
          </cell>
          <cell r="G602">
            <v>4.58230022367622E-8</v>
          </cell>
          <cell r="H602">
            <v>6.3225249773195798E-3</v>
          </cell>
          <cell r="I602">
            <v>2.4464150543018499E-2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E603">
            <v>0.18498814122209958</v>
          </cell>
          <cell r="F603">
            <v>0.18498816941948543</v>
          </cell>
          <cell r="G603">
            <v>0.18498814024526175</v>
          </cell>
          <cell r="H603">
            <v>0.11793074947911429</v>
          </cell>
          <cell r="I603">
            <v>7.626227003189183E-2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E604">
            <v>1.355504785674315</v>
          </cell>
          <cell r="F604">
            <v>1.3554978926665273</v>
          </cell>
          <cell r="G604">
            <v>1.3555029701337307</v>
          </cell>
          <cell r="H604">
            <v>3.8325873863717477</v>
          </cell>
          <cell r="I604">
            <v>6.7211893127558735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E605">
            <v>1.355504785674315</v>
          </cell>
          <cell r="F605">
            <v>1.3554978926665273</v>
          </cell>
          <cell r="G605">
            <v>1.3555029701337307</v>
          </cell>
          <cell r="H605">
            <v>3.8325873863717477</v>
          </cell>
          <cell r="I605">
            <v>6.7211893127558735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E606">
            <v>5.4754028624984297E-2</v>
          </cell>
          <cell r="H606">
            <v>0.20013665681123199</v>
          </cell>
          <cell r="I606">
            <v>0.28377300785133103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E607">
            <v>0.109508057249969</v>
          </cell>
          <cell r="F607">
            <v>0.109508057249969</v>
          </cell>
          <cell r="G607">
            <v>0.109508057249969</v>
          </cell>
          <cell r="H607">
            <v>0.30964471406119998</v>
          </cell>
          <cell r="I607">
            <v>0.543022460283204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E608">
            <v>4.0128186634106743E-2</v>
          </cell>
          <cell r="F608">
            <v>4.0127908779266197E-2</v>
          </cell>
          <cell r="G608">
            <v>4.0127996709173011E-2</v>
          </cell>
          <cell r="H608">
            <v>3.9257606749818095E-6</v>
          </cell>
          <cell r="I608">
            <v>0.50160359543854627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E609">
            <v>0.19682379871607122</v>
          </cell>
          <cell r="F609">
            <v>0.19682243587239967</v>
          </cell>
          <cell r="G609">
            <v>0.19682286715773134</v>
          </cell>
          <cell r="H609">
            <v>2.4608000943422456E-5</v>
          </cell>
          <cell r="I609">
            <v>2.460303676417344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E610">
            <v>0.23695198535017811</v>
          </cell>
          <cell r="F610">
            <v>0.2369503446516659</v>
          </cell>
          <cell r="G610">
            <v>0.23695086386690448</v>
          </cell>
          <cell r="H610">
            <v>2.9636495992984137E-5</v>
          </cell>
          <cell r="I610">
            <v>2.9619072718558934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E611">
            <v>1.2886153531108301E-2</v>
          </cell>
          <cell r="H611">
            <v>1.58498104232485E-6</v>
          </cell>
          <cell r="I611">
            <v>0.16110667157332401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E612">
            <v>1.2886153531108301E-2</v>
          </cell>
          <cell r="F612">
            <v>1.2886153531108301E-2</v>
          </cell>
          <cell r="G612">
            <v>1.2886153531108301E-2</v>
          </cell>
          <cell r="H612">
            <v>1.6017768327791101E-6</v>
          </cell>
          <cell r="I612">
            <v>0.16110782895173101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E613">
            <v>0.73973035403869469</v>
          </cell>
          <cell r="F613">
            <v>0.62619345309067187</v>
          </cell>
          <cell r="G613">
            <v>0.53321069633614493</v>
          </cell>
          <cell r="H613">
            <v>9.2748083294307601E-2</v>
          </cell>
          <cell r="I613">
            <v>6.3899820861390483E-2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E614">
            <v>0.73974984289820844</v>
          </cell>
          <cell r="F614">
            <v>0.62621250976790266</v>
          </cell>
          <cell r="G614">
            <v>0.53322933767406833</v>
          </cell>
          <cell r="H614">
            <v>9.275221306608826E-2</v>
          </cell>
          <cell r="I614">
            <v>6.3902254052147583E-2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E615">
            <v>6.0899730478941802E-2</v>
          </cell>
          <cell r="F615">
            <v>4.6902547406374898E-7</v>
          </cell>
          <cell r="G615">
            <v>6.3718209604805999E-7</v>
          </cell>
          <cell r="H615">
            <v>1.54069872528565E-2</v>
          </cell>
          <cell r="I615">
            <v>2.2082174346744099E-7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E616">
            <v>6.1018084089890873E-2</v>
          </cell>
          <cell r="F616">
            <v>6.1018135707316241E-2</v>
          </cell>
          <cell r="G616">
            <v>6.101818170798088E-2</v>
          </cell>
          <cell r="H616">
            <v>1.7370497766298024E-2</v>
          </cell>
          <cell r="I616">
            <v>7.34767622531389E-3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E617">
            <v>0.42668132093679007</v>
          </cell>
          <cell r="F617">
            <v>0.42667537021463042</v>
          </cell>
          <cell r="G617">
            <v>0.42667967191114475</v>
          </cell>
          <cell r="H617">
            <v>0.42665615226130865</v>
          </cell>
          <cell r="I617">
            <v>0.24665147151922653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E618">
            <v>0.42668132093679007</v>
          </cell>
          <cell r="F618">
            <v>0.42667537021463042</v>
          </cell>
          <cell r="G618">
            <v>0.42667967191114475</v>
          </cell>
          <cell r="H618">
            <v>0.42665615226130865</v>
          </cell>
          <cell r="I618">
            <v>0.24665147151922653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  <cell r="E619">
            <v>3.44705502602628E-2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E620">
            <v>3.44705502602628E-2</v>
          </cell>
          <cell r="F620">
            <v>3.44705502602628E-2</v>
          </cell>
          <cell r="G620">
            <v>3.44705502602628E-2</v>
          </cell>
          <cell r="H620">
            <v>3.44705502602628E-2</v>
          </cell>
          <cell r="I620">
            <v>1.9927460781947199E-2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E621">
            <v>8.4743976094847356E-6</v>
          </cell>
          <cell r="F621">
            <v>8.474346887403661E-6</v>
          </cell>
          <cell r="G621">
            <v>8.2481216455936561E-6</v>
          </cell>
          <cell r="H621">
            <v>1.3963763505058244E-5</v>
          </cell>
          <cell r="I621">
            <v>1.6242260921210631E-4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E622">
            <v>8.4743976094847356E-6</v>
          </cell>
          <cell r="F622">
            <v>8.474346887403661E-6</v>
          </cell>
          <cell r="G622">
            <v>8.2481216455936561E-6</v>
          </cell>
          <cell r="H622">
            <v>1.3963763505058244E-5</v>
          </cell>
          <cell r="I622">
            <v>1.6242260921210631E-4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E623">
            <v>4.63051305910818E-7</v>
          </cell>
          <cell r="F623">
            <v>1.48712663318022E-8</v>
          </cell>
          <cell r="H623">
            <v>1.1431133788195901E-8</v>
          </cell>
          <cell r="I623">
            <v>8.5039785899573297E-6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E624">
            <v>4.63051305910818E-7</v>
          </cell>
          <cell r="F624">
            <v>4.7792257224262099E-7</v>
          </cell>
          <cell r="G624">
            <v>4.7792257224262099E-7</v>
          </cell>
          <cell r="H624">
            <v>7.5288274319251799E-7</v>
          </cell>
          <cell r="I624">
            <v>8.8247904325144503E-6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F625">
            <v>2.4287125161427201E-2</v>
          </cell>
          <cell r="G625">
            <v>3.2043039315593297E-2</v>
          </cell>
          <cell r="H625">
            <v>1.2546282694043899E-2</v>
          </cell>
          <cell r="I625">
            <v>1.11808968526859E-3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F626">
            <v>8.6124557310025504E-4</v>
          </cell>
          <cell r="G626">
            <v>1.1817291095112454E-3</v>
          </cell>
          <cell r="H626">
            <v>4.9384304221236728E-4</v>
          </cell>
          <cell r="I626">
            <v>4.7262990443888955E-5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F627">
            <v>4.3062278655012746E-4</v>
          </cell>
          <cell r="G627">
            <v>5.6813899495732913E-4</v>
          </cell>
          <cell r="H627">
            <v>2.2245182081638166E-4</v>
          </cell>
          <cell r="I627">
            <v>1.9824285199797652E-5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F628">
            <v>8.6124557310025504E-4</v>
          </cell>
          <cell r="G628">
            <v>1.1817291095112454E-3</v>
          </cell>
          <cell r="H628">
            <v>4.9384304221236728E-4</v>
          </cell>
          <cell r="I628">
            <v>4.7262990443888955E-5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F629">
            <v>6.7716977275339104E-5</v>
          </cell>
          <cell r="G629">
            <v>2.4659894283427302E-5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F630">
            <v>6.7716977275339104E-5</v>
          </cell>
          <cell r="G630">
            <v>9.2376871558766494E-5</v>
          </cell>
          <cell r="H630">
            <v>3.9221649873832045E-5</v>
          </cell>
          <cell r="I630">
            <v>4.4028942422859303E-6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G631">
            <v>3.4723366505105154E-5</v>
          </cell>
          <cell r="H631">
            <v>4.4999996568582289E-5</v>
          </cell>
          <cell r="I631">
            <v>2.0863967316832937E-5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G632">
            <v>5.4022239479324286E-6</v>
          </cell>
          <cell r="H632">
            <v>4.4993752586405576E-5</v>
          </cell>
          <cell r="I632">
            <v>2.0860972130775974E-5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G633">
            <v>4.0641142659442411E-5</v>
          </cell>
          <cell r="H633">
            <v>8.9744806506716188E-5</v>
          </cell>
          <cell r="I633">
            <v>4.2025942258536006E-5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E634">
            <v>8.5253917927348042E-5</v>
          </cell>
          <cell r="F634">
            <v>8.5200391945250558E-5</v>
          </cell>
          <cell r="G634">
            <v>8.4993986601103173E-5</v>
          </cell>
          <cell r="H634">
            <v>8.5006373894292838E-5</v>
          </cell>
          <cell r="I634">
            <v>4.916847755774207E-5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E635">
            <v>8.5253917927348042E-5</v>
          </cell>
          <cell r="F635">
            <v>8.5200391945250558E-5</v>
          </cell>
          <cell r="G635">
            <v>8.4993986601103173E-5</v>
          </cell>
          <cell r="H635">
            <v>8.5006373894292838E-5</v>
          </cell>
          <cell r="I635">
            <v>4.916847755774207E-5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  <cell r="E636">
            <v>6.8381858739306697E-6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E637">
            <v>6.8381858739306697E-6</v>
          </cell>
          <cell r="F637">
            <v>6.8381858739306697E-6</v>
          </cell>
          <cell r="G637">
            <v>6.8381858739306697E-6</v>
          </cell>
          <cell r="H637">
            <v>6.8381858739306697E-6</v>
          </cell>
          <cell r="I637">
            <v>3.9531623311365099E-6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F638">
            <v>1.443817844370277E-6</v>
          </cell>
          <cell r="G638">
            <v>1.438099521138015E-6</v>
          </cell>
          <cell r="H638">
            <v>1.6472252439755792E-6</v>
          </cell>
          <cell r="I638">
            <v>1.7009561546928572E-6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F639">
            <v>1.443817844370277E-6</v>
          </cell>
          <cell r="G639">
            <v>1.438099521138015E-6</v>
          </cell>
          <cell r="H639">
            <v>1.6472252439755792E-6</v>
          </cell>
          <cell r="I639">
            <v>1.7009561546928572E-6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  <cell r="F640">
            <v>1.4393111555741501E-7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F641">
            <v>1.4393111555741501E-7</v>
          </cell>
          <cell r="G641">
            <v>1.4393111555741501E-7</v>
          </cell>
          <cell r="H641">
            <v>1.7161402449391701E-7</v>
          </cell>
          <cell r="I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E642">
            <v>0.58209588749265839</v>
          </cell>
          <cell r="F642">
            <v>0.59297091540963409</v>
          </cell>
          <cell r="G642">
            <v>0.73649939413913079</v>
          </cell>
          <cell r="H642">
            <v>0.98351797770068217</v>
          </cell>
          <cell r="I642">
            <v>1.2705522333238317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E643">
            <v>0.55333409446862825</v>
          </cell>
          <cell r="F643">
            <v>0.57684961304966242</v>
          </cell>
          <cell r="G643">
            <v>0.68608975572858621</v>
          </cell>
          <cell r="H643">
            <v>0.92832283023368656</v>
          </cell>
          <cell r="I643">
            <v>1.2988019270772713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E644">
            <v>1.1354299502711305</v>
          </cell>
          <cell r="F644">
            <v>1.1698204147465037</v>
          </cell>
          <cell r="G644">
            <v>1.4225889868745167</v>
          </cell>
          <cell r="H644">
            <v>1.9118406200141063</v>
          </cell>
          <cell r="I644">
            <v>2.5693539918445158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E645">
            <v>0.23672765555113207</v>
          </cell>
          <cell r="F645">
            <v>0.23672823274177918</v>
          </cell>
          <cell r="G645">
            <v>0.23672706800473572</v>
          </cell>
          <cell r="H645">
            <v>5.667638510119017E-2</v>
          </cell>
          <cell r="I645">
            <v>2.9590949335409404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E646">
            <v>4.1280012532719158E-2</v>
          </cell>
          <cell r="F646">
            <v>4.1280113181868465E-2</v>
          </cell>
          <cell r="G646">
            <v>4.1279910077758573E-2</v>
          </cell>
          <cell r="H646">
            <v>9.8830949085329904E-3</v>
          </cell>
          <cell r="I646">
            <v>0.5160000239840653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E647">
            <v>0.27800766808385136</v>
          </cell>
          <cell r="F647">
            <v>0.2780083459236477</v>
          </cell>
          <cell r="G647">
            <v>0.27800697808249397</v>
          </cell>
          <cell r="H647">
            <v>6.6559480009723199E-2</v>
          </cell>
          <cell r="I647">
            <v>3.475094957525005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E648">
            <v>1.51188417922589E-2</v>
          </cell>
          <cell r="F648">
            <v>9.7736790301036002E-8</v>
          </cell>
          <cell r="H648">
            <v>3.61978145009217E-3</v>
          </cell>
          <cell r="I648">
            <v>0.18639490142087001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E649">
            <v>1.51188417922589E-2</v>
          </cell>
          <cell r="F649">
            <v>1.51189395290492E-2</v>
          </cell>
          <cell r="G649">
            <v>1.51189395290492E-2</v>
          </cell>
          <cell r="H649">
            <v>3.6197987614204402E-3</v>
          </cell>
          <cell r="I649">
            <v>0.189021898168306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E650">
            <v>2.1919169090923368E-2</v>
          </cell>
          <cell r="F650">
            <v>6.470979562128E-2</v>
          </cell>
          <cell r="G650">
            <v>0.15018784697331364</v>
          </cell>
          <cell r="H650">
            <v>0.14933417152019007</v>
          </cell>
          <cell r="I650">
            <v>0.30329632044851423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E651">
            <v>2.191989752921852E-2</v>
          </cell>
          <cell r="F651">
            <v>6.4712369728195607E-2</v>
          </cell>
          <cell r="G651">
            <v>0.15019415179562548</v>
          </cell>
          <cell r="H651">
            <v>0.14934033485017309</v>
          </cell>
          <cell r="I651">
            <v>0.30330748486165005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E652">
            <v>1.81884295044732E-3</v>
          </cell>
          <cell r="F652">
            <v>4.3685332526169404E-3</v>
          </cell>
          <cell r="G652">
            <v>1.1120548274239301E-2</v>
          </cell>
          <cell r="H652">
            <v>1.37144345069135E-2</v>
          </cell>
          <cell r="I652">
            <v>2.2207997939288699E-2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E653">
            <v>1.8197172834601564E-3</v>
          </cell>
          <cell r="F653">
            <v>6.1880858297496989E-3</v>
          </cell>
          <cell r="G653">
            <v>1.7308431747829891E-2</v>
          </cell>
          <cell r="H653">
            <v>2.5569383656154247E-2</v>
          </cell>
          <cell r="I653">
            <v>3.3635387123133229E-2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E654">
            <v>1.3399614933747091E-2</v>
          </cell>
          <cell r="F654">
            <v>1.3399777357711567E-2</v>
          </cell>
          <cell r="G654">
            <v>1.339978711919986E-2</v>
          </cell>
          <cell r="H654">
            <v>1.3402106974127212E-2</v>
          </cell>
          <cell r="I654">
            <v>1.3402053612049282E-2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E655">
            <v>1.3399614933747091E-2</v>
          </cell>
          <cell r="F655">
            <v>1.3399777357711567E-2</v>
          </cell>
          <cell r="G655">
            <v>1.339978711919986E-2</v>
          </cell>
          <cell r="H655">
            <v>1.3402106974127212E-2</v>
          </cell>
          <cell r="I655">
            <v>1.3402053612049282E-2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E656">
            <v>1.94601215667106E-3</v>
          </cell>
          <cell r="F656">
            <v>2.3588663625774298E-8</v>
          </cell>
          <cell r="H656">
            <v>9.9703176003914902E-4</v>
          </cell>
          <cell r="I656">
            <v>8.2122038238722995E-4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E657">
            <v>1.94601215667106E-3</v>
          </cell>
          <cell r="F657">
            <v>1.9460357453346901E-3</v>
          </cell>
          <cell r="G657">
            <v>1.9460357453346901E-3</v>
          </cell>
          <cell r="H657">
            <v>1.9463778910048799E-3</v>
          </cell>
          <cell r="I657">
            <v>1.94636632338747E-3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E658">
            <v>1.4868835908131273</v>
          </cell>
          <cell r="F658">
            <v>1.4868836774950136</v>
          </cell>
          <cell r="G658">
            <v>1.4868836767147247</v>
          </cell>
          <cell r="H658">
            <v>1.4868836196194299</v>
          </cell>
          <cell r="I658">
            <v>1.4868836346018577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E659">
            <v>1.6520928786812528</v>
          </cell>
          <cell r="F659">
            <v>1.6520929749944604</v>
          </cell>
          <cell r="G659">
            <v>1.6520929741274726</v>
          </cell>
          <cell r="H659">
            <v>1.6520929106882551</v>
          </cell>
          <cell r="I659">
            <v>1.652092927335397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E660">
            <v>1.54411624639035E-2</v>
          </cell>
          <cell r="H660">
            <v>3.5268843721378902E-2</v>
          </cell>
          <cell r="I660">
            <v>5.8755267574560698E-2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E661">
            <v>0.12012229392048851</v>
          </cell>
          <cell r="F661">
            <v>0.12012229392048851</v>
          </cell>
          <cell r="G661">
            <v>0.12012229392048851</v>
          </cell>
          <cell r="H661">
            <v>0.120332695715075</v>
          </cell>
          <cell r="I661">
            <v>0.120332604227499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E662">
            <v>2.3707167097254468E-6</v>
          </cell>
          <cell r="F662">
            <v>2.3966511799139611E-6</v>
          </cell>
          <cell r="G662">
            <v>2.0001422143969689E-6</v>
          </cell>
          <cell r="H662">
            <v>1.9972315223155904E-6</v>
          </cell>
          <cell r="I662">
            <v>1.0860115849824284E-6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E663">
            <v>2.3707167097254468E-6</v>
          </cell>
          <cell r="F663">
            <v>2.3966511799139611E-6</v>
          </cell>
          <cell r="G663">
            <v>2.0001422143969689E-6</v>
          </cell>
          <cell r="H663">
            <v>1.9972315223155904E-6</v>
          </cell>
          <cell r="I663">
            <v>1.0860115849824284E-6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  <cell r="E664">
            <v>2.14627469407221E-7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E665">
            <v>2.14627469407221E-7</v>
          </cell>
          <cell r="F665">
            <v>2.14627469407221E-7</v>
          </cell>
          <cell r="G665">
            <v>2.14627469407221E-7</v>
          </cell>
          <cell r="H665">
            <v>2.14627469407221E-7</v>
          </cell>
          <cell r="I665">
            <v>1.2407636220044399E-7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E666">
            <v>0.19483590034792317</v>
          </cell>
          <cell r="F666">
            <v>0.12890697872443524</v>
          </cell>
          <cell r="G666">
            <v>0.13417387505845296</v>
          </cell>
          <cell r="H666">
            <v>0.13887505892616731</v>
          </cell>
          <cell r="I666">
            <v>0.14721062128115872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E667">
            <v>0.3117374405566769</v>
          </cell>
          <cell r="F667">
            <v>0.20625116595909651</v>
          </cell>
          <cell r="G667">
            <v>0.21467820009352453</v>
          </cell>
          <cell r="H667">
            <v>0.22220009428186771</v>
          </cell>
          <cell r="I667">
            <v>0.23553699404985404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E668">
            <v>1.9493742302767801E-3</v>
          </cell>
          <cell r="H668">
            <v>4.1469722859842203E-3</v>
          </cell>
          <cell r="I668">
            <v>4.7912866272820801E-3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E669">
            <v>1.3190464342435081E-2</v>
          </cell>
          <cell r="F669">
            <v>1.3190384646628578E-2</v>
          </cell>
          <cell r="G669">
            <v>1.3190360189862384E-2</v>
          </cell>
          <cell r="H669">
            <v>9.4922078735229995E-3</v>
          </cell>
          <cell r="I669">
            <v>1.00618895015036E-2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E670">
            <v>7.5302067750301377E-2</v>
          </cell>
          <cell r="F670">
            <v>7.5301707931109796E-2</v>
          </cell>
          <cell r="G670">
            <v>7.5301755448634475E-2</v>
          </cell>
          <cell r="H670">
            <v>1.8096754934018555E-6</v>
          </cell>
          <cell r="I670">
            <v>1.1682435517656541E-5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E671">
            <v>0.2907428448682578</v>
          </cell>
          <cell r="F671">
            <v>0.29074145559889863</v>
          </cell>
          <cell r="G671">
            <v>0.29074163906504707</v>
          </cell>
          <cell r="H671">
            <v>8.8968490028171485E-6</v>
          </cell>
          <cell r="I671">
            <v>4.5751360843421417E-5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E672">
            <v>0.36604491261855904</v>
          </cell>
          <cell r="F672">
            <v>0.36604316353000854</v>
          </cell>
          <cell r="G672">
            <v>0.36604339451368167</v>
          </cell>
          <cell r="H672">
            <v>1.1673097012725052E-5</v>
          </cell>
          <cell r="I672">
            <v>5.7600911519245884E-5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E673">
            <v>1.9906595083797898E-2</v>
          </cell>
          <cell r="H673">
            <v>6.28681318800901E-7</v>
          </cell>
          <cell r="I673">
            <v>2.6639204953250399E-6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E674">
            <v>1.9906595083797898E-2</v>
          </cell>
          <cell r="F674">
            <v>1.9906595083797898E-2</v>
          </cell>
          <cell r="G674">
            <v>1.9906595083797898E-2</v>
          </cell>
          <cell r="H674">
            <v>6.28681318800901E-7</v>
          </cell>
          <cell r="I674">
            <v>3.1201756042132598E-6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G675">
            <v>1.3896503654915344E-5</v>
          </cell>
          <cell r="H675">
            <v>2.1951506643297205E-5</v>
          </cell>
          <cell r="I675">
            <v>2.9781485360170432E-5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G676">
            <v>1.3897517611994146E-5</v>
          </cell>
          <cell r="H676">
            <v>2.1944036594245506E-5</v>
          </cell>
          <cell r="I676">
            <v>2.9760994758539135E-5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G677">
            <v>2.7829962450029068E-5</v>
          </cell>
          <cell r="H677">
            <v>4.4390313043686256E-5</v>
          </cell>
          <cell r="I677">
            <v>5.929611022743657E-5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  <cell r="I678">
            <v>3.4488460007511102E-4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  <cell r="I679">
            <v>3.4488460007511102E-4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  <cell r="I680">
            <v>1.9304896371833699E-5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  <cell r="I681">
            <v>2.07656851262212E-5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G682">
            <v>3.5531321256863219E-6</v>
          </cell>
          <cell r="H682">
            <v>9.0545246014386479E-6</v>
          </cell>
          <cell r="I682">
            <v>7.1842184609498342E-6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G683">
            <v>3.0593523954539915E-6</v>
          </cell>
          <cell r="H683">
            <v>7.4169129660177749E-6</v>
          </cell>
          <cell r="I683">
            <v>5.5985613578945383E-6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G684">
            <v>4.6945605028820999E-7</v>
          </cell>
          <cell r="H684">
            <v>2.27961142930663E-8</v>
          </cell>
          <cell r="I684">
            <v>1.2320750964560901E-8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G685">
            <v>4.6945605028820999E-7</v>
          </cell>
          <cell r="H685">
            <v>9.5492786675719497E-7</v>
          </cell>
          <cell r="I685">
            <v>8.0426689932187301E-7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E686">
            <v>1.4633755763240128</v>
          </cell>
          <cell r="F686">
            <v>1.2933445319793113</v>
          </cell>
          <cell r="G686">
            <v>1.4724207349019276</v>
          </cell>
          <cell r="H686">
            <v>1.3560214130706405</v>
          </cell>
          <cell r="I686">
            <v>1.4101187437644984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E687">
            <v>1.8955642180362857</v>
          </cell>
          <cell r="F687">
            <v>1.6688316541668533</v>
          </cell>
          <cell r="G687">
            <v>1.8877188908999083</v>
          </cell>
          <cell r="H687">
            <v>1.7164828013552389</v>
          </cell>
          <cell r="I687">
            <v>1.7849604351449346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E688">
            <v>8.1901177204566895E-4</v>
          </cell>
          <cell r="F688">
            <v>6.2030608033836797E-3</v>
          </cell>
          <cell r="G688">
            <v>5.2984996907558396E-3</v>
          </cell>
          <cell r="H688">
            <v>4.7013733055921702E-4</v>
          </cell>
          <cell r="I688">
            <v>5.3640894534123497E-2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E689">
            <v>0.12444668087682975</v>
          </cell>
          <cell r="F689">
            <v>0.13024061832960696</v>
          </cell>
          <cell r="G689">
            <v>0.13497315087795719</v>
          </cell>
          <cell r="H689">
            <v>0.11984031042901888</v>
          </cell>
          <cell r="I689">
            <v>0.17251713032849861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E690">
            <v>2.2238987553969758E-6</v>
          </cell>
          <cell r="F690">
            <v>2.2479428276325017E-6</v>
          </cell>
          <cell r="G690">
            <v>1.8059746790590199E-6</v>
          </cell>
          <cell r="H690">
            <v>1.8032484417219978E-6</v>
          </cell>
          <cell r="I690">
            <v>1.0042129402746851E-6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E691">
            <v>2.2238987553969758E-6</v>
          </cell>
          <cell r="F691">
            <v>2.2479428276325017E-6</v>
          </cell>
          <cell r="G691">
            <v>1.8059746790590199E-6</v>
          </cell>
          <cell r="H691">
            <v>1.8032484417219978E-6</v>
          </cell>
          <cell r="I691">
            <v>1.0042129402746851E-6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  <cell r="E692">
            <v>1.9886106171002E-7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E693">
            <v>1.9886106171002E-7</v>
          </cell>
          <cell r="F693">
            <v>1.9886106171002E-7</v>
          </cell>
          <cell r="G693">
            <v>1.9886106171002E-7</v>
          </cell>
          <cell r="H693">
            <v>1.9886106171002E-7</v>
          </cell>
          <cell r="I693">
            <v>1.14961785592703E-7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E694">
            <v>2.3255419638533542E-6</v>
          </cell>
          <cell r="F694">
            <v>2.1875990811062929E-6</v>
          </cell>
          <cell r="G694">
            <v>2.1854904000174006E-6</v>
          </cell>
          <cell r="H694">
            <v>1.9302275719464106E-6</v>
          </cell>
          <cell r="I694">
            <v>1.4199310494336693E-6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E695">
            <v>2.7262215559813408E-6</v>
          </cell>
          <cell r="F695">
            <v>2.5645117841154677E-6</v>
          </cell>
          <cell r="G695">
            <v>2.562039787510554E-6</v>
          </cell>
          <cell r="H695">
            <v>2.2627964132156404E-6</v>
          </cell>
          <cell r="I695">
            <v>1.6760575598325544E-6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E696">
            <v>1.78588823541489E-7</v>
          </cell>
          <cell r="H696">
            <v>4.1615714454825599E-8</v>
          </cell>
          <cell r="I696">
            <v>3.6993813449535602E-8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E697">
            <v>1.78588823541489E-7</v>
          </cell>
          <cell r="F697">
            <v>1.78588823541489E-7</v>
          </cell>
          <cell r="G697">
            <v>1.78588823541489E-7</v>
          </cell>
          <cell r="H697">
            <v>1.5652778003136701E-7</v>
          </cell>
          <cell r="I697">
            <v>1.1580292166314E-7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E698">
            <v>2.1600816666130362</v>
          </cell>
          <cell r="F698">
            <v>2.1602907413224881</v>
          </cell>
          <cell r="G698">
            <v>2.2260572305988631</v>
          </cell>
          <cell r="H698">
            <v>2.7653017782032632</v>
          </cell>
          <cell r="I698">
            <v>2.2269858045376161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E699">
            <v>2.1600816666130362</v>
          </cell>
          <cell r="F699">
            <v>2.1602907413224881</v>
          </cell>
          <cell r="G699">
            <v>2.2260572305988631</v>
          </cell>
          <cell r="H699">
            <v>2.7653017782032632</v>
          </cell>
          <cell r="I699">
            <v>2.2269858045376161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E700">
            <v>2.4000907406811502</v>
          </cell>
          <cell r="F700">
            <v>2.4003230459138751</v>
          </cell>
          <cell r="G700">
            <v>2.4733969228876256</v>
          </cell>
          <cell r="H700">
            <v>3.0725575313369591</v>
          </cell>
          <cell r="I700">
            <v>2.4744286717084605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E701">
            <v>2.1928913800563901E-2</v>
          </cell>
          <cell r="F701">
            <v>1.8865005288617899E-8</v>
          </cell>
          <cell r="G701">
            <v>5.7184113349773502E-3</v>
          </cell>
          <cell r="H701">
            <v>8.3354521211748897E-2</v>
          </cell>
          <cell r="I701">
            <v>7.0972485565820906E-2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E702">
            <v>0.1724399018851229</v>
          </cell>
          <cell r="F702">
            <v>0.17243992075012821</v>
          </cell>
          <cell r="G702">
            <v>0.17815833208510551</v>
          </cell>
          <cell r="H702">
            <v>0.22741881853183213</v>
          </cell>
          <cell r="I702">
            <v>0.19075203207825725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E703">
            <v>1.400790076925801</v>
          </cell>
          <cell r="F703">
            <v>2.5226108923294435</v>
          </cell>
          <cell r="G703">
            <v>5.0162384940838649</v>
          </cell>
          <cell r="H703">
            <v>6.1647666301991491</v>
          </cell>
          <cell r="I703">
            <v>7.2488392145344669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E704">
            <v>0.45106204227663799</v>
          </cell>
          <cell r="F704">
            <v>0.80277247642223926</v>
          </cell>
          <cell r="G704">
            <v>1.565731537130588</v>
          </cell>
          <cell r="H704">
            <v>1.8531995077871197</v>
          </cell>
          <cell r="I704">
            <v>2.1015150825947262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E705">
            <v>1.400790076925801</v>
          </cell>
          <cell r="F705">
            <v>2.5226108923294435</v>
          </cell>
          <cell r="G705">
            <v>5.0162384940838649</v>
          </cell>
          <cell r="H705">
            <v>6.1647666301991491</v>
          </cell>
          <cell r="I705">
            <v>7.2488392145344669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E706">
            <v>1.5918089401003799E-2</v>
          </cell>
          <cell r="F706">
            <v>6.1008048229816501E-2</v>
          </cell>
          <cell r="G706">
            <v>0.13560890957702301</v>
          </cell>
          <cell r="H706">
            <v>0.12018945183068901</v>
          </cell>
          <cell r="I706">
            <v>0.26213448369368297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E707">
            <v>7.6181212892902903E-2</v>
          </cell>
          <cell r="F707">
            <v>0.13718926112271929</v>
          </cell>
          <cell r="G707">
            <v>0.27279816021542452</v>
          </cell>
          <cell r="H707">
            <v>0.33861567049922836</v>
          </cell>
          <cell r="I707">
            <v>0.39800494869596609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E708">
            <v>4.5400388851647131</v>
          </cell>
          <cell r="F708">
            <v>3.9366228075109975</v>
          </cell>
          <cell r="G708">
            <v>3.8938660843936082</v>
          </cell>
          <cell r="H708">
            <v>3.8097406080288274</v>
          </cell>
          <cell r="I708">
            <v>2.5101927297985971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E709">
            <v>4.5400388851647131</v>
          </cell>
          <cell r="F709">
            <v>3.9366228075109975</v>
          </cell>
          <cell r="G709">
            <v>3.8938660843936082</v>
          </cell>
          <cell r="H709">
            <v>3.8097406080288274</v>
          </cell>
          <cell r="I709">
            <v>2.5101927297985971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E710">
            <v>6.3056095627287707</v>
          </cell>
          <cell r="F710">
            <v>5.4675316770986129</v>
          </cell>
          <cell r="G710">
            <v>5.4081473394355672</v>
          </cell>
          <cell r="H710">
            <v>5.2913064000400363</v>
          </cell>
          <cell r="I710">
            <v>3.4863787913869415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  <cell r="I711">
            <v>3.8332333115125301E-2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E712">
            <v>0.3350717394213093</v>
          </cell>
          <cell r="F712">
            <v>0.33507170329301228</v>
          </cell>
          <cell r="G712">
            <v>0.33507169419387278</v>
          </cell>
          <cell r="H712">
            <v>0.26950034880855556</v>
          </cell>
          <cell r="I712">
            <v>0.17774030015360101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E713">
            <v>1.8441129154059964E-6</v>
          </cell>
          <cell r="F713">
            <v>1.636476123361758E-6</v>
          </cell>
          <cell r="G713">
            <v>1.980806996657271E-6</v>
          </cell>
          <cell r="H713">
            <v>5.0255031404737112E-6</v>
          </cell>
          <cell r="I713">
            <v>1.184795257634778E-7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E715">
            <v>8.6793372353151637E-4</v>
          </cell>
          <cell r="F715">
            <v>8.7601720482573069E-4</v>
          </cell>
          <cell r="G715">
            <v>8.5191609489573632E-4</v>
          </cell>
          <cell r="H715">
            <v>4.4784823549008168E-4</v>
          </cell>
          <cell r="I715">
            <v>2.6707098750998105E-5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E716">
            <v>8.6984365136312275E-4</v>
          </cell>
          <cell r="F716">
            <v>8.7795617350518846E-4</v>
          </cell>
          <cell r="G716">
            <v>8.5459838509047755E-4</v>
          </cell>
          <cell r="H716">
            <v>4.5372687845612343E-4</v>
          </cell>
          <cell r="I716">
            <v>2.6948294804651441E-5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E717">
            <v>1816.7874292189599</v>
          </cell>
          <cell r="F717">
            <v>2001.6798293490399</v>
          </cell>
          <cell r="G717">
            <v>1462.84780444999</v>
          </cell>
          <cell r="H717">
            <v>636.86916967478396</v>
          </cell>
          <cell r="I717">
            <v>3.8781890345629599E-3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E718">
            <v>24.239416036299403</v>
          </cell>
          <cell r="F718">
            <v>26.70623769544142</v>
          </cell>
          <cell r="G718">
            <v>19.517195990937967</v>
          </cell>
          <cell r="H718">
            <v>8.4970603886646945</v>
          </cell>
          <cell r="I718">
            <v>0.87202123578615987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E719">
            <v>24.651118442591006</v>
          </cell>
          <cell r="F719">
            <v>27.159834862266461</v>
          </cell>
          <cell r="G719">
            <v>19.848681200135601</v>
          </cell>
          <cell r="H719">
            <v>8.6413727228600337</v>
          </cell>
          <cell r="I719">
            <v>5.2621289478466185E-5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F720">
            <v>4.1660260409868468E-6</v>
          </cell>
          <cell r="G720">
            <v>1.197479432192327E-5</v>
          </cell>
          <cell r="H720">
            <v>9.5551302657041658E-6</v>
          </cell>
          <cell r="I720">
            <v>0.88678013656778554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  <cell r="E721">
            <v>9.2700004548739798</v>
          </cell>
          <cell r="F721">
            <v>2.69349243886447E-3</v>
          </cell>
          <cell r="G721">
            <v>1.4335998575195799E-3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  <cell r="E722">
            <v>0.10000000490694694</v>
          </cell>
          <cell r="F722">
            <v>2.9056013364233708E-5</v>
          </cell>
          <cell r="G722">
            <v>1.5464939131818579E-5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  <cell r="E723">
            <v>0.10000000490694694</v>
          </cell>
          <cell r="F723">
            <v>2.9056013364233708E-5</v>
          </cell>
          <cell r="G723">
            <v>1.5464939131818579E-5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F724">
            <v>5.9287446641117646E-2</v>
          </cell>
          <cell r="G724">
            <v>3.0374618043510025E-2</v>
          </cell>
          <cell r="H724">
            <v>7.0232444737418964E-2</v>
          </cell>
          <cell r="I724">
            <v>6.6243977174796534E-2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F725">
            <v>5.9290680640196804E-2</v>
          </cell>
          <cell r="G725">
            <v>3.0376062208167007E-2</v>
          </cell>
          <cell r="H725">
            <v>7.0238182670349134E-2</v>
          </cell>
          <cell r="I725">
            <v>6.6249281868979243E-2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E726">
            <v>1.10602000357588E-2</v>
          </cell>
          <cell r="H726">
            <v>5.3473932833202203E-3</v>
          </cell>
          <cell r="I726">
            <v>3.74649315549642E-3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E727">
            <v>1.11602644037582E-2</v>
          </cell>
          <cell r="F727">
            <v>1.11602644037582E-2</v>
          </cell>
          <cell r="G727">
            <v>1.11602644037582E-2</v>
          </cell>
          <cell r="H727">
            <v>1.04503619440658E-2</v>
          </cell>
          <cell r="I727">
            <v>9.7858041760181605E-3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E728">
            <v>7.6289058815658795</v>
          </cell>
          <cell r="F728">
            <v>7.3111242850993632</v>
          </cell>
          <cell r="G728">
            <v>8.2190659196386076</v>
          </cell>
          <cell r="H728">
            <v>9.615350101523866</v>
          </cell>
          <cell r="I728">
            <v>12.526470838008533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E729">
            <v>8.2914007505805465</v>
          </cell>
          <cell r="F729">
            <v>7.9428917398968739</v>
          </cell>
          <cell r="G729">
            <v>8.9234295984300847</v>
          </cell>
          <cell r="H729">
            <v>10.425687992650165</v>
          </cell>
          <cell r="I729">
            <v>13.564362387954592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E731">
            <v>0.79547229337228997</v>
          </cell>
          <cell r="F731">
            <v>0.79547229337228997</v>
          </cell>
          <cell r="G731">
            <v>0.79547229337228997</v>
          </cell>
          <cell r="H731">
            <v>0.79547229337228997</v>
          </cell>
          <cell r="I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G732">
            <v>0.51126982357260742</v>
          </cell>
          <cell r="H732">
            <v>1.6343399420532494</v>
          </cell>
          <cell r="I732">
            <v>8.7475460633038029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G733">
            <v>0.51516487547065848</v>
          </cell>
          <cell r="H733">
            <v>1.6467909778857031</v>
          </cell>
          <cell r="I733">
            <v>8.8141882634224729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G734">
            <v>3.1529961748531302E-2</v>
          </cell>
          <cell r="H734">
            <v>1.09060241088677E-2</v>
          </cell>
          <cell r="I734">
            <v>0.233382862068857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G735">
            <v>3.1529961748531302E-2</v>
          </cell>
          <cell r="H735">
            <v>0.117280341115008</v>
          </cell>
          <cell r="I735">
            <v>0.35066320318386501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E736">
            <v>2.6568061054314144E-2</v>
          </cell>
          <cell r="F736">
            <v>9.481695417248677E-2</v>
          </cell>
          <cell r="G736">
            <v>0.10912658885834794</v>
          </cell>
          <cell r="H736">
            <v>0.11846122583085421</v>
          </cell>
          <cell r="I736">
            <v>4.3834080383974607E-2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E737">
            <v>2.6568061054314144E-2</v>
          </cell>
          <cell r="F737">
            <v>9.481695417248677E-2</v>
          </cell>
          <cell r="G737">
            <v>0.10912658885834794</v>
          </cell>
          <cell r="H737">
            <v>0.11846122583085421</v>
          </cell>
          <cell r="I737">
            <v>4.3834080383974607E-2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E738">
            <v>3.6900084797658501E-2</v>
          </cell>
          <cell r="F738">
            <v>0.13169021412845383</v>
          </cell>
          <cell r="G738">
            <v>0.15156470674770547</v>
          </cell>
          <cell r="H738">
            <v>0.16452948032063078</v>
          </cell>
          <cell r="I738">
            <v>6.0880667199964718E-2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  <cell r="E739">
            <v>1.9631015408740301E-3</v>
          </cell>
          <cell r="F739">
            <v>5.98666657923608E-3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E740">
            <v>1.9631015408740301E-3</v>
          </cell>
          <cell r="F740">
            <v>7.9497681201101001E-3</v>
          </cell>
          <cell r="G740">
            <v>7.9497681201101001E-3</v>
          </cell>
          <cell r="H740">
            <v>8.6328128449656913E-3</v>
          </cell>
          <cell r="I740">
            <v>3.20310427523865E-3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E741">
            <v>6.0133211143772959E-4</v>
          </cell>
          <cell r="F741">
            <v>7.4810472266087079E-4</v>
          </cell>
          <cell r="G741">
            <v>7.4693063102819663E-4</v>
          </cell>
          <cell r="H741">
            <v>9.5310176417415108E-5</v>
          </cell>
          <cell r="I741">
            <v>1.7841752772057051E-5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E742">
            <v>6.0151908223843884E-4</v>
          </cell>
          <cell r="F742">
            <v>7.4793243512445457E-4</v>
          </cell>
          <cell r="G742">
            <v>7.4648630183462216E-4</v>
          </cell>
          <cell r="H742">
            <v>9.5247297311956431E-5</v>
          </cell>
          <cell r="I742">
            <v>1.782995383941629E-5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E743">
            <v>1.2028511936761689E-3</v>
          </cell>
          <cell r="F743">
            <v>1.4958754969061417E-3</v>
          </cell>
          <cell r="G743">
            <v>1.4934169328628206E-3</v>
          </cell>
          <cell r="H743">
            <v>1.9055747372937167E-4</v>
          </cell>
          <cell r="I743">
            <v>3.6063342221237849E-5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E744">
            <v>4127.0322115123899</v>
          </cell>
          <cell r="F744">
            <v>3965.8858428804201</v>
          </cell>
          <cell r="G744">
            <v>2886.9356774462199</v>
          </cell>
          <cell r="H744">
            <v>1505.71992282121</v>
          </cell>
          <cell r="I744">
            <v>3.5436563666100701E-3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E745">
            <v>55.062496118802358</v>
          </cell>
          <cell r="F745">
            <v>52.912499622546989</v>
          </cell>
          <cell r="G745">
            <v>38.517249988781309</v>
          </cell>
          <cell r="H745">
            <v>20.089190190068056</v>
          </cell>
          <cell r="I745">
            <v>0.21593030083073581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E746">
            <v>55.997723358377144</v>
          </cell>
          <cell r="F746">
            <v>53.811205466491359</v>
          </cell>
          <cell r="G746">
            <v>39.171447455172661</v>
          </cell>
          <cell r="H746">
            <v>20.430392439907873</v>
          </cell>
          <cell r="I746">
            <v>4.8082175937721387E-5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F747">
            <v>4.1373398209056876E-6</v>
          </cell>
          <cell r="G747">
            <v>1.1548670055566774E-5</v>
          </cell>
          <cell r="H747">
            <v>9.2679894997502774E-6</v>
          </cell>
          <cell r="I747">
            <v>0.21954977098242992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E748">
            <v>1.542797322528439</v>
          </cell>
          <cell r="F748">
            <v>1.4755409577676732</v>
          </cell>
          <cell r="G748">
            <v>1.2453860121158469</v>
          </cell>
          <cell r="H748">
            <v>1.0606902094063622</v>
          </cell>
          <cell r="I748">
            <v>1.2891660855670866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E749">
            <v>3.5512064647059201E-2</v>
          </cell>
          <cell r="F749">
            <v>9.7135632802233599E-2</v>
          </cell>
          <cell r="G749">
            <v>0.15910086804397594</v>
          </cell>
          <cell r="H749">
            <v>0.3106780417831862</v>
          </cell>
          <cell r="I749">
            <v>0.65695835791037049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E750">
            <v>1.5783093871754981</v>
          </cell>
          <cell r="F750">
            <v>1.5726765905699063</v>
          </cell>
          <cell r="G750">
            <v>1.4044868801598243</v>
          </cell>
          <cell r="H750">
            <v>1.3713682511895471</v>
          </cell>
          <cell r="I750">
            <v>1.9461244434774563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G751">
            <v>1.5225986485096832E-5</v>
          </cell>
          <cell r="H751">
            <v>2.0648293822926448E-5</v>
          </cell>
          <cell r="I751">
            <v>2.9953950524860003E-5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G752">
            <v>1.5244398888475058E-5</v>
          </cell>
          <cell r="H752">
            <v>2.0732253139172537E-5</v>
          </cell>
          <cell r="I752">
            <v>3.0034800576470911E-5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E753">
            <v>0.31240423938906875</v>
          </cell>
          <cell r="F753">
            <v>0.26026430631284597</v>
          </cell>
          <cell r="G753">
            <v>0.24994881299426849</v>
          </cell>
          <cell r="H753">
            <v>9.245194009824291E-2</v>
          </cell>
          <cell r="I753">
            <v>4.2909959232119976E-5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E754">
            <v>0.31345558213704755</v>
          </cell>
          <cell r="F754">
            <v>0.26353514632663072</v>
          </cell>
          <cell r="G754">
            <v>0.2505244848013003</v>
          </cell>
          <cell r="H754">
            <v>9.2448101999569696E-2</v>
          </cell>
          <cell r="I754">
            <v>4.2902995435536358E-5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E755">
            <v>0.62585982152611519</v>
          </cell>
          <cell r="F755">
            <v>0.52379928583919666</v>
          </cell>
          <cell r="G755">
            <v>0.50047329779556904</v>
          </cell>
          <cell r="H755">
            <v>0.18490004209781269</v>
          </cell>
          <cell r="I755">
            <v>8.5812954667656354E-5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E756">
            <v>3.7212158809936371</v>
          </cell>
          <cell r="F756">
            <v>3.4100849603391756</v>
          </cell>
          <cell r="G756">
            <v>4.073225199090599</v>
          </cell>
          <cell r="H756">
            <v>3.4314727739876831</v>
          </cell>
          <cell r="I756">
            <v>2.9563869320044049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E757">
            <v>3.7212158809936371</v>
          </cell>
          <cell r="F757">
            <v>3.4100849603391756</v>
          </cell>
          <cell r="G757">
            <v>4.073225199090599</v>
          </cell>
          <cell r="H757">
            <v>3.4314727739876831</v>
          </cell>
          <cell r="I757">
            <v>2.9563869320044049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E758">
            <v>3.758803920195593</v>
          </cell>
          <cell r="F758">
            <v>3.4445302629688599</v>
          </cell>
          <cell r="G758">
            <v>4.1143688879703024</v>
          </cell>
          <cell r="H758">
            <v>3.4661341151390714</v>
          </cell>
          <cell r="I758">
            <v>2.9862494262670771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E759">
            <v>0.31562546711168799</v>
          </cell>
          <cell r="F759">
            <v>0.31562546711168799</v>
          </cell>
          <cell r="G759">
            <v>0.31562546711168799</v>
          </cell>
          <cell r="H759">
            <v>0.31562546711168799</v>
          </cell>
          <cell r="I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E760">
            <v>5.2836554775086908</v>
          </cell>
          <cell r="F760">
            <v>6.9759741109305011</v>
          </cell>
          <cell r="G760">
            <v>16.884731234748898</v>
          </cell>
          <cell r="H760">
            <v>27.719566843876191</v>
          </cell>
          <cell r="I760">
            <v>35.767444554565792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E761">
            <v>2.9031002136887212E-5</v>
          </cell>
          <cell r="F761">
            <v>2.9134030405657998E-5</v>
          </cell>
          <cell r="G761">
            <v>0.43650189513994886</v>
          </cell>
          <cell r="H761">
            <v>7.8050287660805893</v>
          </cell>
          <cell r="I761">
            <v>16.344672981426324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E762">
            <v>5.2836844775526357</v>
          </cell>
          <cell r="F762">
            <v>6.9760031413777854</v>
          </cell>
          <cell r="G762">
            <v>17.321232970106955</v>
          </cell>
          <cell r="H762">
            <v>35.524595502046708</v>
          </cell>
          <cell r="I762">
            <v>52.112117460693973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E763">
            <v>9.9817474089615832</v>
          </cell>
          <cell r="F763">
            <v>8.562172450234975</v>
          </cell>
          <cell r="G763">
            <v>8.097167723864084</v>
          </cell>
          <cell r="H763">
            <v>2.4737721418081606</v>
          </cell>
          <cell r="I763">
            <v>0.53428270685903101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E764">
            <v>9.9817474089615832</v>
          </cell>
          <cell r="F764">
            <v>8.562172450234975</v>
          </cell>
          <cell r="G764">
            <v>8.097167723864084</v>
          </cell>
          <cell r="H764">
            <v>2.4737721418081606</v>
          </cell>
          <cell r="I764">
            <v>0.53428270685903101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  <cell r="I765">
            <v>1646.4541519359389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  <cell r="I766">
            <v>-1646.45415193594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  <cell r="I767">
            <v>3.4866087923349305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  <cell r="I768">
            <v>1.3559034192413619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  <cell r="I769">
            <v>4843.05823448908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  <cell r="I770">
            <v>4843.0626826090102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G771">
            <v>3.3464627037456039E-5</v>
          </cell>
          <cell r="H771">
            <v>4.0527928537496458E-5</v>
          </cell>
          <cell r="I771">
            <v>4.4552421055025658E-4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G772">
            <v>3.3464627037456039E-5</v>
          </cell>
          <cell r="H772">
            <v>4.0527928537496458E-5</v>
          </cell>
          <cell r="I772">
            <v>4.4552421055025658E-4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G773">
            <v>1.84745736167769E-6</v>
          </cell>
          <cell r="H773">
            <v>2.0018611363277199E-6</v>
          </cell>
          <cell r="I773">
            <v>1.7549975243487401E-5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G774">
            <v>1.84745736167769E-6</v>
          </cell>
          <cell r="H774">
            <v>2.4387752151111602E-6</v>
          </cell>
          <cell r="I774">
            <v>1.82356552157114E-5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E775">
            <v>1.527369349303155</v>
          </cell>
          <cell r="F775">
            <v>1.4607855481899965</v>
          </cell>
          <cell r="G775">
            <v>1.232932151994689</v>
          </cell>
          <cell r="H775">
            <v>1.0500833073122982</v>
          </cell>
          <cell r="I775">
            <v>1.2762744247114151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E776">
            <v>1.542797322528439</v>
          </cell>
          <cell r="F776">
            <v>1.4755409577676732</v>
          </cell>
          <cell r="G776">
            <v>1.2453860121158469</v>
          </cell>
          <cell r="H776">
            <v>1.0606902094063622</v>
          </cell>
          <cell r="I776">
            <v>1.2891660855670866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E777">
            <v>1.527369349303155</v>
          </cell>
          <cell r="F777">
            <v>1.4607855481899965</v>
          </cell>
          <cell r="G777">
            <v>1.232932151994689</v>
          </cell>
          <cell r="H777">
            <v>1.0500833073122982</v>
          </cell>
          <cell r="I777">
            <v>1.2762744247114151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E778">
            <v>1.21167151775708E-2</v>
          </cell>
          <cell r="F778">
            <v>1.50360638896027E-3</v>
          </cell>
          <cell r="G778">
            <v>1.0683389212878E-3</v>
          </cell>
          <cell r="H778">
            <v>4.0504267304713203E-2</v>
          </cell>
          <cell r="I778">
            <v>7.0909809096593099E-2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E779">
            <v>0.12094029194130643</v>
          </cell>
          <cell r="F779">
            <v>0.12055589110383076</v>
          </cell>
          <cell r="G779">
            <v>0.1076295373570746</v>
          </cell>
          <cell r="H779">
            <v>0.10524852914354065</v>
          </cell>
          <cell r="I779">
            <v>0.12689813524088339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G780">
            <v>4.416165105272482E-5</v>
          </cell>
          <cell r="H780">
            <v>6.1270138903275154E-5</v>
          </cell>
          <cell r="I780">
            <v>1.5622645057861975E-4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G781">
            <v>4.4498091645975564E-5</v>
          </cell>
          <cell r="H781">
            <v>6.1736918595378711E-5</v>
          </cell>
          <cell r="I781">
            <v>1.5741664429785792E-4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G782">
            <v>2.7505751894265299E-6</v>
          </cell>
          <cell r="H782">
            <v>3.7447780217754299E-8</v>
          </cell>
          <cell r="I782">
            <v>1.01422367938382E-5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G783">
            <v>2.7505751894265299E-6</v>
          </cell>
          <cell r="H783">
            <v>4.3686836607306902E-6</v>
          </cell>
          <cell r="I783">
            <v>1.45109204545689E-5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E784">
            <v>1202.55007874323</v>
          </cell>
          <cell r="F784">
            <v>1099.87399865612</v>
          </cell>
          <cell r="G784">
            <v>1201.96719458795</v>
          </cell>
          <cell r="H784">
            <v>977.14853912496994</v>
          </cell>
          <cell r="I784">
            <v>461.07981167427698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E785">
            <v>20.255719411455168</v>
          </cell>
          <cell r="F785">
            <v>18.526246431264372</v>
          </cell>
          <cell r="G785">
            <v>20.245901327279363</v>
          </cell>
          <cell r="H785">
            <v>16.459062272495061</v>
          </cell>
          <cell r="I785">
            <v>7.7664152675631835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E786">
            <v>21.321809906794936</v>
          </cell>
          <cell r="F786">
            <v>19.501312032909865</v>
          </cell>
          <cell r="G786">
            <v>21.311475081346693</v>
          </cell>
          <cell r="H786">
            <v>17.325328707889536</v>
          </cell>
          <cell r="I786">
            <v>8.1751739658559774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E787">
            <v>0.21449414463804001</v>
          </cell>
          <cell r="G787">
            <v>1.2382883521632901E-8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E788">
            <v>1.6364132062241199</v>
          </cell>
          <cell r="F788">
            <v>1.6364132062241199</v>
          </cell>
          <cell r="G788">
            <v>1.6364132186070039</v>
          </cell>
          <cell r="H788">
            <v>1.3320209954025</v>
          </cell>
          <cell r="I788">
            <v>0.6397063659664981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G789">
            <v>1.5073726620245865E-5</v>
          </cell>
          <cell r="H789">
            <v>2.0421901425223148E-5</v>
          </cell>
          <cell r="I789">
            <v>2.965441101961139E-5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G790">
            <v>1.5225986485096832E-5</v>
          </cell>
          <cell r="H790">
            <v>2.0648293822926448E-5</v>
          </cell>
          <cell r="I790">
            <v>2.9953950524860003E-5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G791">
            <v>1.5073726620245865E-5</v>
          </cell>
          <cell r="H791">
            <v>2.0421901425223148E-5</v>
          </cell>
          <cell r="I791">
            <v>2.965441101961139E-5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G792">
            <v>1.2652637064352901E-6</v>
          </cell>
          <cell r="H792">
            <v>1.18724300760826E-6</v>
          </cell>
          <cell r="I792">
            <v>1.8273975556758201E-6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G793">
            <v>1.2652637064352901E-6</v>
          </cell>
          <cell r="H793">
            <v>1.8525534655506399E-6</v>
          </cell>
          <cell r="I793">
            <v>2.3120894428244598E-6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E794">
            <v>4.9006544783601411</v>
          </cell>
          <cell r="F794">
            <v>6.3803747079836519</v>
          </cell>
          <cell r="G794">
            <v>5.1088326967430335</v>
          </cell>
          <cell r="H794">
            <v>4.1016602602368621</v>
          </cell>
          <cell r="I794">
            <v>2.7208822719316488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E795">
            <v>366.57415461473698</v>
          </cell>
          <cell r="F795">
            <v>473.490965171418</v>
          </cell>
          <cell r="G795">
            <v>374.205407917282</v>
          </cell>
          <cell r="H795">
            <v>292.827390730834</v>
          </cell>
          <cell r="I795">
            <v>191.82220017118101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E796">
            <v>6.4995417484882481</v>
          </cell>
          <cell r="F796">
            <v>8.3952298789258517</v>
          </cell>
          <cell r="G796">
            <v>6.6348476581078319</v>
          </cell>
          <cell r="H796">
            <v>5.1919750129580571</v>
          </cell>
          <cell r="I796">
            <v>3.4011028399145595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  <cell r="I797">
            <v>5.8606702489465E-2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E798">
            <v>0.43610073344480027</v>
          </cell>
          <cell r="F798">
            <v>0.43610071111362853</v>
          </cell>
          <cell r="G798">
            <v>0.43610069849679711</v>
          </cell>
          <cell r="H798">
            <v>0.28208125990045968</v>
          </cell>
          <cell r="I798">
            <v>0.19880649216414503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E799">
            <v>4.266313939936988</v>
          </cell>
          <cell r="F799">
            <v>2.961162166203529</v>
          </cell>
          <cell r="G799">
            <v>2.9280920016022227</v>
          </cell>
          <cell r="H799">
            <v>2.8804087723393592</v>
          </cell>
          <cell r="I799">
            <v>4.1366096656265546E-6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E800">
            <v>749.83699550407596</v>
          </cell>
          <cell r="F800">
            <v>520.44668375698404</v>
          </cell>
          <cell r="G800">
            <v>514.634351796754</v>
          </cell>
          <cell r="H800">
            <v>506.25366301721999</v>
          </cell>
          <cell r="I800">
            <v>7.0565694295982397E-4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E801">
            <v>8.080140037759449</v>
          </cell>
          <cell r="F801">
            <v>5.6082616784157748</v>
          </cell>
          <cell r="G801">
            <v>5.5456287909132955</v>
          </cell>
          <cell r="H801">
            <v>5.4553196445821177</v>
          </cell>
          <cell r="I801">
            <v>7.6040618853429301E-6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E802">
            <v>6.5985335395465696E-8</v>
          </cell>
          <cell r="F802">
            <v>5.5367775775120599E-8</v>
          </cell>
          <cell r="G802">
            <v>1.57010919961057E-7</v>
          </cell>
          <cell r="H802">
            <v>4.10205445334825E-2</v>
          </cell>
          <cell r="I802">
            <v>4.5892388306222398E-8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E803">
            <v>0.3592504953728784</v>
          </cell>
          <cell r="F803">
            <v>0.33023011209126785</v>
          </cell>
          <cell r="G803">
            <v>0.26191101185695204</v>
          </cell>
          <cell r="H803">
            <v>0.17212035880233309</v>
          </cell>
          <cell r="I803">
            <v>4.6216459219372563E-7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F804">
            <v>6.7586318894292174E-2</v>
          </cell>
          <cell r="G804">
            <v>1.977623406426061E-5</v>
          </cell>
          <cell r="H804">
            <v>0.15439054404960451</v>
          </cell>
          <cell r="I804">
            <v>0.1202174473564125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F805">
            <v>8.7219604898057801E-2</v>
          </cell>
          <cell r="G805">
            <v>2.6296981493895825E-5</v>
          </cell>
          <cell r="H805">
            <v>0.18164061399419074</v>
          </cell>
          <cell r="I805">
            <v>0.13357844033802233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E806">
            <v>4.3323564585329398E-2</v>
          </cell>
          <cell r="F806">
            <v>7.9183016245198697E-7</v>
          </cell>
          <cell r="G806">
            <v>9.3778017404114697E-7</v>
          </cell>
          <cell r="H806">
            <v>1.24482802289143E-2</v>
          </cell>
          <cell r="I806">
            <v>2.4390608526832099E-3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E807">
            <v>4.3526664279301575E-2</v>
          </cell>
          <cell r="F807">
            <v>4.3526678782158067E-2</v>
          </cell>
          <cell r="G807">
            <v>4.3526671185833636E-2</v>
          </cell>
          <cell r="H807">
            <v>2.7748402400849439E-2</v>
          </cell>
          <cell r="I807">
            <v>1.7944071213359374E-2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E808">
            <v>1508.68761127278</v>
          </cell>
          <cell r="F808">
            <v>1463.18619477674</v>
          </cell>
          <cell r="G808">
            <v>1456.5974591643001</v>
          </cell>
          <cell r="H808">
            <v>1153.69803262554</v>
          </cell>
          <cell r="I808">
            <v>581.37490140248599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E809">
            <v>25.326919685241769</v>
          </cell>
          <cell r="F809">
            <v>24.563069891189492</v>
          </cell>
          <cell r="G809">
            <v>24.452462250192987</v>
          </cell>
          <cell r="H809">
            <v>19.367572978661716</v>
          </cell>
          <cell r="I809">
            <v>9.7597642645279183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E810">
            <v>26.749780341716011</v>
          </cell>
          <cell r="F810">
            <v>25.943017637885468</v>
          </cell>
          <cell r="G810">
            <v>25.826196084473459</v>
          </cell>
          <cell r="H810">
            <v>20.455638876339322</v>
          </cell>
          <cell r="I810">
            <v>10.308065627703659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F811">
            <v>1.27349498079583E-8</v>
          </cell>
          <cell r="G811">
            <v>2.51227911960688E-8</v>
          </cell>
          <cell r="H811">
            <v>0.35532173693214097</v>
          </cell>
          <cell r="I811">
            <v>0.58860181803212996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E812">
            <v>2.7746811694241558</v>
          </cell>
          <cell r="F812">
            <v>2.7746809689319609</v>
          </cell>
          <cell r="G812">
            <v>2.7746808797998526</v>
          </cell>
          <cell r="H812">
            <v>1.7521490758731113</v>
          </cell>
          <cell r="I812">
            <v>1.4373208880198582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E813">
            <v>11.655190511480772</v>
          </cell>
          <cell r="F813">
            <v>11.655190509948483</v>
          </cell>
          <cell r="G813">
            <v>11.655190510208843</v>
          </cell>
          <cell r="H813">
            <v>14.044335679194969</v>
          </cell>
          <cell r="I813">
            <v>20.98497089079823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E814">
            <v>11.655190511480772</v>
          </cell>
          <cell r="F814">
            <v>11.655190509948483</v>
          </cell>
          <cell r="G814">
            <v>11.655190510208843</v>
          </cell>
          <cell r="H814">
            <v>14.044335679194969</v>
          </cell>
          <cell r="I814">
            <v>20.98497089079823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E815">
            <v>3.5825380363086281</v>
          </cell>
          <cell r="F815">
            <v>3.4965571529845443</v>
          </cell>
          <cell r="G815">
            <v>3.3620741856371628</v>
          </cell>
          <cell r="H815">
            <v>3.7957663997824218</v>
          </cell>
          <cell r="I815">
            <v>5.3807617668713448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E816">
            <v>0.123762236019145</v>
          </cell>
          <cell r="F816">
            <v>4.5799536962211598E-8</v>
          </cell>
          <cell r="H816">
            <v>0.41375450849859102</v>
          </cell>
          <cell r="I816">
            <v>0.93895443386796495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E817">
            <v>0.82301437025797908</v>
          </cell>
          <cell r="F817">
            <v>0.82301441605751602</v>
          </cell>
          <cell r="G817">
            <v>0.82301441605751602</v>
          </cell>
          <cell r="H817">
            <v>0.99348589307327895</v>
          </cell>
          <cell r="I817">
            <v>1.48445322279973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F818">
            <v>2.6382241163338174E-2</v>
          </cell>
          <cell r="G818">
            <v>3.0900312022253086E-6</v>
          </cell>
          <cell r="H818">
            <v>8.0201121175577787E-7</v>
          </cell>
          <cell r="I818">
            <v>3.4100267368788552E-7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F819">
            <v>2.638331317732865E-2</v>
          </cell>
          <cell r="G819">
            <v>2.9935289561272635E-6</v>
          </cell>
          <cell r="H819">
            <v>7.9499182095764601E-7</v>
          </cell>
          <cell r="I819">
            <v>2.4187183851936649E-7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E820">
            <v>2.8161513413582999E-3</v>
          </cell>
          <cell r="F820">
            <v>1.04927258167996E-6</v>
          </cell>
          <cell r="G820">
            <v>3.0836858890944002E-7</v>
          </cell>
          <cell r="H820">
            <v>2.65215903968452E-7</v>
          </cell>
          <cell r="I820">
            <v>1.3635200305598399E-7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E821">
            <v>2.8193065811421905E-3</v>
          </cell>
          <cell r="F821">
            <v>2.8200911684232782E-3</v>
          </cell>
          <cell r="G821">
            <v>1.3983086405199366E-6</v>
          </cell>
          <cell r="H821">
            <v>4.9196534124043291E-7</v>
          </cell>
          <cell r="I821">
            <v>2.1374323743294098E-7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E822">
            <v>13.742946837316778</v>
          </cell>
          <cell r="F822">
            <v>12.328155422961308</v>
          </cell>
          <cell r="G822">
            <v>12.155906964467924</v>
          </cell>
          <cell r="H822">
            <v>12.253391100390797</v>
          </cell>
          <cell r="I822">
            <v>6.739349163127712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E823">
            <v>13.742946837316778</v>
          </cell>
          <cell r="F823">
            <v>12.328155422961308</v>
          </cell>
          <cell r="G823">
            <v>12.155906964467924</v>
          </cell>
          <cell r="H823">
            <v>12.253391100390797</v>
          </cell>
          <cell r="I823">
            <v>6.739349163127712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G824">
            <v>3.4994635811065504E-5</v>
          </cell>
          <cell r="H824">
            <v>6.367775902558485E-5</v>
          </cell>
          <cell r="I824">
            <v>2.976227369190211E-5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G825">
            <v>3.5348116980874282E-5</v>
          </cell>
          <cell r="H825">
            <v>6.4320968712711942E-5</v>
          </cell>
          <cell r="I825">
            <v>3.0062902719093037E-5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G826">
            <v>3.4994635811065504E-5</v>
          </cell>
          <cell r="H826">
            <v>6.367775902558485E-5</v>
          </cell>
          <cell r="I826">
            <v>2.976227369190211E-5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G827">
            <v>3.78800242379247E-6</v>
          </cell>
          <cell r="H827">
            <v>5.2462660049685296E-6</v>
          </cell>
          <cell r="I827">
            <v>1.73472729341403E-6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G828">
            <v>3.78800242379247E-6</v>
          </cell>
          <cell r="H828">
            <v>6.6034544289107703E-6</v>
          </cell>
          <cell r="I828">
            <v>2.9660687926147898E-6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E829">
            <v>0.15438565663693879</v>
          </cell>
          <cell r="F829">
            <v>0.15232422712581509</v>
          </cell>
          <cell r="G829">
            <v>4.0009049731229229E-5</v>
          </cell>
          <cell r="H829">
            <v>1.4106252658727516E-5</v>
          </cell>
          <cell r="I829">
            <v>5.9284327285337908E-6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E830">
            <v>0.16251121751256711</v>
          </cell>
          <cell r="F830">
            <v>0.16034129171138445</v>
          </cell>
          <cell r="G830">
            <v>4.2114789190767597E-5</v>
          </cell>
          <cell r="H830">
            <v>1.4848687009186847E-5</v>
          </cell>
          <cell r="I830">
            <v>6.240455503719778E-6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  <cell r="E831">
            <v>1.19854231460685E-2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E832">
            <v>1.19854231460685E-2</v>
          </cell>
          <cell r="F832">
            <v>1.1985408701396555E-2</v>
          </cell>
          <cell r="G832">
            <v>5.9502994522991209E-6</v>
          </cell>
          <cell r="H832">
            <v>2.1295470566786501E-6</v>
          </cell>
          <cell r="I832">
            <v>8.9445184010173233E-7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F833">
            <v>2.8372643479729366E-5</v>
          </cell>
          <cell r="G833">
            <v>3.9649170833119548E-5</v>
          </cell>
          <cell r="H833">
            <v>6.0332229595136556E-3</v>
          </cell>
          <cell r="I833">
            <v>1.9116943576038672E-2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F834">
            <v>2.8252084549456205E-5</v>
          </cell>
          <cell r="G834">
            <v>3.9454919259592301E-5</v>
          </cell>
          <cell r="H834">
            <v>6.033859568802296E-3</v>
          </cell>
          <cell r="I834">
            <v>1.9117623230312023E-2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E835">
            <v>1.53907252374059E-7</v>
          </cell>
          <cell r="F835">
            <v>7.9344324935959705E-6</v>
          </cell>
          <cell r="G835">
            <v>4.0241731564809898E-7</v>
          </cell>
          <cell r="H835">
            <v>7.1573988852115803E-7</v>
          </cell>
          <cell r="I835">
            <v>1.1324221852016499E-3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E836">
            <v>1.2207199563311988E-8</v>
          </cell>
          <cell r="F836">
            <v>7.903773208526657E-6</v>
          </cell>
          <cell r="G836">
            <v>7.960457119155513E-6</v>
          </cell>
          <cell r="H836">
            <v>1.7416421528351905E-3</v>
          </cell>
          <cell r="I836">
            <v>1.8684567693303771E-3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E837">
            <v>5.3907907358039027E-2</v>
          </cell>
          <cell r="F837">
            <v>7.1751094047341674E-2</v>
          </cell>
          <cell r="G837">
            <v>0.11555504798438654</v>
          </cell>
          <cell r="H837">
            <v>0.29971939632288075</v>
          </cell>
          <cell r="I837">
            <v>0.45010355918124462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E838">
            <v>5.4452431674786958E-2</v>
          </cell>
          <cell r="F838">
            <v>7.2475852573072444E-2</v>
          </cell>
          <cell r="G838">
            <v>0.11672227069129953</v>
          </cell>
          <cell r="H838">
            <v>0.30274686497260678</v>
          </cell>
          <cell r="I838">
            <v>0.45465005977903472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E839">
            <v>5.3907907358039027E-2</v>
          </cell>
          <cell r="F839">
            <v>7.1751094047341674E-2</v>
          </cell>
          <cell r="G839">
            <v>0.11555504798438654</v>
          </cell>
          <cell r="H839">
            <v>0.29971939632288075</v>
          </cell>
          <cell r="I839">
            <v>0.45010355918124462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E840">
            <v>4.6036632359239896E-3</v>
          </cell>
          <cell r="F840">
            <v>1.07010582342854E-3</v>
          </cell>
          <cell r="G840">
            <v>3.5362720061626E-3</v>
          </cell>
          <cell r="H840">
            <v>8.8029248522708999E-3</v>
          </cell>
          <cell r="I840">
            <v>1.0859945309525E-2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E841">
            <v>4.6036632359239896E-3</v>
          </cell>
          <cell r="F841">
            <v>5.6737690593525198E-3</v>
          </cell>
          <cell r="G841">
            <v>9.2100410655151302E-3</v>
          </cell>
          <cell r="H841">
            <v>2.32255971382185E-2</v>
          </cell>
          <cell r="I841">
            <v>3.4085542447743498E-2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F842">
            <v>2.6084165597955409E-4</v>
          </cell>
          <cell r="G842">
            <v>2.3141308045877728E-4</v>
          </cell>
          <cell r="H842">
            <v>1.5422524370052473E-4</v>
          </cell>
          <cell r="I842">
            <v>1.471878216067389E-4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F843">
            <v>7.8027377347735603E-3</v>
          </cell>
          <cell r="G843">
            <v>6.7897671350715602E-3</v>
          </cell>
          <cell r="H843">
            <v>4.3580163384486902E-3</v>
          </cell>
          <cell r="I843">
            <v>4.0111026448618496E-3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F844">
            <v>2.6084165597955409E-4</v>
          </cell>
          <cell r="G844">
            <v>2.3141308045877728E-4</v>
          </cell>
          <cell r="H844">
            <v>1.5422524370052473E-4</v>
          </cell>
          <cell r="I844">
            <v>1.471878216067389E-4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F845">
            <v>1.3834641373711986E-4</v>
          </cell>
          <cell r="G845">
            <v>1.2038594211119791E-4</v>
          </cell>
          <cell r="H845">
            <v>7.7269793234905829E-5</v>
          </cell>
          <cell r="I845">
            <v>7.1118841220954812E-5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E846">
            <v>1.16854010230619E-6</v>
          </cell>
          <cell r="F846">
            <v>1.46196684306076E-5</v>
          </cell>
          <cell r="G846">
            <v>3.66705269365816E-8</v>
          </cell>
          <cell r="H846">
            <v>1.00871804140781E-5</v>
          </cell>
          <cell r="I846">
            <v>2.4152794255393802E-6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E847">
            <v>1.16854010230619E-6</v>
          </cell>
          <cell r="F847">
            <v>1.57882085329137E-5</v>
          </cell>
          <cell r="G847">
            <v>1.5809597193699207E-5</v>
          </cell>
          <cell r="H847">
            <v>1.2763480959475694E-5</v>
          </cell>
          <cell r="I847">
            <v>9.7654848420311935E-6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E848">
            <v>659.85400550488498</v>
          </cell>
          <cell r="F848">
            <v>545.27463519534501</v>
          </cell>
          <cell r="G848">
            <v>2.39835697362378E-3</v>
          </cell>
          <cell r="H848">
            <v>6.9119572582955599E-4</v>
          </cell>
          <cell r="I848">
            <v>1.65780389196233E-4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E849">
            <v>6.3978381922256817</v>
          </cell>
          <cell r="F849">
            <v>5.3562566635680176</v>
          </cell>
          <cell r="G849">
            <v>2.4067636975249963E-5</v>
          </cell>
          <cell r="H849">
            <v>7.0827241806087169E-6</v>
          </cell>
          <cell r="I849">
            <v>1.6987616204102886E-6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E850">
            <v>8.953242951219611</v>
          </cell>
          <cell r="F850">
            <v>7.3985703554320885</v>
          </cell>
          <cell r="G850">
            <v>3.2542157036957671E-5</v>
          </cell>
          <cell r="H850">
            <v>9.3785037425991313E-6</v>
          </cell>
          <cell r="I850">
            <v>2.2493946973708659E-6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E851">
            <v>0.47738433216181703</v>
          </cell>
          <cell r="F851">
            <v>0.39934763371874304</v>
          </cell>
          <cell r="G851">
            <v>2.8849654590268337E-6</v>
          </cell>
          <cell r="H851">
            <v>7.6961755616353745E-7</v>
          </cell>
          <cell r="I851">
            <v>3.1653532124979067E-7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E852">
            <v>1060.6139174586999</v>
          </cell>
          <cell r="F852">
            <v>1024.6410418196899</v>
          </cell>
          <cell r="G852">
            <v>1013.19791902905</v>
          </cell>
          <cell r="H852">
            <v>996.69823811663298</v>
          </cell>
          <cell r="I852">
            <v>986.585117560448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E853">
            <v>11.429029282960183</v>
          </cell>
          <cell r="F853">
            <v>11.041390536850139</v>
          </cell>
          <cell r="G853">
            <v>10.91808102401996</v>
          </cell>
          <cell r="H853">
            <v>10.74028273832579</v>
          </cell>
          <cell r="I853">
            <v>10.631305146125529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E854">
            <v>11.429029282960183</v>
          </cell>
          <cell r="F854">
            <v>11.041390536850139</v>
          </cell>
          <cell r="G854">
            <v>10.91808102401996</v>
          </cell>
          <cell r="H854">
            <v>10.74028273832579</v>
          </cell>
          <cell r="I854">
            <v>10.631305146125529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E855">
            <v>1640.9694253377299</v>
          </cell>
          <cell r="F855">
            <v>1780.5265794336699</v>
          </cell>
          <cell r="G855">
            <v>1363.3524266013001</v>
          </cell>
          <cell r="H855">
            <v>662.79365245910299</v>
          </cell>
          <cell r="I855">
            <v>2.2976011112780799E-3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E856">
            <v>19.946202309340315</v>
          </cell>
          <cell r="F856">
            <v>21.642538137620939</v>
          </cell>
          <cell r="G856">
            <v>16.571730648986811</v>
          </cell>
          <cell r="H856">
            <v>8.0563452780815918</v>
          </cell>
          <cell r="I856">
            <v>2.7927648062233616E-5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E857">
            <v>22.265528159263624</v>
          </cell>
          <cell r="F857">
            <v>24.159112339669864</v>
          </cell>
          <cell r="G857">
            <v>18.498676073287577</v>
          </cell>
          <cell r="H857">
            <v>8.9931296127422353</v>
          </cell>
          <cell r="I857">
            <v>3.1175048999702596E-5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E858">
            <v>1.7515307225878611</v>
          </cell>
          <cell r="F858">
            <v>1.7515307120759815</v>
          </cell>
          <cell r="G858">
            <v>1.7515306910651101</v>
          </cell>
          <cell r="H858">
            <v>0.65199487431682002</v>
          </cell>
          <cell r="I858">
            <v>3.8517654279979219E-6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F859">
            <v>4.5962620420399549E-5</v>
          </cell>
          <cell r="G859">
            <v>2.1223958903442659E-5</v>
          </cell>
          <cell r="H859">
            <v>2.0469162116774613E-4</v>
          </cell>
          <cell r="I859">
            <v>2.0621245082570105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F860">
            <v>4.5903994629047002E-5</v>
          </cell>
          <cell r="G860">
            <v>2.1223958903442709E-5</v>
          </cell>
          <cell r="H860">
            <v>2.0469162116774653E-4</v>
          </cell>
          <cell r="I860">
            <v>2.0621245082570105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F861">
            <v>5.471740336669541E-5</v>
          </cell>
          <cell r="G861">
            <v>2.4395351659289043E-5</v>
          </cell>
          <cell r="H861">
            <v>2.2009845441873068E-4</v>
          </cell>
          <cell r="I861">
            <v>2.0829539366228804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F862">
            <v>5.471740336669541E-5</v>
          </cell>
          <cell r="G862">
            <v>2.4395351659289043E-5</v>
          </cell>
          <cell r="H862">
            <v>2.2009845441873068E-4</v>
          </cell>
          <cell r="I862">
            <v>2.0829539366228804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E863">
            <v>5.7726773569887203E-8</v>
          </cell>
          <cell r="F863">
            <v>7.44743053027034E-8</v>
          </cell>
          <cell r="G863">
            <v>6.2879164557138094E-8</v>
          </cell>
          <cell r="H863">
            <v>4.06315728857686E-5</v>
          </cell>
          <cell r="I863">
            <v>0.46842616237537898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E864">
            <v>1.4276270897230604E-5</v>
          </cell>
          <cell r="F864">
            <v>1.4338590913376497E-5</v>
          </cell>
          <cell r="G864">
            <v>1.4362131330720996E-5</v>
          </cell>
          <cell r="H864">
            <v>5.9140568945121626E-5</v>
          </cell>
          <cell r="I864">
            <v>0.46846340456923846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E865">
            <v>1786.4449618752701</v>
          </cell>
          <cell r="F865">
            <v>1968.24971815403</v>
          </cell>
          <cell r="G865">
            <v>1438.4173445321301</v>
          </cell>
          <cell r="H865">
            <v>626.23335064458797</v>
          </cell>
          <cell r="I865">
            <v>64.267965077439996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E866">
            <v>19.941872511711868</v>
          </cell>
          <cell r="F866">
            <v>22.036469793225752</v>
          </cell>
          <cell r="G866">
            <v>16.183813507337163</v>
          </cell>
          <cell r="H866">
            <v>7.1162880755066844</v>
          </cell>
          <cell r="I866">
            <v>0.73031778497090816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E867">
            <v>24.239416036299403</v>
          </cell>
          <cell r="F867">
            <v>26.70623769544142</v>
          </cell>
          <cell r="G867">
            <v>19.517195990937967</v>
          </cell>
          <cell r="H867">
            <v>8.4970603886646945</v>
          </cell>
          <cell r="I867">
            <v>0.87202123578615987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G868">
            <v>1.42045126000783E-8</v>
          </cell>
          <cell r="H868">
            <v>0.10973491021732</v>
          </cell>
          <cell r="I868">
            <v>1.3619781279076099E-8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E869">
            <v>1.9285734896496793</v>
          </cell>
          <cell r="F869">
            <v>1.9285732186451419</v>
          </cell>
          <cell r="G869">
            <v>1.9285730992591259</v>
          </cell>
          <cell r="H869">
            <v>0.55960654606600035</v>
          </cell>
          <cell r="I869">
            <v>0.121211850290462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E870">
            <v>7.3538092501795743E-2</v>
          </cell>
          <cell r="F870">
            <v>7.6573135339644202E-2</v>
          </cell>
          <cell r="G870">
            <v>0.20610264968759864</v>
          </cell>
          <cell r="H870">
            <v>0.32164081282910911</v>
          </cell>
          <cell r="I870">
            <v>0.46137905888580732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E871">
            <v>8.1708991668661995E-2</v>
          </cell>
          <cell r="F871">
            <v>8.5081261488493584E-2</v>
          </cell>
          <cell r="G871">
            <v>0.22900294409733191</v>
          </cell>
          <cell r="H871">
            <v>0.35737868092123254</v>
          </cell>
          <cell r="I871">
            <v>0.51264339876200815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E872">
            <v>7.3538092501795743E-2</v>
          </cell>
          <cell r="F872">
            <v>7.6573135339644202E-2</v>
          </cell>
          <cell r="G872">
            <v>0.20610264968759864</v>
          </cell>
          <cell r="H872">
            <v>0.32164081282910911</v>
          </cell>
          <cell r="I872">
            <v>0.46137905888580732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E873">
            <v>5.9646030169972298E-3</v>
          </cell>
          <cell r="F873">
            <v>5.3395986007572302E-8</v>
          </cell>
          <cell r="G873">
            <v>1.00333609212167E-2</v>
          </cell>
          <cell r="H873">
            <v>1.06596962458311E-2</v>
          </cell>
          <cell r="I873">
            <v>2.50312928706924E-2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E874">
            <v>5.9646030169972298E-3</v>
          </cell>
          <cell r="F874">
            <v>5.9646564129832297E-3</v>
          </cell>
          <cell r="G874">
            <v>1.5998017334200001E-2</v>
          </cell>
          <cell r="H874">
            <v>2.496752357441373E-2</v>
          </cell>
          <cell r="I874">
            <v>3.5920889913801803E-2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E875">
            <v>2.9792558787625135E-7</v>
          </cell>
          <cell r="F875">
            <v>2.0744677048069271E-5</v>
          </cell>
          <cell r="G875">
            <v>2.1668763947790868E-5</v>
          </cell>
          <cell r="H875">
            <v>3.2204683934488514E-4</v>
          </cell>
          <cell r="I875">
            <v>3.0728233798023807E-4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E876">
            <v>2.9792249063231305E-7</v>
          </cell>
          <cell r="F876">
            <v>2.0748073738796395E-5</v>
          </cell>
          <cell r="G876">
            <v>2.1685656068911278E-5</v>
          </cell>
          <cell r="H876">
            <v>3.2220151440981947E-4</v>
          </cell>
          <cell r="I876">
            <v>3.0736310110356834E-4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E877">
            <v>4.4867788232735196E-6</v>
          </cell>
          <cell r="F877">
            <v>4.1341118455326768E-5</v>
          </cell>
          <cell r="G877">
            <v>4.3833322784813416E-5</v>
          </cell>
          <cell r="H877">
            <v>6.4424835375470515E-4</v>
          </cell>
          <cell r="I877">
            <v>6.147896166991822E-4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F878">
            <v>2.1205395573913044E-4</v>
          </cell>
          <cell r="G878">
            <v>1.8644579648748647E-5</v>
          </cell>
          <cell r="H878">
            <v>6.7731316172639131</v>
          </cell>
          <cell r="I878">
            <v>9.75397591207056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F879">
            <v>2.776040471833232E-4</v>
          </cell>
          <cell r="G879">
            <v>2.3953061508085896E-5</v>
          </cell>
          <cell r="H879">
            <v>7.968410860120354</v>
          </cell>
          <cell r="I879">
            <v>10.837777521917046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E880">
            <v>2.32744168083719E-2</v>
          </cell>
          <cell r="G880">
            <v>3.3638565206468602E-4</v>
          </cell>
          <cell r="H880">
            <v>4.7116231578180297E-2</v>
          </cell>
          <cell r="I880">
            <v>9.2616534869665604E-2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E881">
            <v>2.3487154549945401E-2</v>
          </cell>
          <cell r="F881">
            <v>2.3487154549945401E-2</v>
          </cell>
          <cell r="G881">
            <v>2.38235402020101E-2</v>
          </cell>
          <cell r="H881">
            <v>0.18506459145029</v>
          </cell>
          <cell r="I881">
            <v>0.18506460036663699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E882">
            <v>0.15438573685688317</v>
          </cell>
          <cell r="F882">
            <v>0.15232315511182462</v>
          </cell>
          <cell r="G882">
            <v>4.0064793543631076E-5</v>
          </cell>
          <cell r="H882">
            <v>1.4136180630014098E-5</v>
          </cell>
          <cell r="I882">
            <v>6.0231251822864895E-6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E883">
            <v>0.15438573685688317</v>
          </cell>
          <cell r="F883">
            <v>0.15232315511182462</v>
          </cell>
          <cell r="G883">
            <v>4.0064793543631076E-5</v>
          </cell>
          <cell r="H883">
            <v>1.4136180630014098E-5</v>
          </cell>
          <cell r="I883">
            <v>6.0231251822864895E-6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  <cell r="E884">
            <v>1.19854231460685E-2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E885">
            <v>1.19854231460685E-2</v>
          </cell>
          <cell r="F885">
            <v>1.19854231460685E-2</v>
          </cell>
          <cell r="G885">
            <v>5.854128083800092E-6</v>
          </cell>
          <cell r="H885">
            <v>2.0946306351658699E-6</v>
          </cell>
          <cell r="I885">
            <v>8.8320493187958491E-7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F886">
            <v>5.0411392780846135E-3</v>
          </cell>
          <cell r="G886">
            <v>4.8947154270616256E-3</v>
          </cell>
          <cell r="H886">
            <v>7.5636954290615475E-6</v>
          </cell>
          <cell r="I886">
            <v>5.748135942592133E-6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F887">
            <v>5.041252835931152E-3</v>
          </cell>
          <cell r="G887">
            <v>4.8948495458567779E-3</v>
          </cell>
          <cell r="H887">
            <v>7.2547439612359638E-6</v>
          </cell>
          <cell r="I887">
            <v>5.7615382979246925E-6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E888">
            <v>-3.0625946730901397E-8</v>
          </cell>
          <cell r="F888">
            <v>2.4455775783035802E-8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E889">
            <v>7.3595026343405698E-4</v>
          </cell>
          <cell r="F889">
            <v>7.3597471920984004E-4</v>
          </cell>
          <cell r="G889">
            <v>7.3597471920984004E-4</v>
          </cell>
          <cell r="H889">
            <v>1.4795553253369E-6</v>
          </cell>
          <cell r="I889">
            <v>1.07061927347408E-6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E890">
            <v>0.14135584232604589</v>
          </cell>
          <cell r="F890">
            <v>0.48112289321442803</v>
          </cell>
          <cell r="G890">
            <v>1.3440046180595944</v>
          </cell>
          <cell r="H890">
            <v>1.988989372576111</v>
          </cell>
          <cell r="I890">
            <v>2.6122075833295924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E891">
            <v>4.3449541698579619E-2</v>
          </cell>
          <cell r="F891">
            <v>0.1443368679643286</v>
          </cell>
          <cell r="G891">
            <v>0.38769363982488292</v>
          </cell>
          <cell r="H891">
            <v>0.53756469529084105</v>
          </cell>
          <cell r="I891">
            <v>0.66979681623835696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E892">
            <v>0.14135584232604589</v>
          </cell>
          <cell r="F892">
            <v>0.48112289321442803</v>
          </cell>
          <cell r="G892">
            <v>1.3440046180595944</v>
          </cell>
          <cell r="H892">
            <v>1.988989372576111</v>
          </cell>
          <cell r="I892">
            <v>2.6122075833295924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E893">
            <v>1.0328918511139099E-2</v>
          </cell>
          <cell r="F893">
            <v>2.4736963678005298E-2</v>
          </cell>
          <cell r="G893">
            <v>6.3015135716082596E-2</v>
          </cell>
          <cell r="H893">
            <v>7.7711170909734506E-2</v>
          </cell>
          <cell r="I893">
            <v>0.125843542457036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E894">
            <v>1.0328918511139099E-2</v>
          </cell>
          <cell r="F894">
            <v>3.5065882189144401E-2</v>
          </cell>
          <cell r="G894">
            <v>9.80810179052269E-2</v>
          </cell>
          <cell r="H894">
            <v>0.14489318668902601</v>
          </cell>
          <cell r="I894">
            <v>0.190600399436645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E895">
            <v>1.3407655884015368</v>
          </cell>
          <cell r="F895">
            <v>1.2570336247100018</v>
          </cell>
          <cell r="G895">
            <v>1.3788328891838599</v>
          </cell>
          <cell r="H895">
            <v>4.270168853514078</v>
          </cell>
          <cell r="I895">
            <v>5.9059423246837026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E896">
            <v>1.5372226420563371</v>
          </cell>
          <cell r="F896">
            <v>1.4412217664641154</v>
          </cell>
          <cell r="G896">
            <v>1.5808677931482</v>
          </cell>
          <cell r="H896">
            <v>4.8958597265696797</v>
          </cell>
          <cell r="I896">
            <v>6.7713165841363256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E897">
            <v>5.0564208059709697E-8</v>
          </cell>
          <cell r="F897">
            <v>4.3771408338958001E-8</v>
          </cell>
          <cell r="G897">
            <v>1.2418808435301E-3</v>
          </cell>
          <cell r="H897">
            <v>0.157879573021206</v>
          </cell>
          <cell r="I897">
            <v>0.28735099224184601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E898">
            <v>0.1053409791575024</v>
          </cell>
          <cell r="F898">
            <v>0.1053410047005289</v>
          </cell>
          <cell r="G898">
            <v>0.1065828872708097</v>
          </cell>
          <cell r="H898">
            <v>0.43725595969169173</v>
          </cell>
          <cell r="I898">
            <v>0.51974542631207465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E899">
            <v>67.866381410603879</v>
          </cell>
          <cell r="F899">
            <v>67.456507908702321</v>
          </cell>
          <cell r="G899">
            <v>65.34780028529029</v>
          </cell>
          <cell r="H899">
            <v>63.061647228615477</v>
          </cell>
          <cell r="I899">
            <v>60.89469723139927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E900">
            <v>1.4868838662397517</v>
          </cell>
          <cell r="F900">
            <v>1.4867811929542405</v>
          </cell>
          <cell r="G900">
            <v>1.4867486033974207</v>
          </cell>
          <cell r="H900">
            <v>1.4848455397805627</v>
          </cell>
          <cell r="I900">
            <v>1.4813934656439665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E901">
            <v>4.5240365102872533E-6</v>
          </cell>
          <cell r="F901">
            <v>1.638011114696595E-4</v>
          </cell>
          <cell r="G901">
            <v>2.0958339530461625E-4</v>
          </cell>
          <cell r="H901">
            <v>3.7972058808494924E-3</v>
          </cell>
          <cell r="I901">
            <v>8.5004210346452547E-3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E902">
            <v>0.43546076334562001</v>
          </cell>
          <cell r="F902">
            <v>0.43532535406488515</v>
          </cell>
          <cell r="G902">
            <v>0.43527399412192336</v>
          </cell>
          <cell r="H902">
            <v>0.40522562189155692</v>
          </cell>
          <cell r="I902">
            <v>0.36968409229319438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G903">
            <v>1.5796824062628079E-4</v>
          </cell>
          <cell r="H903">
            <v>2.5670363453896834E-3</v>
          </cell>
          <cell r="I903">
            <v>7.3583743149351396E-3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E904">
            <v>20.255719685789735</v>
          </cell>
          <cell r="F904">
            <v>18.526140086604066</v>
          </cell>
          <cell r="G904">
            <v>20.245761451329777</v>
          </cell>
          <cell r="H904">
            <v>16.45652664652189</v>
          </cell>
          <cell r="I904">
            <v>7.7520898254984925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F905">
            <v>1.3037551474807322E-4</v>
          </cell>
          <cell r="G905">
            <v>1.534809420828517E-4</v>
          </cell>
          <cell r="H905">
            <v>2.6423871001276847E-3</v>
          </cell>
          <cell r="I905">
            <v>7.3546751300055018E-3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E906">
            <v>7.2000105970122519E-2</v>
          </cell>
          <cell r="F906">
            <v>1.3402465556171267E-4</v>
          </cell>
          <cell r="G906">
            <v>1.4928553956622653E-4</v>
          </cell>
          <cell r="H906">
            <v>5.32368832542948E-5</v>
          </cell>
          <cell r="I906">
            <v>2.4923563721145126E-3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E907">
            <v>19.946202531741584</v>
          </cell>
          <cell r="F907">
            <v>21.642431570971763</v>
          </cell>
          <cell r="G907">
            <v>16.571590693747019</v>
          </cell>
          <cell r="H907">
            <v>8.0538905799878755</v>
          </cell>
          <cell r="I907">
            <v>7.3107254546508774E-3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E908">
            <v>3.7305696812158087</v>
          </cell>
          <cell r="F908">
            <v>3.7305455638590508</v>
          </cell>
          <cell r="G908">
            <v>5.9334784784386061</v>
          </cell>
          <cell r="H908">
            <v>14.852423507220742</v>
          </cell>
          <cell r="I908">
            <v>18.05016183954044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E909">
            <v>4.3871508221133455</v>
          </cell>
          <cell r="F909">
            <v>4.2727589927282033</v>
          </cell>
          <cell r="G909">
            <v>4.1839202120936028</v>
          </cell>
          <cell r="H909">
            <v>4.3226883094058657</v>
          </cell>
          <cell r="I909">
            <v>1.9881739834630543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E910">
            <v>3.5037942161124151</v>
          </cell>
          <cell r="F910">
            <v>3.5499548165144508</v>
          </cell>
          <cell r="G910">
            <v>3.3097296633184374</v>
          </cell>
          <cell r="H910">
            <v>2.6835091108924547</v>
          </cell>
          <cell r="I910">
            <v>2.3779993249505984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E911">
            <v>3.7727117068369385</v>
          </cell>
          <cell r="F911">
            <v>3.5363795806030294</v>
          </cell>
          <cell r="G911">
            <v>2.9048514065887221</v>
          </cell>
          <cell r="H911">
            <v>1.2059330141104321</v>
          </cell>
          <cell r="I911">
            <v>0.39730902337960194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E912">
            <v>10.275892843253208</v>
          </cell>
          <cell r="F912">
            <v>10.27570535639093</v>
          </cell>
          <cell r="G912">
            <v>10.275712743095079</v>
          </cell>
          <cell r="H912">
            <v>13.586217138829671</v>
          </cell>
          <cell r="I912">
            <v>28.443366798020641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F913">
            <v>6.9086954388543641E-5</v>
          </cell>
          <cell r="G913">
            <v>7.272884062481654E-5</v>
          </cell>
          <cell r="H913">
            <v>1.336804440974925E-3</v>
          </cell>
          <cell r="I913">
            <v>1.5101790243289121E-3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E914">
            <v>4.1720254934712498E-8</v>
          </cell>
          <cell r="F914">
            <v>6.3253334046045993E-6</v>
          </cell>
          <cell r="G914">
            <v>3.3336888634644458E-6</v>
          </cell>
          <cell r="H914">
            <v>1.0890600805071556E-4</v>
          </cell>
          <cell r="I914">
            <v>7.6003192448090935E-5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E915">
            <v>1.4300760295610196E-6</v>
          </cell>
          <cell r="F915">
            <v>4.1337693981011858E-4</v>
          </cell>
          <cell r="G915">
            <v>0.50508903505594516</v>
          </cell>
          <cell r="H915">
            <v>0.77305912928553733</v>
          </cell>
          <cell r="I915">
            <v>0.7737204727552125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G916">
            <v>4.1316419146681842E-5</v>
          </cell>
          <cell r="H916">
            <v>4.0052074816133705E-4</v>
          </cell>
          <cell r="I916">
            <v>3.082249330663031E-5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E917">
            <v>2.7717871223239087E-6</v>
          </cell>
          <cell r="F917">
            <v>4.1987038864704253E-4</v>
          </cell>
          <cell r="G917">
            <v>0.50513368741293641</v>
          </cell>
          <cell r="H917">
            <v>0.77356856584960465</v>
          </cell>
          <cell r="I917">
            <v>0.77382914197433528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E918">
            <v>1.0823654398988312E-6</v>
          </cell>
          <cell r="F918">
            <v>4.0091423393894161E-4</v>
          </cell>
          <cell r="G918">
            <v>0.50003435098250681</v>
          </cell>
          <cell r="H918">
            <v>0.76514965806066859</v>
          </cell>
          <cell r="I918">
            <v>0.76598291960241793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E919">
            <v>1.1134328877885688E-6</v>
          </cell>
          <cell r="F919">
            <v>4.0496387266559749E-4</v>
          </cell>
          <cell r="G919">
            <v>0.50508520301263315</v>
          </cell>
          <cell r="H919">
            <v>0.77287844248552362</v>
          </cell>
          <cell r="I919">
            <v>0.77372012081052322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E920">
            <v>1.0823654398988312E-6</v>
          </cell>
          <cell r="F920">
            <v>4.0091423393894161E-4</v>
          </cell>
          <cell r="G920">
            <v>0.50003435098250681</v>
          </cell>
          <cell r="H920">
            <v>0.76514965806066859</v>
          </cell>
          <cell r="I920">
            <v>0.76598291960241793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E921">
            <v>1.74041869343172E-7</v>
          </cell>
          <cell r="F921">
            <v>3.25912095852883E-5</v>
          </cell>
          <cell r="G921">
            <v>3.7751242361746797E-2</v>
          </cell>
          <cell r="H921">
            <v>1.30813913120121E-2</v>
          </cell>
          <cell r="I921">
            <v>4.0544811440089298E-2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E922">
            <v>2.3218449923291529E-7</v>
          </cell>
          <cell r="F922">
            <v>3.2743706898111236E-5</v>
          </cell>
          <cell r="G922">
            <v>3.7773179780025215E-2</v>
          </cell>
          <cell r="H922">
            <v>5.7790925723520237E-2</v>
          </cell>
          <cell r="I922">
            <v>5.7891784265291804E-2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E923">
            <v>1.3330470571076469</v>
          </cell>
          <cell r="F923">
            <v>1.6257276319496643</v>
          </cell>
          <cell r="G923">
            <v>1.8624292942304164</v>
          </cell>
          <cell r="H923">
            <v>2.5464149568986341</v>
          </cell>
          <cell r="I923">
            <v>3.8269540766079926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E924">
            <v>1.5526688328790663</v>
          </cell>
          <cell r="F924">
            <v>1.8160301654851172</v>
          </cell>
          <cell r="G924">
            <v>2.3230052343455405</v>
          </cell>
          <cell r="H924">
            <v>3.0784518233412905</v>
          </cell>
          <cell r="I924">
            <v>3.7323989462995009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E925">
            <v>2.8857158594353951</v>
          </cell>
          <cell r="F925">
            <v>3.4417576885091621</v>
          </cell>
          <cell r="G925">
            <v>4.1854343844205131</v>
          </cell>
          <cell r="H925">
            <v>5.6248665952744323</v>
          </cell>
          <cell r="I925">
            <v>7.5593528569911514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G926">
            <v>1.3577336464151997E-6</v>
          </cell>
          <cell r="H926">
            <v>1.5070392377425777E-4</v>
          </cell>
          <cell r="I926">
            <v>1.6027954375261551E-4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G927">
            <v>1.3714481276921209E-6</v>
          </cell>
          <cell r="H927">
            <v>1.5222618563056326E-4</v>
          </cell>
          <cell r="I927">
            <v>1.6189852904304611E-4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G928">
            <v>7.1814227448110104E-7</v>
          </cell>
          <cell r="H928">
            <v>1.5292935674692201E-5</v>
          </cell>
          <cell r="I928">
            <v>1.16594461244629E-6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G929">
            <v>7.1814227448110104E-7</v>
          </cell>
          <cell r="H929">
            <v>2.05137396920549E-5</v>
          </cell>
          <cell r="I929">
            <v>2.16796843045012E-5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E930">
            <v>1.072913743404882E-7</v>
          </cell>
          <cell r="F930">
            <v>6.5441095229265607E-5</v>
          </cell>
          <cell r="G930">
            <v>8.1075172589103601E-6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E931">
            <v>1.21661671809404E-5</v>
          </cell>
          <cell r="F931">
            <v>7.3729702169597804E-3</v>
          </cell>
          <cell r="G931">
            <v>9.0376956776850995E-4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E932">
            <v>1.580021711810444E-7</v>
          </cell>
          <cell r="F932">
            <v>9.5752859960516562E-5</v>
          </cell>
          <cell r="G932">
            <v>1.1737267113876744E-5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E933">
            <v>8.5644457218552102E-8</v>
          </cell>
          <cell r="F933">
            <v>6.02336018394491E-6</v>
          </cell>
          <cell r="G933">
            <v>2.15802672871792E-7</v>
          </cell>
          <cell r="H933">
            <v>4.5441451643343102E-7</v>
          </cell>
          <cell r="I933">
            <v>2.7263802996812901E-8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E934">
            <v>1.0239716334570215E-7</v>
          </cell>
          <cell r="F934">
            <v>6.0904337833012079E-6</v>
          </cell>
          <cell r="G934">
            <v>7.9608309816459055E-7</v>
          </cell>
          <cell r="H934">
            <v>7.4266262694688993E-7</v>
          </cell>
          <cell r="I934">
            <v>-1.667790169442998E-8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F935">
            <v>0.83785684935305638</v>
          </cell>
          <cell r="G935">
            <v>2.4054834399587115</v>
          </cell>
          <cell r="H935">
            <v>2.1509453962626015</v>
          </cell>
          <cell r="I935">
            <v>2.8493936428936766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F936">
            <v>0.8378900027567</v>
          </cell>
          <cell r="G936">
            <v>2.405577691299559</v>
          </cell>
          <cell r="H936">
            <v>2.1510471368585118</v>
          </cell>
          <cell r="I936">
            <v>2.8495025422610025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E937">
            <v>5.7772756081851499E-2</v>
          </cell>
          <cell r="F937">
            <v>1.8819335029705099E-2</v>
          </cell>
          <cell r="G937">
            <v>0.137610479855415</v>
          </cell>
          <cell r="H937">
            <v>0.112235316531806</v>
          </cell>
          <cell r="I937">
            <v>0.19036634066671901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E938">
            <v>5.7910852645225983E-2</v>
          </cell>
          <cell r="F938">
            <v>7.6729905878255247E-2</v>
          </cell>
          <cell r="G938">
            <v>0.21433999301322568</v>
          </cell>
          <cell r="H938">
            <v>0.26037900628918165</v>
          </cell>
          <cell r="I938">
            <v>0.29331737926593526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F939">
            <v>4.493277412103987E-5</v>
          </cell>
          <cell r="G939">
            <v>1.42676062295865E-5</v>
          </cell>
          <cell r="H939">
            <v>4.9786734548233248E-5</v>
          </cell>
          <cell r="I939">
            <v>2.2050486819272026E-2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F940">
            <v>6.1686828302537323E-5</v>
          </cell>
          <cell r="G940">
            <v>1.8902146351184724E-5</v>
          </cell>
          <cell r="H940">
            <v>6.1050404391409539E-5</v>
          </cell>
          <cell r="I940">
            <v>2.450364876457075E-2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E941">
            <v>1.7474593010619401E-2</v>
          </cell>
          <cell r="F941">
            <v>1.4354981608960499E-2</v>
          </cell>
          <cell r="G941">
            <v>3.1908123678742302E-2</v>
          </cell>
          <cell r="H941">
            <v>3.1752611736995499E-2</v>
          </cell>
          <cell r="I941">
            <v>6.0627794887351198E-2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E942">
            <v>1.7925086159648846E-2</v>
          </cell>
          <cell r="F942">
            <v>3.227973645099079E-2</v>
          </cell>
          <cell r="G942">
            <v>6.4187903674846974E-2</v>
          </cell>
          <cell r="H942">
            <v>7.9674214787430184E-2</v>
          </cell>
          <cell r="I942">
            <v>9.3648156116615131E-2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G943">
            <v>3.7342389711660501E-5</v>
          </cell>
          <cell r="H943">
            <v>6.4320968712711942E-5</v>
          </cell>
          <cell r="I943">
            <v>3.155359017871757E-5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G944">
            <v>2.0848630614403706E-6</v>
          </cell>
          <cell r="H944">
            <v>4.706948642055843E-6</v>
          </cell>
          <cell r="I944">
            <v>1.1180619368102652E-7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G945">
            <v>4.0086046987963164E-5</v>
          </cell>
          <cell r="H945">
            <v>6.9559884042473072E-5</v>
          </cell>
          <cell r="I945">
            <v>3.1775966089650986E-5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E946">
            <v>4.5832126606675443</v>
          </cell>
          <cell r="F946">
            <v>4.667282748925528</v>
          </cell>
          <cell r="G946">
            <v>4.7976416472523837</v>
          </cell>
          <cell r="H946">
            <v>8.926487335120143</v>
          </cell>
          <cell r="I946">
            <v>12.345956327272733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E947">
            <v>4.5832126606675443</v>
          </cell>
          <cell r="F947">
            <v>4.667282748925528</v>
          </cell>
          <cell r="G947">
            <v>4.7976416472523837</v>
          </cell>
          <cell r="H947">
            <v>8.926487335120143</v>
          </cell>
          <cell r="I947">
            <v>12.345956327272733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E948">
            <v>66.832236554610731</v>
          </cell>
          <cell r="F948">
            <v>66.893513018885002</v>
          </cell>
          <cell r="G948">
            <v>65.759124607960075</v>
          </cell>
          <cell r="H948">
            <v>64.703140471295811</v>
          </cell>
          <cell r="I948">
            <v>63.914477639372663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F949">
            <v>6.9962520735422087E-4</v>
          </cell>
          <cell r="G949">
            <v>9.8062502144822926E-6</v>
          </cell>
          <cell r="H949">
            <v>4.4613253922928822E-2</v>
          </cell>
          <cell r="I949">
            <v>5.2142292187923281E-2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E950">
            <v>1.6077976232702436</v>
          </cell>
          <cell r="F950">
            <v>1.6069539602318108</v>
          </cell>
          <cell r="G950">
            <v>1.6077871505673551</v>
          </cell>
          <cell r="H950">
            <v>1.6184887730254376</v>
          </cell>
          <cell r="I950">
            <v>1.6221234796366633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F951">
            <v>1.3948409203968879E-3</v>
          </cell>
          <cell r="G951">
            <v>2.5489356467269032E-5</v>
          </cell>
          <cell r="H951">
            <v>7.0247368415828557E-2</v>
          </cell>
          <cell r="I951">
            <v>7.9551032849336206E-2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G952">
            <v>1.6887726987112429E-5</v>
          </cell>
          <cell r="H952">
            <v>6.9964329781490989E-2</v>
          </cell>
          <cell r="I952">
            <v>7.9333987453806792E-2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E953">
            <v>0.47087261250142687</v>
          </cell>
          <cell r="F953">
            <v>0.4697472778873189</v>
          </cell>
          <cell r="G953">
            <v>0.47085853893334351</v>
          </cell>
          <cell r="H953">
            <v>1.4841304024493065</v>
          </cell>
          <cell r="I953">
            <v>1.6153227074656513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E954">
            <v>3.7212162100594233</v>
          </cell>
          <cell r="F954">
            <v>3.4092166354323985</v>
          </cell>
          <cell r="G954">
            <v>4.0732146767131443</v>
          </cell>
          <cell r="H954">
            <v>3.429616062262554</v>
          </cell>
          <cell r="I954">
            <v>2.9522374437365566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E955">
            <v>15.038141605935438</v>
          </cell>
          <cell r="F955">
            <v>18.800053314991416</v>
          </cell>
          <cell r="G955">
            <v>18.707791304273258</v>
          </cell>
          <cell r="H955">
            <v>15.408622484371561</v>
          </cell>
          <cell r="I955">
            <v>13.276155918635748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E956">
            <v>3.6472862926668408</v>
          </cell>
          <cell r="F956">
            <v>3.0928283736484858</v>
          </cell>
          <cell r="G956">
            <v>2.1255110953698404</v>
          </cell>
          <cell r="H956">
            <v>0.94993711867928154</v>
          </cell>
          <cell r="I956">
            <v>0.35738340752097464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E957">
            <v>11.655190744927991</v>
          </cell>
          <cell r="F957">
            <v>11.654173892804353</v>
          </cell>
          <cell r="G957">
            <v>11.655125969445768</v>
          </cell>
          <cell r="H957">
            <v>13.889520121224908</v>
          </cell>
          <cell r="I957">
            <v>20.644102200477697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E958">
            <v>21.360003402152618</v>
          </cell>
          <cell r="F958">
            <v>19.129371361053472</v>
          </cell>
          <cell r="G958">
            <v>17.933211704652045</v>
          </cell>
          <cell r="H958">
            <v>9.8215399327968456</v>
          </cell>
          <cell r="I958">
            <v>0.26426053828086865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E959">
            <v>4.7916961403394316</v>
          </cell>
          <cell r="F959">
            <v>4.7916549928471799</v>
          </cell>
          <cell r="G959">
            <v>4.7917022797630278</v>
          </cell>
          <cell r="H959">
            <v>13.341374201178766</v>
          </cell>
          <cell r="I959">
            <v>19.663723487650277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E960">
            <v>4.5400391584658495</v>
          </cell>
          <cell r="F960">
            <v>3.9357342275477092</v>
          </cell>
          <cell r="G960">
            <v>3.8938555924225668</v>
          </cell>
          <cell r="H960">
            <v>3.7726323260152337</v>
          </cell>
          <cell r="I960">
            <v>2.4973374106646853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E961">
            <v>1.7575860347735703E-6</v>
          </cell>
          <cell r="F961">
            <v>1.697085000709407E-3</v>
          </cell>
          <cell r="G961">
            <v>0.5000242788363819</v>
          </cell>
          <cell r="H961">
            <v>0.80246334686574416</v>
          </cell>
          <cell r="I961">
            <v>0.81081142257822636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G962">
            <v>2.1830741438260803</v>
          </cell>
          <cell r="H962">
            <v>7.0086733488585677</v>
          </cell>
          <cell r="I962">
            <v>12.160638068147236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G963">
            <v>2.7118821245837346</v>
          </cell>
          <cell r="H963">
            <v>8.6684527739423896</v>
          </cell>
          <cell r="I963">
            <v>14.975241083668514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G964">
            <v>0.17178450976338699</v>
          </cell>
          <cell r="H964">
            <v>5.8695022516537798E-2</v>
          </cell>
          <cell r="I964">
            <v>0.84150605898533604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G965">
            <v>0.17178450976338699</v>
          </cell>
          <cell r="H965">
            <v>0.57110921511781987</v>
          </cell>
          <cell r="I965">
            <v>1.0512229414824867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F966">
            <v>9.4400160898254031E-3</v>
          </cell>
          <cell r="G966">
            <v>5.974783414906776E-6</v>
          </cell>
          <cell r="H966">
            <v>5.4140293693085763E-7</v>
          </cell>
          <cell r="I966">
            <v>1.9957572392905669E-7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F967">
            <v>9.440290487967096E-3</v>
          </cell>
          <cell r="G967">
            <v>5.7958306281877459E-6</v>
          </cell>
          <cell r="H967">
            <v>5.2308663387059129E-7</v>
          </cell>
          <cell r="I967">
            <v>1.1332249779029391E-7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E968">
            <v>8.8541133624850995E-4</v>
          </cell>
          <cell r="F968">
            <v>7.30322369479592E-6</v>
          </cell>
          <cell r="G968">
            <v>1.6892822215049099E-7</v>
          </cell>
          <cell r="H968">
            <v>2.2418204504364101E-7</v>
          </cell>
          <cell r="I968">
            <v>1.01080410601291E-7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E969">
            <v>8.8763004307708718E-4</v>
          </cell>
          <cell r="F969">
            <v>8.9484462013394322E-4</v>
          </cell>
          <cell r="G969">
            <v>1.8847311668059854E-6</v>
          </cell>
          <cell r="H969">
            <v>3.1775699893616011E-7</v>
          </cell>
          <cell r="I969">
            <v>1.4097321343122599E-7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  <cell r="E970">
            <v>9.2700004548739798</v>
          </cell>
          <cell r="F970">
            <v>2.6834622028190599E-3</v>
          </cell>
          <cell r="G970">
            <v>1.4195053468676101E-3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  <cell r="E971">
            <v>7.2000003533001802E-2</v>
          </cell>
          <cell r="F971">
            <v>2.0842424876264509E-5</v>
          </cell>
          <cell r="G971">
            <v>1.102528424751542E-5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  <cell r="E972">
            <v>0.10000000490694694</v>
          </cell>
          <cell r="F972">
            <v>2.8947812328145182E-5</v>
          </cell>
          <cell r="G972">
            <v>1.5312894788215868E-5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  <cell r="E973">
            <v>5.8407161714460303E-3</v>
          </cell>
          <cell r="F973">
            <v>2.9366092123197379E-6</v>
          </cell>
          <cell r="G973">
            <v>1.7377286192299737E-6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E974">
            <v>1782.04078454722</v>
          </cell>
          <cell r="F974">
            <v>1786.78524350269</v>
          </cell>
          <cell r="G974">
            <v>1191.1538105690099</v>
          </cell>
          <cell r="H974">
            <v>532.10378577854704</v>
          </cell>
          <cell r="I974">
            <v>137.647703069324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E975">
            <v>31.818232781289446</v>
          </cell>
          <cell r="F975">
            <v>35.701184786050668</v>
          </cell>
          <cell r="G975">
            <v>25.223812571583608</v>
          </cell>
          <cell r="H975">
            <v>13.511715009013798</v>
          </cell>
          <cell r="I975">
            <v>6.6574092833885006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E976">
            <v>31.596467811120835</v>
          </cell>
          <cell r="F976">
            <v>31.680589423806662</v>
          </cell>
          <cell r="G976">
            <v>21.119748414344112</v>
          </cell>
          <cell r="H976">
            <v>9.434464286853661</v>
          </cell>
          <cell r="I976">
            <v>2.4405621111582296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E977">
            <v>0.32341647660616951</v>
          </cell>
          <cell r="F977">
            <v>4.120415639966053</v>
          </cell>
          <cell r="G977">
            <v>4.1204157437109963</v>
          </cell>
          <cell r="H977">
            <v>4.1204158576262282</v>
          </cell>
          <cell r="I977">
            <v>4.1204142601882392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F978">
            <v>1.4231426512497671E-2</v>
          </cell>
          <cell r="G978">
            <v>6.4235649730624581E-2</v>
          </cell>
          <cell r="H978">
            <v>9.764797050921971E-6</v>
          </cell>
          <cell r="I978">
            <v>0.11770584078981115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  <cell r="I979">
            <v>9.9285712879403496E-8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E980">
            <v>1.9844833702661</v>
          </cell>
          <cell r="F980">
            <v>1.9844833702661</v>
          </cell>
          <cell r="G980">
            <v>1.9844833702661</v>
          </cell>
          <cell r="H980">
            <v>1.9844834115404799</v>
          </cell>
          <cell r="I980">
            <v>1.0954595780060128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F981">
            <v>3.8744093476105699E-4</v>
          </cell>
          <cell r="G981">
            <v>4.0524443152251599E-4</v>
          </cell>
          <cell r="H981">
            <v>5.6388344890331203E-4</v>
          </cell>
          <cell r="I981">
            <v>6.19129026168739E-4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F982">
            <v>1.4050197841700859E-5</v>
          </cell>
          <cell r="G982">
            <v>1.52968591621456E-5</v>
          </cell>
          <cell r="H982">
            <v>2.2533165683364414E-5</v>
          </cell>
          <cell r="I982">
            <v>2.6041201686636705E-5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F983">
            <v>1.4050197841700859E-5</v>
          </cell>
          <cell r="G983">
            <v>1.52968591621456E-5</v>
          </cell>
          <cell r="H983">
            <v>2.2533165683364414E-5</v>
          </cell>
          <cell r="I983">
            <v>2.6041201686636705E-5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F984">
            <v>6.8695201198768916E-6</v>
          </cell>
          <cell r="G984">
            <v>7.1851849560729705E-6</v>
          </cell>
          <cell r="H984">
            <v>9.9979334911934793E-6</v>
          </cell>
          <cell r="I984">
            <v>1.0977465002991822E-5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F985">
            <v>1.56329034332051E-6</v>
          </cell>
          <cell r="G985">
            <v>1.4203756116494201E-8</v>
          </cell>
          <cell r="H985">
            <v>1.7417356908823401E-6</v>
          </cell>
          <cell r="I985">
            <v>7.9776667330358003E-7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F986">
            <v>1.56329034332051E-6</v>
          </cell>
          <cell r="G986">
            <v>1.5774940994370099E-6</v>
          </cell>
          <cell r="H986">
            <v>2.2631272420128799E-6</v>
          </cell>
          <cell r="I986">
            <v>2.1611207777517001E-6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E987">
            <v>2.4000907406811502</v>
          </cell>
          <cell r="F987">
            <v>2.4003230459138751</v>
          </cell>
          <cell r="G987">
            <v>2.4733969228876256</v>
          </cell>
          <cell r="H987">
            <v>3.0725575313369591</v>
          </cell>
          <cell r="I987">
            <v>2.4744286717084605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E988">
            <v>2.4000907406811502</v>
          </cell>
          <cell r="F988">
            <v>2.4003230459138751</v>
          </cell>
          <cell r="G988">
            <v>2.4733969228876256</v>
          </cell>
          <cell r="H988">
            <v>3.0725575313369591</v>
          </cell>
          <cell r="I988">
            <v>2.4744286717084605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F989">
            <v>1.2174432429060698E-6</v>
          </cell>
          <cell r="G989">
            <v>1.2213231190135345E-6</v>
          </cell>
          <cell r="H989">
            <v>2.6847394791355694E-6</v>
          </cell>
          <cell r="I989">
            <v>2.7065655724417617E-6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F990">
            <v>1.2174432429060698E-6</v>
          </cell>
          <cell r="G990">
            <v>1.2213231190135345E-6</v>
          </cell>
          <cell r="H990">
            <v>2.6847394791355694E-6</v>
          </cell>
          <cell r="I990">
            <v>2.7065655724417617E-6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  <cell r="F991">
            <v>1.4141161462058001E-7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F992">
            <v>1.4141161462058001E-7</v>
          </cell>
          <cell r="G992">
            <v>1.4141161462058001E-7</v>
          </cell>
          <cell r="H992">
            <v>2.6136053994094497E-7</v>
          </cell>
          <cell r="I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E993">
            <v>1.9867172842731415</v>
          </cell>
          <cell r="F993">
            <v>1.9867173181391848</v>
          </cell>
          <cell r="G993">
            <v>1.9867173643900082</v>
          </cell>
          <cell r="H993">
            <v>2.6792702172495848</v>
          </cell>
          <cell r="I993">
            <v>3.0635964260616566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E994">
            <v>1.9867172842731415</v>
          </cell>
          <cell r="F994">
            <v>1.9867173181391848</v>
          </cell>
          <cell r="G994">
            <v>1.9867173643900082</v>
          </cell>
          <cell r="H994">
            <v>2.6792702172495848</v>
          </cell>
          <cell r="I994">
            <v>3.0635964260616566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E995">
            <v>1.9867172842731415</v>
          </cell>
          <cell r="F995">
            <v>1.9867173181391848</v>
          </cell>
          <cell r="G995">
            <v>1.9867173643900082</v>
          </cell>
          <cell r="H995">
            <v>2.6792702172495848</v>
          </cell>
          <cell r="I995">
            <v>3.0635964260616566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E996">
            <v>3.8518969840873898E-2</v>
          </cell>
          <cell r="H996">
            <v>0.27791164748861102</v>
          </cell>
          <cell r="I996">
            <v>0.19619782823281201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E997">
            <v>0.28852888729862186</v>
          </cell>
          <cell r="F997">
            <v>0.28852888729862186</v>
          </cell>
          <cell r="G997">
            <v>0.28852888729862186</v>
          </cell>
          <cell r="H997">
            <v>0.38910761345912098</v>
          </cell>
          <cell r="I997">
            <v>0.444922926347319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E998">
            <v>43.098886139657701</v>
          </cell>
          <cell r="F998">
            <v>43.460645631303898</v>
          </cell>
          <cell r="G998">
            <v>42.464679340473701</v>
          </cell>
          <cell r="H998">
            <v>2.3840762181839398E-3</v>
          </cell>
          <cell r="I998">
            <v>2.8299679161806601E-4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E999">
            <v>0.72595641547295642</v>
          </cell>
          <cell r="F999">
            <v>0.73204988208756661</v>
          </cell>
          <cell r="G999">
            <v>0.71527385413918454</v>
          </cell>
          <cell r="H999">
            <v>4.0157312185722384E-5</v>
          </cell>
          <cell r="I999">
            <v>4.7667899297369339E-6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E1000">
            <v>0.7641646478662707</v>
          </cell>
          <cell r="F1000">
            <v>0.77057882325007077</v>
          </cell>
          <cell r="G1000">
            <v>0.75291984646229915</v>
          </cell>
          <cell r="H1000">
            <v>4.22708549323394E-5</v>
          </cell>
          <cell r="I1000">
            <v>5.0176736102494046E-6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E1001">
            <v>5.6349861467413803E-2</v>
          </cell>
          <cell r="F1001">
            <v>1.0312120706945801E-3</v>
          </cell>
          <cell r="G1001">
            <v>1.0224929192978599E-8</v>
          </cell>
          <cell r="H1001">
            <v>1.2100493162679099E-7</v>
          </cell>
          <cell r="I1001">
            <v>5.6772531319102796E-7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E1002">
            <v>5.6349861467413803E-2</v>
          </cell>
          <cell r="F1002">
            <v>5.7381073538108403E-2</v>
          </cell>
          <cell r="G1002">
            <v>5.7381055197337598E-2</v>
          </cell>
          <cell r="H1002">
            <v>4.8923735873840032E-6</v>
          </cell>
          <cell r="I1002">
            <v>6.8047366683617236E-7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E1003">
            <v>0.43546065320658611</v>
          </cell>
          <cell r="F1003">
            <v>0.43546067103908703</v>
          </cell>
          <cell r="G1003">
            <v>0.43546069485581201</v>
          </cell>
          <cell r="H1003">
            <v>0.4077660567185391</v>
          </cell>
          <cell r="I1003">
            <v>0.38183223823418316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E1004">
            <v>0.43546065320658611</v>
          </cell>
          <cell r="F1004">
            <v>0.43546067103908703</v>
          </cell>
          <cell r="G1004">
            <v>0.43546069485581201</v>
          </cell>
          <cell r="H1004">
            <v>0.4077660567185391</v>
          </cell>
          <cell r="I1004">
            <v>0.38183223823418316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E1005">
            <v>8.4428196706852598E-3</v>
          </cell>
          <cell r="H1005">
            <v>1.6558781529422199E-2</v>
          </cell>
          <cell r="I1005">
            <v>2.5390607106990402E-2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E1006">
            <v>6.3241498287963452E-2</v>
          </cell>
          <cell r="F1006">
            <v>6.3241498287963452E-2</v>
          </cell>
          <cell r="G1006">
            <v>6.3241498287963452E-2</v>
          </cell>
          <cell r="H1006">
            <v>5.9219437541341603E-2</v>
          </cell>
          <cell r="I1006">
            <v>5.5453099293268499E-2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E1007">
            <v>0.68733127363266378</v>
          </cell>
          <cell r="F1007">
            <v>0.68733135029652181</v>
          </cell>
          <cell r="G1007">
            <v>0.69717538560414949</v>
          </cell>
          <cell r="H1007">
            <v>5.4157566707081859</v>
          </cell>
          <cell r="I1007">
            <v>5.4157566082081008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E1008">
            <v>0.68733127363266378</v>
          </cell>
          <cell r="F1008">
            <v>0.68733135029652181</v>
          </cell>
          <cell r="G1008">
            <v>0.69717538560414949</v>
          </cell>
          <cell r="H1008">
            <v>5.4157566707081859</v>
          </cell>
          <cell r="I1008">
            <v>5.4157566082081008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E1009">
            <v>8.7628133611884207E-3</v>
          </cell>
          <cell r="F1009">
            <v>1.11338124645557E-8</v>
          </cell>
          <cell r="G1009">
            <v>1.4296390212749099E-3</v>
          </cell>
          <cell r="H1009">
            <v>0.177433723688386</v>
          </cell>
          <cell r="I1009">
            <v>0.40052589586431597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E1010">
            <v>9.9820406837267922E-2</v>
          </cell>
          <cell r="F1010">
            <v>9.9820417971080391E-2</v>
          </cell>
          <cell r="G1010">
            <v>0.1012500569923553</v>
          </cell>
          <cell r="H1010">
            <v>0.78652471514144695</v>
          </cell>
          <cell r="I1010">
            <v>0.78652470606462499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E1011">
            <v>1.1705111370094451E-7</v>
          </cell>
          <cell r="F1011">
            <v>1.8239249493073741</v>
          </cell>
          <cell r="G1011">
            <v>1.3173079688480718</v>
          </cell>
          <cell r="H1011">
            <v>1.1472953436779176</v>
          </cell>
          <cell r="I1011">
            <v>2.4744022768065426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E1012">
            <v>1.000233609259841E-7</v>
          </cell>
          <cell r="F1012">
            <v>1.8240290491831408</v>
          </cell>
          <cell r="G1012">
            <v>1.3173618598060248</v>
          </cell>
          <cell r="H1012">
            <v>1.147349720593728</v>
          </cell>
          <cell r="I1012">
            <v>2.4745198099150176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E1013">
            <v>0.193501788100643</v>
          </cell>
          <cell r="F1013">
            <v>7.3615072724549802E-7</v>
          </cell>
          <cell r="G1013">
            <v>9.8685749354094795E-7</v>
          </cell>
          <cell r="H1013">
            <v>0.138943378307441</v>
          </cell>
          <cell r="I1013">
            <v>0.20834197628706899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E1014">
            <v>0.19364993131579625</v>
          </cell>
          <cell r="F1014">
            <v>0.19364988381408843</v>
          </cell>
          <cell r="G1014">
            <v>0.19365002148064525</v>
          </cell>
          <cell r="H1014">
            <v>0.23376177879759066</v>
          </cell>
          <cell r="I1014">
            <v>0.34928449469529971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E1015">
            <v>10.335082579953133</v>
          </cell>
          <cell r="F1015">
            <v>10.33508296736697</v>
          </cell>
          <cell r="G1015">
            <v>10.335915664988079</v>
          </cell>
          <cell r="H1015">
            <v>10.335915700640054</v>
          </cell>
          <cell r="I1015">
            <v>10.537506971195956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E1016">
            <v>12.258977517325992</v>
          </cell>
          <cell r="F1016">
            <v>12.249237377525462</v>
          </cell>
          <cell r="G1016">
            <v>12.23402301372936</v>
          </cell>
          <cell r="H1016">
            <v>12.201748707071404</v>
          </cell>
          <cell r="I1016">
            <v>12.407000429840787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E1017">
            <v>0.22926030549472601</v>
          </cell>
          <cell r="F1017">
            <v>4.2142978197855496E-6</v>
          </cell>
          <cell r="G1017">
            <v>6.6906723224320605E-2</v>
          </cell>
          <cell r="H1017">
            <v>0.25354153587954198</v>
          </cell>
          <cell r="I1017">
            <v>0.59088033997520595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E1018">
            <v>0.78571020693855176</v>
          </cell>
          <cell r="F1018">
            <v>0.78571424012017266</v>
          </cell>
          <cell r="G1018">
            <v>0.85262068527714219</v>
          </cell>
          <cell r="H1018">
            <v>0.84963796399614955</v>
          </cell>
          <cell r="I1018">
            <v>1.0076999156694391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1.3138138723040216E-3</v>
          </cell>
          <cell r="J4">
            <v>28.614197069055354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1.9033859600285687E-4</v>
          </cell>
          <cell r="J5">
            <v>1.2052891070055741E-3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3.9339681029836276E-4</v>
          </cell>
          <cell r="J6">
            <v>21.708237898571745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6.8827003691488689E-4</v>
          </cell>
          <cell r="J7">
            <v>6.904563589735794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64.095842135368059</v>
          </cell>
          <cell r="I8">
            <v>-189.35486590195703</v>
          </cell>
          <cell r="J8">
            <v>-130.13011463118741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407.12861676512682</v>
          </cell>
          <cell r="J9">
            <v>1140.9248965879244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1.8060705506545677E-2</v>
          </cell>
          <cell r="J10">
            <v>1.6150617409426336E-2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454.14371864170482</v>
          </cell>
          <cell r="J11">
            <v>1088.6107433545292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157.36664683342542</v>
          </cell>
          <cell r="J12">
            <v>715.22155370019254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3.5005776857671561E-3</v>
          </cell>
          <cell r="J13">
            <v>14.708011348946824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7.2852729639131814E-5</v>
          </cell>
          <cell r="J14">
            <v>1.3799655906831287E-4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803.411310513079</v>
          </cell>
          <cell r="J15">
            <v>1207.6884792752189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6.279523462549938E-3</v>
          </cell>
          <cell r="J16">
            <v>83.012600364447451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1.5140228159956537E-3</v>
          </cell>
          <cell r="J17">
            <v>1646.4541519359389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1026.0864650639626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4.3214094529246119E-4</v>
          </cell>
          <cell r="J19">
            <v>6.7511282437375791E-4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I20">
            <v>3.0119345793142909E-3</v>
          </cell>
          <cell r="J20">
            <v>679.39785056544792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J21">
            <v>3.2618155918960047E-5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9.4445211627684338E-5</v>
          </cell>
          <cell r="J22">
            <v>5.8692946248147058E-4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8.6380977129897965E-4</v>
          </cell>
          <cell r="J23">
            <v>638.4538212852824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1822.0826711527357</v>
          </cell>
          <cell r="J24">
            <v>8240.5751269084285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64.095842135368059</v>
          </cell>
          <cell r="I25">
            <v>-191.19882566979055</v>
          </cell>
          <cell r="J25">
            <v>-132.48359167647359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833.33333802934635</v>
          </cell>
          <cell r="J26">
            <v>1904.7619050006481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1904.7619050006481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-189.35486590195703</v>
          </cell>
          <cell r="J28">
            <v>-130.13011463118741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G29">
            <v>3.1395840722113501E-3</v>
          </cell>
          <cell r="H29">
            <v>2.3019949564520499E-3</v>
          </cell>
          <cell r="I29">
            <v>9.7288230281319596E-4</v>
          </cell>
          <cell r="J29">
            <v>1.8103211600669001E-4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1.7163557076256102E-2</v>
          </cell>
          <cell r="H30">
            <v>1.66494610072534E-2</v>
          </cell>
          <cell r="I30">
            <v>3.4320201997877802</v>
          </cell>
          <cell r="J30">
            <v>3.4925147228200299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2.9887676856219701E-4</v>
          </cell>
          <cell r="I31">
            <v>6.9739313412945205E-4</v>
          </cell>
          <cell r="J31">
            <v>4.5850729170968102E-4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  <cell r="F32">
            <v>9.1192049630670199E-4</v>
          </cell>
          <cell r="G32">
            <v>1.0160794136370201E-2</v>
          </cell>
          <cell r="H32">
            <v>8.7368299406898504E-3</v>
          </cell>
          <cell r="I32">
            <v>0.12688422531398999</v>
          </cell>
          <cell r="J32">
            <v>0.119108704192858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1.38112929494393E-3</v>
          </cell>
          <cell r="I33">
            <v>5.6591669551302702E-3</v>
          </cell>
          <cell r="J33">
            <v>8.4563657114807303E-2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  <cell r="F34">
            <v>892.79070631468801</v>
          </cell>
          <cell r="G34">
            <v>1116.1839420077299</v>
          </cell>
          <cell r="H34">
            <v>1110.6526660040099</v>
          </cell>
          <cell r="I34">
            <v>924.80783127283098</v>
          </cell>
          <cell r="J34">
            <v>801.51525449910901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9.9531266189183207E-3</v>
          </cell>
          <cell r="H35">
            <v>1.21295876192586E-2</v>
          </cell>
          <cell r="I35">
            <v>0.85096617085411796</v>
          </cell>
          <cell r="J35">
            <v>0.87708477810334995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  <cell r="F36">
            <v>1757.2825066988601</v>
          </cell>
          <cell r="G36">
            <v>1573.8444626385799</v>
          </cell>
          <cell r="H36">
            <v>1475.36203737394</v>
          </cell>
          <cell r="I36">
            <v>817.77696087467496</v>
          </cell>
          <cell r="J36">
            <v>15.910966265108801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3.0168585681173798E-4</v>
          </cell>
          <cell r="H37">
            <v>3.18529662409889E-4</v>
          </cell>
          <cell r="I37">
            <v>3.6423272339048299E-3</v>
          </cell>
          <cell r="J37">
            <v>1.40041789836334E-3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6.0643307860783304</v>
          </cell>
          <cell r="G38">
            <v>15.7470658049251</v>
          </cell>
          <cell r="H38">
            <v>15.6134574660322</v>
          </cell>
          <cell r="I38">
            <v>1.3719211209767499</v>
          </cell>
          <cell r="J38">
            <v>3.0158987539604998E-4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G39">
            <v>2.3528685680940802E-3</v>
          </cell>
          <cell r="H39">
            <v>2.1336196640381099E-3</v>
          </cell>
          <cell r="I39">
            <v>8.4832121719181095E-4</v>
          </cell>
          <cell r="J39">
            <v>1.48799432242449E-4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2.8374083040185198E-4</v>
          </cell>
          <cell r="I40">
            <v>8.1832284265745999E-4</v>
          </cell>
          <cell r="J40">
            <v>5.6705919368051105E-4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0.232323474926838</v>
          </cell>
          <cell r="G41">
            <v>0.287817483210628</v>
          </cell>
          <cell r="H41">
            <v>0.27946543906815002</v>
          </cell>
          <cell r="I41">
            <v>3.0714660728666299E-2</v>
          </cell>
          <cell r="J41">
            <v>3.75900395178917E-3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2.4287125161427201E-2</v>
          </cell>
          <cell r="H42">
            <v>3.2043039315593297E-2</v>
          </cell>
          <cell r="I42">
            <v>1.2546282694043899E-2</v>
          </cell>
          <cell r="J42">
            <v>1.11808968526859E-3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  <cell r="F43">
            <v>1202.55007874323</v>
          </cell>
          <cell r="G43">
            <v>1099.87399865612</v>
          </cell>
          <cell r="H43">
            <v>1201.96719458795</v>
          </cell>
          <cell r="I43">
            <v>977.14853912496994</v>
          </cell>
          <cell r="J43">
            <v>461.07981167427698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  <cell r="F44">
            <v>366.57415461473698</v>
          </cell>
          <cell r="G44">
            <v>473.490965171418</v>
          </cell>
          <cell r="H44">
            <v>374.205407917282</v>
          </cell>
          <cell r="I44">
            <v>292.827390730834</v>
          </cell>
          <cell r="J44">
            <v>191.82220017118101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  <cell r="F45">
            <v>659.85400550488498</v>
          </cell>
          <cell r="G45">
            <v>545.27463519534501</v>
          </cell>
          <cell r="H45">
            <v>2.39835697362378E-3</v>
          </cell>
          <cell r="I45">
            <v>6.9119572582955599E-4</v>
          </cell>
          <cell r="J45">
            <v>1.65780389196233E-4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  <cell r="F46">
            <v>1640.9694253377299</v>
          </cell>
          <cell r="G46">
            <v>1780.5265794336699</v>
          </cell>
          <cell r="H46">
            <v>1363.3524266013001</v>
          </cell>
          <cell r="I46">
            <v>662.79365245910299</v>
          </cell>
          <cell r="J46">
            <v>2.2976011112780799E-3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7.5819320399111198E-2</v>
          </cell>
          <cell r="G47">
            <v>7.9785993514534401E-2</v>
          </cell>
          <cell r="H47">
            <v>7.7033266273649606E-2</v>
          </cell>
          <cell r="I47">
            <v>4.0903955141341999E-2</v>
          </cell>
          <cell r="J47">
            <v>2.3202641244040498E-3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1.36979183408589E-3</v>
          </cell>
          <cell r="I48">
            <v>3.43661982515381E-3</v>
          </cell>
          <cell r="J48">
            <v>2.0075154389251602E-3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  <cell r="F49">
            <v>2.5755980371568301E-4</v>
          </cell>
          <cell r="G49">
            <v>4.1425810903336198E-2</v>
          </cell>
          <cell r="H49">
            <v>46.399040200356197</v>
          </cell>
          <cell r="I49">
            <v>71.578385587112805</v>
          </cell>
          <cell r="J49">
            <v>72.241221340884493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  <cell r="F50">
            <v>9.2700004548739798</v>
          </cell>
          <cell r="G50">
            <v>2.6834622028190599E-3</v>
          </cell>
          <cell r="H50">
            <v>1.4195053468676101E-3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3.8744093476105699E-4</v>
          </cell>
          <cell r="H51">
            <v>4.0524443152251599E-4</v>
          </cell>
          <cell r="I51">
            <v>5.6388344890331203E-4</v>
          </cell>
          <cell r="J51">
            <v>6.19129026168739E-4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43.098886139657701</v>
          </cell>
          <cell r="G52">
            <v>43.460645631303898</v>
          </cell>
          <cell r="H52">
            <v>42.464679340473701</v>
          </cell>
          <cell r="I52">
            <v>2.3840762181839398E-3</v>
          </cell>
          <cell r="J52">
            <v>2.8299679161806601E-4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  <cell r="F53">
            <v>6578.7634068703701</v>
          </cell>
          <cell r="G53">
            <v>6648.8817534713398</v>
          </cell>
          <cell r="H53">
            <v>5630.4552779043397</v>
          </cell>
          <cell r="I53">
            <v>3752.8184308539298</v>
          </cell>
          <cell r="J53">
            <v>1547.1583535991199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1.34725029471079E-3</v>
          </cell>
          <cell r="H54">
            <v>8.7095106361201899E-4</v>
          </cell>
          <cell r="I54">
            <v>1.7705637661303199E-2</v>
          </cell>
          <cell r="J54">
            <v>6.7385596428185604E-3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  <cell r="F55">
            <v>98.051357079463003</v>
          </cell>
          <cell r="G55">
            <v>82.062952953480007</v>
          </cell>
          <cell r="H55">
            <v>78.405550360641698</v>
          </cell>
          <cell r="I55">
            <v>28.970079217448799</v>
          </cell>
          <cell r="J55">
            <v>1.1178611040842799E-2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  <cell r="F56">
            <v>1508.68761127278</v>
          </cell>
          <cell r="G56">
            <v>1463.18619477674</v>
          </cell>
          <cell r="H56">
            <v>1456.5974591643001</v>
          </cell>
          <cell r="I56">
            <v>1153.69803262554</v>
          </cell>
          <cell r="J56">
            <v>581.37490140248599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1.2706266997691399E-3</v>
          </cell>
          <cell r="I57">
            <v>2.96916803853131E-3</v>
          </cell>
          <cell r="J57">
            <v>1.3748723317944999E-3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  <cell r="F58">
            <v>1786.4449618752701</v>
          </cell>
          <cell r="G58">
            <v>1968.24971815403</v>
          </cell>
          <cell r="H58">
            <v>1438.4173445321301</v>
          </cell>
          <cell r="I58">
            <v>626.23335064458797</v>
          </cell>
          <cell r="J58">
            <v>64.267965077439996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  <cell r="F59">
            <v>3393.1839302275098</v>
          </cell>
          <cell r="G59">
            <v>3513.50021313455</v>
          </cell>
          <cell r="H59">
            <v>2973.4224956348398</v>
          </cell>
          <cell r="I59">
            <v>1808.92213729328</v>
          </cell>
          <cell r="J59">
            <v>645.66215852294204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  <cell r="F60">
            <v>1.7876246637825301E-2</v>
          </cell>
          <cell r="G60">
            <v>1.78183164481906E-2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  <cell r="G61">
            <v>3.8809167199465699</v>
          </cell>
          <cell r="H61">
            <v>9.3329464441779191</v>
          </cell>
          <cell r="I61">
            <v>27.255890089118999</v>
          </cell>
          <cell r="J61">
            <v>57.587003124533894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  <cell r="F62">
            <v>1.075174026055789E-2</v>
          </cell>
          <cell r="G62">
            <v>7.3977842793859303E-3</v>
          </cell>
          <cell r="H62">
            <v>6.3788817625651684E-3</v>
          </cell>
          <cell r="I62">
            <v>1.5881592064200781E-3</v>
          </cell>
          <cell r="J62">
            <v>5.0270124358711579E-4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  <cell r="F63">
            <v>12.398736615652531</v>
          </cell>
          <cell r="G63">
            <v>8.5950792208778708</v>
          </cell>
          <cell r="H63">
            <v>7.4362587469873356</v>
          </cell>
          <cell r="I63">
            <v>7.9779868592186731E-3</v>
          </cell>
          <cell r="J63">
            <v>2.9773720527041716E-3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  <cell r="F64">
            <v>20.866162587555699</v>
          </cell>
          <cell r="G64">
            <v>152.49758161273752</v>
          </cell>
          <cell r="H64">
            <v>521.25769060317702</v>
          </cell>
          <cell r="I64">
            <v>627.51705120042561</v>
          </cell>
          <cell r="J64">
            <v>329.27311336892132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  <cell r="F65">
            <v>22.478225265783699</v>
          </cell>
          <cell r="G65">
            <v>17.690986091391487</v>
          </cell>
          <cell r="H65">
            <v>12.47505795231146</v>
          </cell>
          <cell r="I65">
            <v>9.0148900129185389E-3</v>
          </cell>
          <cell r="J65">
            <v>3.209906107612005E-3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35.368807482283202</v>
          </cell>
          <cell r="G66">
            <v>106.7926718612627</v>
          </cell>
          <cell r="H66">
            <v>319.9113658070986</v>
          </cell>
          <cell r="I66">
            <v>448.36893481919776</v>
          </cell>
          <cell r="J66">
            <v>292.17207916143934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  <cell r="F67">
            <v>133.59778528697001</v>
          </cell>
          <cell r="G67">
            <v>39.968434543110597</v>
          </cell>
          <cell r="H67">
            <v>19.983759189168602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  <cell r="F68">
            <v>545.25415379881997</v>
          </cell>
          <cell r="G68">
            <v>399.520747588039</v>
          </cell>
          <cell r="H68">
            <v>199.75951940239901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  <cell r="F69">
            <v>8.4444394735721292E-3</v>
          </cell>
          <cell r="G69">
            <v>8.1113384039778903E-3</v>
          </cell>
          <cell r="H69">
            <v>6.5805043915126774E-3</v>
          </cell>
          <cell r="I69">
            <v>3.9483275893115752E-4</v>
          </cell>
          <cell r="J69">
            <v>7.6857587911102206E-5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  <cell r="F70">
            <v>5.136205247560865E-5</v>
          </cell>
          <cell r="G70">
            <v>7.42826866419741E-4</v>
          </cell>
          <cell r="H70">
            <v>1.4534826741351608E-3</v>
          </cell>
          <cell r="I70">
            <v>8.9244645328040396E-4</v>
          </cell>
          <cell r="J70">
            <v>2.5414488326427898E-4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  <cell r="F71">
            <v>384.71538932238303</v>
          </cell>
          <cell r="G71">
            <v>415.39890801231968</v>
          </cell>
          <cell r="H71">
            <v>211.730790797362</v>
          </cell>
          <cell r="I71">
            <v>1.7642456802755379E-3</v>
          </cell>
          <cell r="J71">
            <v>9.2132214884997014E-4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  <cell r="F72">
            <v>2.0827699450520602E-2</v>
          </cell>
          <cell r="G72">
            <v>4.3096737387708348E-2</v>
          </cell>
          <cell r="H72">
            <v>3.9177307687798327E-2</v>
          </cell>
          <cell r="I72">
            <v>4.9679693761480763E-3</v>
          </cell>
          <cell r="J72">
            <v>9.2454671353921897E-4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  <cell r="F73">
            <v>3.2527517440216901E-4</v>
          </cell>
          <cell r="G73">
            <v>7.3651415153933196E-3</v>
          </cell>
          <cell r="H73">
            <v>6.8676586089122124E-2</v>
          </cell>
          <cell r="I73">
            <v>7.6673453594165011E-2</v>
          </cell>
          <cell r="J73">
            <v>6.7637530831577364E-2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7.8005041402919294E-6</v>
          </cell>
          <cell r="G74">
            <v>1.9776416642496137E-3</v>
          </cell>
          <cell r="H74">
            <v>6.65096509111266E-3</v>
          </cell>
          <cell r="I74">
            <v>3.2995088882427442E-3</v>
          </cell>
          <cell r="J74">
            <v>5.081539565518938E-4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1.4491017600731001E-4</v>
          </cell>
          <cell r="G75">
            <v>1.6116143646544149E-3</v>
          </cell>
          <cell r="H75">
            <v>2.6729101706089017E-3</v>
          </cell>
          <cell r="I75">
            <v>1.6776780787430665E-3</v>
          </cell>
          <cell r="J75">
            <v>4.7348031228423295E-4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8.81713802287695E-6</v>
          </cell>
          <cell r="G76">
            <v>1.5199710190689256E-3</v>
          </cell>
          <cell r="H76">
            <v>4.7572478349128897E-3</v>
          </cell>
          <cell r="I76">
            <v>4.1761644095072072E-3</v>
          </cell>
          <cell r="J76">
            <v>2.7925120186061874E-3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1.5978233292965601E-4</v>
          </cell>
          <cell r="G77">
            <v>1.9931879691239161E-3</v>
          </cell>
          <cell r="H77">
            <v>3.1787160612722592E-3</v>
          </cell>
          <cell r="I77">
            <v>1.8307385667249052E-3</v>
          </cell>
          <cell r="J77">
            <v>5.7738619493575508E-4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1.4185089766273601E-4</v>
          </cell>
          <cell r="G78">
            <v>1.3561888562056829E-3</v>
          </cell>
          <cell r="H78">
            <v>2.5011207494803158E-3</v>
          </cell>
          <cell r="I78">
            <v>1.7535700062128907E-3</v>
          </cell>
          <cell r="J78">
            <v>1.3584217958163029E-3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2.2384310416902699E-4</v>
          </cell>
          <cell r="G79">
            <v>2.8517335907948401E-3</v>
          </cell>
          <cell r="H79">
            <v>4.9467380655453218E-3</v>
          </cell>
          <cell r="I79">
            <v>7.6896198949829159E-3</v>
          </cell>
          <cell r="J79">
            <v>1.1309866474992873E-2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1.5262889016327101E-4</v>
          </cell>
          <cell r="G80">
            <v>1.604679057995876E-3</v>
          </cell>
          <cell r="H80">
            <v>2.5959971558140813E-3</v>
          </cell>
          <cell r="I80">
            <v>1.8439628082700128E-3</v>
          </cell>
          <cell r="J80">
            <v>3.123591694812803E-3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10.414912535207399</v>
          </cell>
          <cell r="G81">
            <v>10.415235160412644</v>
          </cell>
          <cell r="H81">
            <v>3.0823898155586216</v>
          </cell>
          <cell r="I81">
            <v>3.4168894427984726E-3</v>
          </cell>
          <cell r="J81">
            <v>2.8998668923112927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1.4388730768898501E-4</v>
          </cell>
          <cell r="G82">
            <v>7.5296442448009491E-4</v>
          </cell>
          <cell r="H82">
            <v>1.1104592623886439E-3</v>
          </cell>
          <cell r="I82">
            <v>9.3504163407033601E-4</v>
          </cell>
          <cell r="J82">
            <v>7.7273559330819173E-4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3.3108566531727703E-4</v>
          </cell>
          <cell r="G83">
            <v>6.9044661038052601E-4</v>
          </cell>
          <cell r="H83">
            <v>6.1672245311273164E-3</v>
          </cell>
          <cell r="I83">
            <v>3.2905691517756078E-3</v>
          </cell>
          <cell r="J83">
            <v>6.3259238779298042E-4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1.2937025703778701E-4</v>
          </cell>
          <cell r="G84">
            <v>1.6918552325268589E-4</v>
          </cell>
          <cell r="H84">
            <v>5.2121776935784627</v>
          </cell>
          <cell r="I84">
            <v>1.089013019940565E-2</v>
          </cell>
          <cell r="J84">
            <v>1.1010963077196891E-3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  <cell r="F85">
            <v>1169.3258147807401</v>
          </cell>
          <cell r="G85">
            <v>838.56339221903295</v>
          </cell>
          <cell r="H85">
            <v>356.48128276269898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58.763557714791901</v>
          </cell>
          <cell r="G86">
            <v>7.6609748821591795E-5</v>
          </cell>
          <cell r="H86">
            <v>5.8952927970902202E-5</v>
          </cell>
          <cell r="I86">
            <v>1.33630005985153E-4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  <cell r="F87">
            <v>24.812169007831514</v>
          </cell>
          <cell r="G87">
            <v>37.871801841587292</v>
          </cell>
          <cell r="H87">
            <v>54.228689330173346</v>
          </cell>
          <cell r="I87">
            <v>70.315614513176854</v>
          </cell>
          <cell r="J87">
            <v>36.326949535759717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1273.9832307686499</v>
          </cell>
          <cell r="G88">
            <v>1134.9138584243301</v>
          </cell>
          <cell r="H88">
            <v>764.06413685761095</v>
          </cell>
          <cell r="I88">
            <v>1197.9633331295299</v>
          </cell>
          <cell r="J88">
            <v>1197.96178957246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  <cell r="F89">
            <v>12.017208277180922</v>
          </cell>
          <cell r="G89">
            <v>11.007471977339744</v>
          </cell>
          <cell r="H89">
            <v>7.4307942798641946</v>
          </cell>
          <cell r="I89">
            <v>6.14870570838256E-4</v>
          </cell>
          <cell r="J89">
            <v>2.7013443942904307E-4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  <cell r="F90">
            <v>2.1890117382318879E-2</v>
          </cell>
          <cell r="G90">
            <v>2.3266601418852732E-2</v>
          </cell>
          <cell r="H90">
            <v>2.1787847609291373E-2</v>
          </cell>
          <cell r="I90">
            <v>7.5604264508849625E-3</v>
          </cell>
          <cell r="J90">
            <v>1.612631884006914E-4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  <cell r="F91">
            <v>4507.9954101327403</v>
          </cell>
          <cell r="G91">
            <v>3825.7018494792101</v>
          </cell>
          <cell r="H91">
            <v>1113.1216752984401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  <cell r="F92">
            <v>1.4997305272642251E-2</v>
          </cell>
          <cell r="G92">
            <v>1.633817447471525E-2</v>
          </cell>
          <cell r="H92">
            <v>1.5093476964236827E-2</v>
          </cell>
          <cell r="I92">
            <v>1.4146725761701102E-2</v>
          </cell>
          <cell r="J92">
            <v>1.0784344383552311E-3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  <cell r="F93">
            <v>3569.7775515357398</v>
          </cell>
          <cell r="G93">
            <v>2522.0927013174901</v>
          </cell>
          <cell r="H93">
            <v>957.44157543942401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  <cell r="F94">
            <v>102.994236901005</v>
          </cell>
          <cell r="G94">
            <v>70.174567717559398</v>
          </cell>
          <cell r="H94">
            <v>33.4308789509371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  <cell r="G95">
            <v>1.1900734815755201</v>
          </cell>
          <cell r="H95">
            <v>1.1927109625578729</v>
          </cell>
          <cell r="I95">
            <v>2.2904105807940276</v>
          </cell>
          <cell r="J95">
            <v>0.57715055476747767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G96">
            <v>8.5536970762403405E-4</v>
          </cell>
          <cell r="H96">
            <v>8.37033140028353E-4</v>
          </cell>
          <cell r="I96">
            <v>2.5279736621540358E-3</v>
          </cell>
          <cell r="J96">
            <v>6.3538883558756103E-4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G97">
            <v>1.1599024795615801E-3</v>
          </cell>
          <cell r="H97">
            <v>2.2914294464966901E-3</v>
          </cell>
          <cell r="I97">
            <v>1.9805413727419343E-3</v>
          </cell>
          <cell r="J97">
            <v>3.1997736934675169E-4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  <cell r="F98">
            <v>1.8983992607525681E-2</v>
          </cell>
          <cell r="G98">
            <v>11.906340033150254</v>
          </cell>
          <cell r="H98">
            <v>37.011909555915516</v>
          </cell>
          <cell r="I98">
            <v>33.252731431421431</v>
          </cell>
          <cell r="J98">
            <v>3.9759084270827287E-4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G99">
            <v>2.07220768563579E-2</v>
          </cell>
          <cell r="H99">
            <v>0.90055045375662734</v>
          </cell>
          <cell r="I99">
            <v>2.4185414703427011</v>
          </cell>
          <cell r="J99">
            <v>0.51895873098175405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  <cell r="F100">
            <v>10.577726650046177</v>
          </cell>
          <cell r="G100">
            <v>18.629785944391237</v>
          </cell>
          <cell r="H100">
            <v>30.376004012340569</v>
          </cell>
          <cell r="I100">
            <v>2.8588026116629921</v>
          </cell>
          <cell r="J100">
            <v>5.9770619977111599E-5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  <cell r="F101">
            <v>63.734291284391624</v>
          </cell>
          <cell r="G101">
            <v>113.93422012380714</v>
          </cell>
          <cell r="H101">
            <v>191.11789111834727</v>
          </cell>
          <cell r="I101">
            <v>1.1835804735740334</v>
          </cell>
          <cell r="J101">
            <v>1.4930243107866701E-4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  <cell r="F103">
            <v>7.74047835782585E-3</v>
          </cell>
          <cell r="G103">
            <v>7.6903918636144503E-3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  <cell r="F104">
            <v>1.2694164044195499</v>
          </cell>
          <cell r="G104">
            <v>1.2644492343707201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  <cell r="F105">
            <v>91.724449096442498</v>
          </cell>
          <cell r="G105">
            <v>68.278492688162501</v>
          </cell>
          <cell r="H105">
            <v>32.395471133385897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  <cell r="F107">
            <v>3.7004737915608032</v>
          </cell>
          <cell r="G107">
            <v>2.6146860367546565</v>
          </cell>
          <cell r="H107">
            <v>1.9184205032428823</v>
          </cell>
          <cell r="I107">
            <v>4.6487077085472809E-3</v>
          </cell>
          <cell r="J107">
            <v>9.3115505687045705E-4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  <cell r="F108">
            <v>42.571181888793397</v>
          </cell>
          <cell r="G108">
            <v>57.135433076207001</v>
          </cell>
          <cell r="H108">
            <v>42.462209584713136</v>
          </cell>
          <cell r="I108">
            <v>14.728993024070244</v>
          </cell>
          <cell r="J108">
            <v>16.76340214434893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  <cell r="F109">
            <v>391.62796444146744</v>
          </cell>
          <cell r="G109">
            <v>277.8146651448792</v>
          </cell>
          <cell r="H109">
            <v>302.63284205553225</v>
          </cell>
          <cell r="I109">
            <v>3.5333367630923972E-3</v>
          </cell>
          <cell r="J109">
            <v>8.1116114287518306E-4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  <cell r="F110">
            <v>0.17167456944656778</v>
          </cell>
          <cell r="G110">
            <v>0.11999208034441777</v>
          </cell>
          <cell r="H110">
            <v>9.7676489481319281E-2</v>
          </cell>
          <cell r="I110">
            <v>9.8910258478590151E-4</v>
          </cell>
          <cell r="J110">
            <v>2.5757465988125196E-4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  <cell r="F111">
            <v>423.60418924218772</v>
          </cell>
          <cell r="G111">
            <v>424.00603722939974</v>
          </cell>
          <cell r="H111">
            <v>341.95248817205788</v>
          </cell>
          <cell r="I111">
            <v>0.41333219540253907</v>
          </cell>
          <cell r="J111">
            <v>9.9211718504241893E-4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  <cell r="F112">
            <v>94.044525599438629</v>
          </cell>
          <cell r="G112">
            <v>67.131700962263281</v>
          </cell>
          <cell r="H112">
            <v>60.69947303889834</v>
          </cell>
          <cell r="I112">
            <v>9.6200159870250888E-4</v>
          </cell>
          <cell r="J112">
            <v>2.7081456754214238E-4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  <cell r="F113">
            <v>387.76497126970548</v>
          </cell>
          <cell r="G113">
            <v>594.6962990132472</v>
          </cell>
          <cell r="H113">
            <v>489.65079342036688</v>
          </cell>
          <cell r="I113">
            <v>133.95883356844951</v>
          </cell>
          <cell r="J113">
            <v>122.95275366481604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  <cell r="F114">
            <v>390.44816380676968</v>
          </cell>
          <cell r="G114">
            <v>386.71321742454887</v>
          </cell>
          <cell r="H114">
            <v>295.30757136696474</v>
          </cell>
          <cell r="I114">
            <v>1.0131095975856354E-3</v>
          </cell>
          <cell r="J114">
            <v>3.1179140746021564E-4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  <cell r="F115">
            <v>162.05365748879174</v>
          </cell>
          <cell r="G115">
            <v>159.37498678816007</v>
          </cell>
          <cell r="H115">
            <v>122.55812333476356</v>
          </cell>
          <cell r="I115">
            <v>5.5235069952060101E-4</v>
          </cell>
          <cell r="J115">
            <v>1.5474018047382019E-4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  <cell r="F116">
            <v>1.82658361325604</v>
          </cell>
          <cell r="G116">
            <v>3.9588247782516</v>
          </cell>
          <cell r="H116">
            <v>1.9795631262412701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15.456538049632901</v>
          </cell>
          <cell r="G117">
            <v>15.453940277626083</v>
          </cell>
          <cell r="H117">
            <v>6.7994665800755891</v>
          </cell>
          <cell r="I117">
            <v>4.2340887459794254E-3</v>
          </cell>
          <cell r="J117">
            <v>29.637993693639284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7.4962717567188001E-3</v>
          </cell>
          <cell r="G118">
            <v>7.8819551356982299E-3</v>
          </cell>
          <cell r="H118">
            <v>1.0591300041322393E-2</v>
          </cell>
          <cell r="I118">
            <v>2.2982839593375303E-3</v>
          </cell>
          <cell r="J118">
            <v>7.2336147684976795E-4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4.7206052555711899</v>
          </cell>
          <cell r="G119">
            <v>4.7206937043836907</v>
          </cell>
          <cell r="H119">
            <v>2.8063339712575877</v>
          </cell>
          <cell r="I119">
            <v>82.473462342499104</v>
          </cell>
          <cell r="J119">
            <v>3.9584196994525196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  <cell r="F120">
            <v>2.6104710137409315</v>
          </cell>
          <cell r="G120">
            <v>1.7990839378232308</v>
          </cell>
          <cell r="H120">
            <v>1.5347617778540734</v>
          </cell>
          <cell r="I120">
            <v>15.106745696552258</v>
          </cell>
          <cell r="J120">
            <v>14.925807940469213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  <cell r="F121">
            <v>45.436335588405299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  <cell r="F122">
            <v>15.043682768118273</v>
          </cell>
          <cell r="G122">
            <v>99.854669346768659</v>
          </cell>
          <cell r="H122">
            <v>87.852511970548477</v>
          </cell>
          <cell r="I122">
            <v>5.3079035203942233</v>
          </cell>
          <cell r="J122">
            <v>2.1444450684784582E-3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  <cell r="G123">
            <v>103.295944579552</v>
          </cell>
          <cell r="H123">
            <v>350.633028698332</v>
          </cell>
          <cell r="I123">
            <v>2.6471273678884999E-4</v>
          </cell>
          <cell r="J123">
            <v>8.8121966573520297E-5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  <cell r="F124">
            <v>8.510370227390819E-5</v>
          </cell>
          <cell r="G124">
            <v>1.9535502947002461E-3</v>
          </cell>
          <cell r="H124">
            <v>3.2489015053340353E-3</v>
          </cell>
          <cell r="I124">
            <v>9.1562035550256109</v>
          </cell>
          <cell r="J124">
            <v>10.285470630568534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  <cell r="F125">
            <v>106.78174745417081</v>
          </cell>
          <cell r="G125">
            <v>100.93400039927914</v>
          </cell>
          <cell r="H125">
            <v>80.752713601593015</v>
          </cell>
          <cell r="I125">
            <v>1.0221933462278734E-3</v>
          </cell>
          <cell r="J125">
            <v>4.3610456045665123E-4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  <cell r="F126">
            <v>51.329783981333847</v>
          </cell>
          <cell r="G126">
            <v>116.64964386012744</v>
          </cell>
          <cell r="H126">
            <v>98.858377226588928</v>
          </cell>
          <cell r="I126">
            <v>4.1575413986127163</v>
          </cell>
          <cell r="J126">
            <v>2.0915482520082991E-3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  <cell r="F127">
            <v>14.603499064034661</v>
          </cell>
          <cell r="G127">
            <v>13.965122401092653</v>
          </cell>
          <cell r="H127">
            <v>11.443016905408768</v>
          </cell>
          <cell r="I127">
            <v>1.3428408920059935E-3</v>
          </cell>
          <cell r="J127">
            <v>1.1802926368906122E-3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  <cell r="F128">
            <v>3.3062929737551174</v>
          </cell>
          <cell r="G128">
            <v>3.1615737149070799</v>
          </cell>
          <cell r="H128">
            <v>2.3585480576846991</v>
          </cell>
          <cell r="I128">
            <v>1.0675424429319846E-3</v>
          </cell>
          <cell r="J128">
            <v>4.1387005733905884E-4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  <cell r="F129">
            <v>34.179291317798359</v>
          </cell>
          <cell r="G129">
            <v>32.250244378190089</v>
          </cell>
          <cell r="H129">
            <v>25.968695721662478</v>
          </cell>
          <cell r="I129">
            <v>1.3896826626534136E-3</v>
          </cell>
          <cell r="J129">
            <v>1.041491052506602E-3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355.59918023666103</v>
          </cell>
          <cell r="G130">
            <v>513.27273102209199</v>
          </cell>
          <cell r="H130">
            <v>785.61025935526197</v>
          </cell>
          <cell r="I130">
            <v>820.12147589416998</v>
          </cell>
          <cell r="J130">
            <v>251.33261864087498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  <cell r="F131">
            <v>52.41963093048075</v>
          </cell>
          <cell r="G131">
            <v>52.419380439378244</v>
          </cell>
          <cell r="H131">
            <v>15.913639533157385</v>
          </cell>
          <cell r="I131">
            <v>5.2075614689791304E-4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  <cell r="F132">
            <v>1.618703995993105E-3</v>
          </cell>
          <cell r="G132">
            <v>1.8422160888947161E-3</v>
          </cell>
          <cell r="H132">
            <v>2.1212719763026599E-3</v>
          </cell>
          <cell r="I132">
            <v>1.588811927446517E-3</v>
          </cell>
          <cell r="J132">
            <v>4.9335717244991441E-4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  <cell r="F133">
            <v>2.1368552016838701E-3</v>
          </cell>
          <cell r="G133">
            <v>4.2122982343276603E-3</v>
          </cell>
          <cell r="H133">
            <v>5.935012398438356E-3</v>
          </cell>
          <cell r="I133">
            <v>8.4900065230822663E-3</v>
          </cell>
          <cell r="J133">
            <v>2.8483500865686966E-3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  <cell r="F134">
            <v>1.5494573737470881E-2</v>
          </cell>
          <cell r="G134">
            <v>62.937089058447498</v>
          </cell>
          <cell r="H134">
            <v>328.62701112455341</v>
          </cell>
          <cell r="I134">
            <v>484.49829056733586</v>
          </cell>
          <cell r="J134">
            <v>225.38436603080299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  <cell r="F135">
            <v>9.7580228807730478</v>
          </cell>
          <cell r="G135">
            <v>14.729446029804318</v>
          </cell>
          <cell r="H135">
            <v>24.121965972197032</v>
          </cell>
          <cell r="I135">
            <v>24.270286583047948</v>
          </cell>
          <cell r="J135">
            <v>2.1695436253007749E-4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  <cell r="F136">
            <v>79.489865430908594</v>
          </cell>
          <cell r="G136">
            <v>61.541417680056867</v>
          </cell>
          <cell r="H136">
            <v>43.561768436834228</v>
          </cell>
          <cell r="I136">
            <v>8.8928168416287298E-3</v>
          </cell>
          <cell r="J136">
            <v>2.9324362498045855E-3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  <cell r="F137">
            <v>29.423203828491868</v>
          </cell>
          <cell r="G137">
            <v>35.812101391961193</v>
          </cell>
          <cell r="H137">
            <v>44.364032386524059</v>
          </cell>
          <cell r="I137">
            <v>3.0676188659436119</v>
          </cell>
          <cell r="J137">
            <v>2.0627745559310631E-4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  <cell r="F138">
            <v>9.4708828598364683</v>
          </cell>
          <cell r="G138">
            <v>11.500296953877539</v>
          </cell>
          <cell r="H138">
            <v>6.0194002762379775</v>
          </cell>
          <cell r="I138">
            <v>5.7547464742148247</v>
          </cell>
          <cell r="J138">
            <v>9.1655881530905295E-5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G140">
            <v>2.65667982010374</v>
          </cell>
          <cell r="H140">
            <v>7.2344531191301091E-4</v>
          </cell>
          <cell r="I140">
            <v>1.871450451195608E-3</v>
          </cell>
          <cell r="J140">
            <v>7.2142802491371397E-4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G141">
            <v>1.2680680613956299E-3</v>
          </cell>
          <cell r="H141">
            <v>2.1377402447413851E-3</v>
          </cell>
          <cell r="I141">
            <v>1.290924323767351E-3</v>
          </cell>
          <cell r="J141">
            <v>2.96094158872364E-4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  <cell r="F142">
            <v>0.44076113821731899</v>
          </cell>
          <cell r="G142">
            <v>0.43754906970144902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G143">
            <v>2.4216292181849801</v>
          </cell>
          <cell r="H143">
            <v>2.4304636700432436</v>
          </cell>
          <cell r="I143">
            <v>6.4525263115622096</v>
          </cell>
          <cell r="J143">
            <v>0.86024810354009296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  <cell r="F144">
            <v>14880.898817321</v>
          </cell>
          <cell r="G144">
            <v>13166.481041065899</v>
          </cell>
          <cell r="H144">
            <v>8654.1881460631903</v>
          </cell>
          <cell r="I144">
            <v>4177.4919761664496</v>
          </cell>
          <cell r="J144">
            <v>2716.6283063783299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-407.12861676512699</v>
          </cell>
          <cell r="J145">
            <v>-1140.9248965879201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  <cell r="F146">
            <v>321.179213478912</v>
          </cell>
          <cell r="G146">
            <v>4.8331403790667998E-2</v>
          </cell>
          <cell r="H146">
            <v>8.8031648848164502E-4</v>
          </cell>
          <cell r="I146">
            <v>8.0795530507150296E-4</v>
          </cell>
          <cell r="J146">
            <v>1.94046655334986E-4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-1.8060705506545701E-2</v>
          </cell>
          <cell r="J147">
            <v>-1.6150617409426301E-2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-454.14371864170602</v>
          </cell>
          <cell r="J148">
            <v>-1088.6107433545301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  <cell r="F149">
            <v>2.38916691470525E-4</v>
          </cell>
          <cell r="G149">
            <v>4.4872429475776103</v>
          </cell>
          <cell r="H149">
            <v>33.262844494170302</v>
          </cell>
          <cell r="I149">
            <v>28.3526221287187</v>
          </cell>
          <cell r="J149">
            <v>2.6857552223192601E-4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  <cell r="F150">
            <v>664.67889695091503</v>
          </cell>
          <cell r="G150">
            <v>593.94754651345295</v>
          </cell>
          <cell r="H150">
            <v>507.08297784456101</v>
          </cell>
          <cell r="I150">
            <v>219.807407313564</v>
          </cell>
          <cell r="J150">
            <v>5.9165691871987901E-4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-157.36664683342599</v>
          </cell>
          <cell r="J151">
            <v>-715.221553700193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-3.50057768576716E-3</v>
          </cell>
          <cell r="J152">
            <v>-14.708011348946799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  <cell r="F153">
            <v>8306.52795696471</v>
          </cell>
          <cell r="G153">
            <v>6990.6023022278596</v>
          </cell>
          <cell r="H153">
            <v>4817.7962285991698</v>
          </cell>
          <cell r="I153">
            <v>3075.2720416861998</v>
          </cell>
          <cell r="J153">
            <v>6.9055846803649903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  <cell r="H154">
            <v>222.6230452977</v>
          </cell>
          <cell r="I154">
            <v>666.62570942951595</v>
          </cell>
          <cell r="J154">
            <v>750.97914923277006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  <cell r="F155">
            <v>2195.9990660291501</v>
          </cell>
          <cell r="G155">
            <v>2091.4843946779802</v>
          </cell>
          <cell r="H155">
            <v>1986.9697379126401</v>
          </cell>
          <cell r="I155">
            <v>1907.70572852284</v>
          </cell>
          <cell r="J155">
            <v>1829.39344703185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  <cell r="G156">
            <v>7.0632837500756301E-2</v>
          </cell>
          <cell r="H156">
            <v>1.06691513064462E-2</v>
          </cell>
          <cell r="I156">
            <v>2.4095865936423301E-2</v>
          </cell>
          <cell r="J156">
            <v>2.9506715360133702E-3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  <cell r="F157">
            <v>1.5615784484312101</v>
          </cell>
          <cell r="G157">
            <v>109.784675385356</v>
          </cell>
          <cell r="H157">
            <v>367.76404069927497</v>
          </cell>
          <cell r="I157">
            <v>38.634419506075602</v>
          </cell>
          <cell r="J157">
            <v>58.8051196756102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  <cell r="F158">
            <v>1342.2840998029501</v>
          </cell>
          <cell r="G158">
            <v>1524.34470574293</v>
          </cell>
          <cell r="H158">
            <v>1539.9085252277901</v>
          </cell>
          <cell r="I158">
            <v>1186.4666737984701</v>
          </cell>
          <cell r="J158">
            <v>572.90359680959602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  <cell r="F159">
            <v>2509.0375914337801</v>
          </cell>
          <cell r="G159">
            <v>2747.5698100169102</v>
          </cell>
          <cell r="H159">
            <v>2790.27788468773</v>
          </cell>
          <cell r="I159">
            <v>2269.1310972072301</v>
          </cell>
          <cell r="J159">
            <v>1498.8902813807799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  <cell r="F160">
            <v>5.4981378153623603E-5</v>
          </cell>
          <cell r="G160">
            <v>7.4981988765649796E-3</v>
          </cell>
          <cell r="H160">
            <v>9.4542562718280196E-4</v>
          </cell>
          <cell r="I160">
            <v>8.6100307444479402E-4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  <cell r="I161">
            <v>-7.2852729639131801E-5</v>
          </cell>
          <cell r="J161">
            <v>-1.37996559068313E-4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  <cell r="F162">
            <v>1816.7874292189599</v>
          </cell>
          <cell r="G162">
            <v>2001.6798293490399</v>
          </cell>
          <cell r="H162">
            <v>1462.84780444999</v>
          </cell>
          <cell r="I162">
            <v>636.86916967478396</v>
          </cell>
          <cell r="J162">
            <v>3.8781890345629599E-3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  <cell r="F163">
            <v>9.2700004548739798</v>
          </cell>
          <cell r="G163">
            <v>2.69349243886447E-3</v>
          </cell>
          <cell r="H163">
            <v>1.4335998575195799E-3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  <cell r="I164">
            <v>-803.411310513079</v>
          </cell>
          <cell r="J164">
            <v>-1207.6884792752201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  <cell r="F165">
            <v>4127.0322115123899</v>
          </cell>
          <cell r="G165">
            <v>3965.8858428804201</v>
          </cell>
          <cell r="H165">
            <v>2886.9356774462199</v>
          </cell>
          <cell r="I165">
            <v>1505.71992282121</v>
          </cell>
          <cell r="J165">
            <v>3.5436563666100701E-3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  <cell r="F166">
            <v>6116.87704005459</v>
          </cell>
          <cell r="G166">
            <v>5568.7548531049097</v>
          </cell>
          <cell r="H166">
            <v>3033.51259412016</v>
          </cell>
          <cell r="I166">
            <v>434.56672789082199</v>
          </cell>
          <cell r="J166">
            <v>81.064757229414894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  <cell r="I167">
            <v>-6.2795234625499397E-3</v>
          </cell>
          <cell r="J167">
            <v>-83.012600364447493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  <cell r="I168">
            <v>-1.51402281599565E-3</v>
          </cell>
          <cell r="J168">
            <v>-1646.45415193594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  <cell r="F169">
            <v>1060.6139174586999</v>
          </cell>
          <cell r="G169">
            <v>1024.6410418196899</v>
          </cell>
          <cell r="H169">
            <v>1013.19791902905</v>
          </cell>
          <cell r="I169">
            <v>996.69823811663298</v>
          </cell>
          <cell r="J169">
            <v>986.585117560448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  <cell r="J170">
            <v>-1026.0864650639601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  <cell r="I171">
            <v>-4.3214094529246103E-4</v>
          </cell>
          <cell r="J171">
            <v>-6.7511282437375899E-4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  <cell r="I172">
            <v>-3.0119345793142901E-3</v>
          </cell>
          <cell r="J172">
            <v>-679.39785056544804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  <cell r="J173">
            <v>-3.2618155918959999E-5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  <cell r="F174">
            <v>102.299643522715</v>
          </cell>
          <cell r="G174">
            <v>134.604226798182</v>
          </cell>
          <cell r="H174">
            <v>139.83442771352099</v>
          </cell>
          <cell r="I174">
            <v>24.991803797484899</v>
          </cell>
          <cell r="J174">
            <v>9.4371689367210099E-4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  <cell r="F175">
            <v>1782.04078454722</v>
          </cell>
          <cell r="G175">
            <v>1786.78524350269</v>
          </cell>
          <cell r="H175">
            <v>1191.1538105690099</v>
          </cell>
          <cell r="I175">
            <v>532.10378577854704</v>
          </cell>
          <cell r="J175">
            <v>137.647703069324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  <cell r="I176">
            <v>-9.4445211627684297E-5</v>
          </cell>
          <cell r="J176">
            <v>-5.8692946248147101E-4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  <cell r="I177">
            <v>-8.6380977129897998E-4</v>
          </cell>
          <cell r="J177">
            <v>-638.45382128528195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  <cell r="F178">
            <v>2269.2712031316</v>
          </cell>
          <cell r="G178">
            <v>2268.78182844909</v>
          </cell>
          <cell r="H178">
            <v>2238.5106803950898</v>
          </cell>
          <cell r="I178">
            <v>2266.09848686539</v>
          </cell>
          <cell r="J178">
            <v>2317.3895540939802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  <cell r="F179">
            <v>32625.461198350898</v>
          </cell>
          <cell r="G179">
            <v>30813.4827100769</v>
          </cell>
          <cell r="H179">
            <v>24231.6921679761</v>
          </cell>
          <cell r="I179">
            <v>13966.984634152401</v>
          </cell>
          <cell r="J179">
            <v>-2.4650216503977302E-7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  <cell r="H180">
            <v>-0.37296678674783401</v>
          </cell>
          <cell r="I180">
            <v>-0.70835755018089397</v>
          </cell>
          <cell r="J180">
            <v>-1.20672439769686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  <cell r="I181">
            <v>988.7480193095189</v>
          </cell>
          <cell r="J181">
            <v>6307.1990248386965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  <cell r="I182">
            <v>988.74802036996346</v>
          </cell>
          <cell r="J182">
            <v>6307.1990248386965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  <cell r="I183">
            <v>-131.75478727378888</v>
          </cell>
          <cell r="J183">
            <v>-72.530036003019248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  <cell r="I184">
            <v>833.33333333333235</v>
          </cell>
          <cell r="J184">
            <v>1904.7619050006481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  <cell r="I185">
            <v>833.33333802934635</v>
          </cell>
          <cell r="J185">
            <v>1904.7619050006481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  <cell r="H186">
            <v>222.62304529769995</v>
          </cell>
          <cell r="I186">
            <v>666.62570942951561</v>
          </cell>
          <cell r="J186">
            <v>750.97914923277006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  <cell r="F187">
            <v>6024.5120079855988</v>
          </cell>
          <cell r="G187">
            <v>5496.9140561164922</v>
          </cell>
          <cell r="H187">
            <v>4698.4062882454327</v>
          </cell>
          <cell r="I187">
            <v>3656.316856643999</v>
          </cell>
          <cell r="J187">
            <v>2953.6271404212175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  <cell r="F188">
            <v>6645.3398034010452</v>
          </cell>
          <cell r="G188">
            <v>6713.4583566416732</v>
          </cell>
          <cell r="H188">
            <v>5677.2150192628642</v>
          </cell>
          <cell r="I188">
            <v>3774.8510200284436</v>
          </cell>
          <cell r="J188">
            <v>1498.8938298900223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  <cell r="F189">
            <v>14525.76281739466</v>
          </cell>
          <cell r="G189">
            <v>12801.767900178544</v>
          </cell>
          <cell r="H189">
            <v>8356.8522700572648</v>
          </cell>
          <cell r="I189">
            <v>3573.0977114141206</v>
          </cell>
          <cell r="J189">
            <v>146.7763966795564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  <cell r="F190">
            <v>2269.2716342726817</v>
          </cell>
          <cell r="G190">
            <v>2273.3397042341635</v>
          </cell>
          <cell r="H190">
            <v>2271.7841940405665</v>
          </cell>
          <cell r="I190">
            <v>2294.4752048600421</v>
          </cell>
          <cell r="J190">
            <v>2317.3927733410364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  <cell r="F191">
            <v>3159.0715290219118</v>
          </cell>
          <cell r="G191">
            <v>3526.0245350919695</v>
          </cell>
          <cell r="H191">
            <v>3002.7563296777898</v>
          </cell>
          <cell r="I191">
            <v>1823.3358434732577</v>
          </cell>
          <cell r="J191">
            <v>572.90747499863096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  <cell r="F192">
            <v>2269.2716342726817</v>
          </cell>
          <cell r="G192">
            <v>2273.3397042341635</v>
          </cell>
          <cell r="H192">
            <v>2271.7841940405665</v>
          </cell>
          <cell r="I192">
            <v>1433.1783909949952</v>
          </cell>
          <cell r="J192">
            <v>4.8282142542553643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H193">
            <v>222.62304529769995</v>
          </cell>
          <cell r="I193">
            <v>666.62081773943805</v>
          </cell>
          <cell r="J193">
            <v>-1592.9601262764977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  <cell r="F194">
            <v>6024.5120079855988</v>
          </cell>
          <cell r="G194">
            <v>5496.9140561164922</v>
          </cell>
          <cell r="H194">
            <v>4698.4051644150295</v>
          </cell>
          <cell r="I194">
            <v>2695.5336410091841</v>
          </cell>
          <cell r="J194">
            <v>-630.44523155488082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  <cell r="F195">
            <v>40917.741434334166</v>
          </cell>
          <cell r="G195">
            <v>38581.758312613485</v>
          </cell>
          <cell r="H195">
            <v>31422.449550334899</v>
          </cell>
          <cell r="I195">
            <v>20584.035195592995</v>
          </cell>
          <cell r="J195">
            <v>6021.9996209861147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3.08784422564242E-6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988.74802036996505</v>
          </cell>
          <cell r="J198">
            <v>6307.1990248387201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0.30062218960356701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  <cell r="F200">
            <v>2195.9990660291501</v>
          </cell>
          <cell r="G200">
            <v>2091.4843946779802</v>
          </cell>
          <cell r="H200">
            <v>1986.9697379126414</v>
          </cell>
          <cell r="I200">
            <v>1907.7057285228352</v>
          </cell>
          <cell r="J200">
            <v>1829.3934470318479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  <cell r="F201">
            <v>2195.9990660291501</v>
          </cell>
          <cell r="G201">
            <v>2091.4843946779802</v>
          </cell>
          <cell r="H201">
            <v>1986.9697379126414</v>
          </cell>
          <cell r="I201">
            <v>1907.7057285228352</v>
          </cell>
          <cell r="J201">
            <v>1829.3934470318479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439.68462514971202</v>
          </cell>
          <cell r="J202">
            <v>1207.9988899950299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2.1016829068920599E-2</v>
          </cell>
          <cell r="J203">
            <v>1.83921505776257E-2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510.27384117045602</v>
          </cell>
          <cell r="J204">
            <v>1223.1581386005901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  <cell r="G205">
            <v>2.2645486039509898E-3</v>
          </cell>
          <cell r="H205">
            <v>25.442252845693002</v>
          </cell>
          <cell r="I205">
            <v>2.6212348365084001E-2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  <cell r="F206">
            <v>2613.9344053613499</v>
          </cell>
          <cell r="G206">
            <v>2446.64248225151</v>
          </cell>
          <cell r="H206">
            <v>2556.3783257038599</v>
          </cell>
          <cell r="I206">
            <v>2008.7354649010199</v>
          </cell>
          <cell r="J206">
            <v>995.53729377948298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  <cell r="G207">
            <v>5.5712746162851996</v>
          </cell>
          <cell r="H207">
            <v>7.7069851889711796</v>
          </cell>
          <cell r="I207">
            <v>5.14399328657466</v>
          </cell>
          <cell r="J207">
            <v>1.41533307814327E-3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  <cell r="F208">
            <v>1924.60801188862</v>
          </cell>
          <cell r="G208">
            <v>2090.9211973517299</v>
          </cell>
          <cell r="H208">
            <v>1920.64304478329</v>
          </cell>
          <cell r="I208">
            <v>1573.5031220487599</v>
          </cell>
          <cell r="J208">
            <v>1208.0848120082201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4.9310644361418E-2</v>
          </cell>
          <cell r="J209">
            <v>2.33915080384688E-3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  <cell r="G210">
            <v>2.2116843667336298E-3</v>
          </cell>
          <cell r="H210">
            <v>1.0415395656189299E-3</v>
          </cell>
          <cell r="I210">
            <v>5.5352623461589598E-4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15.7485859132351</v>
          </cell>
          <cell r="J211">
            <v>2.8141824750858198E-3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  <cell r="G212">
            <v>3.07517106117236E-2</v>
          </cell>
          <cell r="H212">
            <v>3.4202214914012502E-3</v>
          </cell>
          <cell r="I212">
            <v>1.30426004432945E-2</v>
          </cell>
          <cell r="J212">
            <v>1.6944404349087401E-3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G213">
            <v>1.9478234333431699E-2</v>
          </cell>
          <cell r="H213">
            <v>8.4752829260705698E-3</v>
          </cell>
          <cell r="I213">
            <v>7.2742783111464897</v>
          </cell>
          <cell r="J213">
            <v>2.2057391555619499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  <cell r="G214">
            <v>3.6562848067132503E-2</v>
          </cell>
          <cell r="H214">
            <v>6.0769569589808996E-3</v>
          </cell>
          <cell r="I214">
            <v>1.03240378018022E-2</v>
          </cell>
          <cell r="J214">
            <v>1.19216183317872E-3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  <cell r="F215">
            <v>4538.5424172499697</v>
          </cell>
          <cell r="G215">
            <v>4543.2262232455096</v>
          </cell>
          <cell r="H215">
            <v>4510.1896225227601</v>
          </cell>
          <cell r="I215">
            <v>4560.4843707671798</v>
          </cell>
          <cell r="J215">
            <v>4637.0127209580996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  <cell r="F216">
            <v>12.452414911373801</v>
          </cell>
          <cell r="G216">
            <v>7.9272916120727901</v>
          </cell>
          <cell r="H216">
            <v>17.298958134487101</v>
          </cell>
          <cell r="I216">
            <v>2.17634277420674</v>
          </cell>
          <cell r="J216">
            <v>25.796979717110698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  <cell r="F217">
            <v>1782.09591395335</v>
          </cell>
          <cell r="G217">
            <v>2005.61161866315</v>
          </cell>
          <cell r="H217">
            <v>1405.3160633182199</v>
          </cell>
          <cell r="I217">
            <v>759.87176903458999</v>
          </cell>
          <cell r="J217">
            <v>333.136048737473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205.969849052336</v>
          </cell>
          <cell r="J218">
            <v>986.58294673949899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  <cell r="F219">
            <v>602.332078330743</v>
          </cell>
          <cell r="G219">
            <v>583.17060573519404</v>
          </cell>
          <cell r="H219">
            <v>468.22925315912499</v>
          </cell>
          <cell r="I219">
            <v>231.88341880255999</v>
          </cell>
          <cell r="J219">
            <v>17.179462185802901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4.4330623915911698E-3</v>
          </cell>
          <cell r="J220">
            <v>16.539342376181999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1.2416774042328001E-3</v>
          </cell>
          <cell r="I221">
            <v>4.0822819926494098E-3</v>
          </cell>
          <cell r="J221">
            <v>1.6714156436105499E-3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  <cell r="F222">
            <v>321.179213478912</v>
          </cell>
          <cell r="G222">
            <v>4.8331403790667998E-2</v>
          </cell>
          <cell r="H222">
            <v>7.9296250631923299E-4</v>
          </cell>
          <cell r="I222">
            <v>7.01111696092024E-4</v>
          </cell>
          <cell r="J222">
            <v>1.8289411180816501E-4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  <cell r="F223">
            <v>51.245925424001101</v>
          </cell>
          <cell r="G223">
            <v>0.85748183054101601</v>
          </cell>
          <cell r="H223">
            <v>47.98636635754</v>
          </cell>
          <cell r="I223">
            <v>1.85452782902091</v>
          </cell>
          <cell r="J223">
            <v>0.42271855191958502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  <cell r="F224">
            <v>749.83699550407596</v>
          </cell>
          <cell r="G224">
            <v>520.44668375698404</v>
          </cell>
          <cell r="H224">
            <v>514.634351796754</v>
          </cell>
          <cell r="I224">
            <v>506.25366301721999</v>
          </cell>
          <cell r="J224">
            <v>7.0565694295982397E-4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7.8027377347735603E-3</v>
          </cell>
          <cell r="H225">
            <v>6.7897671350715602E-3</v>
          </cell>
          <cell r="I225">
            <v>4.3580163384486902E-3</v>
          </cell>
          <cell r="J225">
            <v>4.0111026448618496E-3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  <cell r="F226">
            <v>310.77697048124401</v>
          </cell>
          <cell r="G226">
            <v>504.19447719293299</v>
          </cell>
          <cell r="H226">
            <v>498.56366092555697</v>
          </cell>
          <cell r="I226">
            <v>284.47541302832798</v>
          </cell>
          <cell r="J226">
            <v>1.6338566645462101E-3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  <cell r="F227">
            <v>1.21661671809404E-5</v>
          </cell>
          <cell r="G227">
            <v>7.3729702169597804E-3</v>
          </cell>
          <cell r="H227">
            <v>9.0376956776850995E-4</v>
          </cell>
          <cell r="I227">
            <v>8.1143858777128698E-4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  <cell r="F228">
            <v>3829.9195242498699</v>
          </cell>
          <cell r="G228">
            <v>3622.27166590262</v>
          </cell>
          <cell r="H228">
            <v>2952.0383818682999</v>
          </cell>
          <cell r="I228">
            <v>1992.49936944927</v>
          </cell>
          <cell r="J228">
            <v>1379.6657032339999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0.111288748266656</v>
          </cell>
          <cell r="I4">
            <v>1.81301267706687E-8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3.9082287362069801E-7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4.59854350710524E-8</v>
          </cell>
          <cell r="I6">
            <v>2.7719458820505601E-8</v>
          </cell>
          <cell r="J6">
            <v>0.79606524897785202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1.0076822168537601E-8</v>
          </cell>
          <cell r="I7">
            <v>2.2513602253427398E-6</v>
          </cell>
          <cell r="J7">
            <v>2.2724240601253E-6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1.32478057230955E-8</v>
          </cell>
          <cell r="J8">
            <v>2.1914684057307701E-8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2.1227999583669301E-5</v>
          </cell>
          <cell r="J9">
            <v>5.8299410858899703E-8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  <cell r="H10">
            <v>7.4810539995455894E-2</v>
          </cell>
          <cell r="I10">
            <v>1.4262206220464599E-2</v>
          </cell>
          <cell r="J10">
            <v>0.246407114636254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  <cell r="F11">
            <v>1.4550909445676799E-8</v>
          </cell>
          <cell r="G11">
            <v>3.0447823311101003E-8</v>
          </cell>
          <cell r="H11">
            <v>0.14643275821353999</v>
          </cell>
          <cell r="I11">
            <v>4.1957138127584401E-6</v>
          </cell>
          <cell r="J11">
            <v>8.9586737487416093E-2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  <cell r="F12">
            <v>0.14119068610015501</v>
          </cell>
          <cell r="I12">
            <v>6.4373571135247401E-2</v>
          </cell>
          <cell r="J12">
            <v>7.7549786746901203E-2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3.8273253455892101E-7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2.6919534717402002E-7</v>
          </cell>
          <cell r="I14">
            <v>1.53036724579395E-5</v>
          </cell>
          <cell r="J14">
            <v>2.5082298459270099E-6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1.6346915286117099E-8</v>
          </cell>
          <cell r="I15">
            <v>3.1382475440275599E-6</v>
          </cell>
          <cell r="J15">
            <v>6.5393311543007898E-2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7.33033477469502E-7</v>
          </cell>
          <cell r="I16">
            <v>4.1977083499569599E-5</v>
          </cell>
          <cell r="J16">
            <v>3.65549283707514E-7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  <cell r="F17">
            <v>0.145636910485445</v>
          </cell>
          <cell r="G17">
            <v>3.8308638872228801E-3</v>
          </cell>
          <cell r="H17">
            <v>2.2876203247924599E-2</v>
          </cell>
          <cell r="I17">
            <v>0.102097363722446</v>
          </cell>
          <cell r="J17">
            <v>0.24160430752613599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  <cell r="J18">
            <v>0.12370478810383299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1.5549646686705601E-7</v>
          </cell>
          <cell r="J19">
            <v>2.7440016208287001E-8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  <cell r="F20">
            <v>1.84594990289969E-6</v>
          </cell>
          <cell r="I20">
            <v>1.8468029400810299E-8</v>
          </cell>
          <cell r="J20">
            <v>3.10287600512306E-7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6.4903149911046096E-6</v>
          </cell>
          <cell r="J21">
            <v>2.2404744066261599E-6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0.23050252506239699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4.5600171925484002E-7</v>
          </cell>
          <cell r="J23">
            <v>4.4198226178863099E-8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3.4616489421829802E-6</v>
          </cell>
          <cell r="J24">
            <v>0.40148574722825803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  <cell r="F25">
            <v>1.8477397726132101E-3</v>
          </cell>
          <cell r="G25">
            <v>3.22373363582605E-8</v>
          </cell>
          <cell r="H25">
            <v>1.07794782419641E-7</v>
          </cell>
          <cell r="I25">
            <v>0.186598904573399</v>
          </cell>
          <cell r="J25">
            <v>0.83309078743697695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3.8922179572410801E-8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2.8670524886534E-7</v>
          </cell>
          <cell r="J27">
            <v>6.5621379141313803E-8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  <cell r="F28">
            <v>6.0031444139738203E-2</v>
          </cell>
          <cell r="G28">
            <v>5.7829400075928301E-8</v>
          </cell>
          <cell r="H28">
            <v>7.0358219450397897E-3</v>
          </cell>
          <cell r="I28">
            <v>0.21139226670668501</v>
          </cell>
          <cell r="J28">
            <v>0.101676591985651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7.1814227448110104E-7</v>
          </cell>
          <cell r="I29">
            <v>1.5292935674692201E-5</v>
          </cell>
          <cell r="J29">
            <v>1.16594461244629E-6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  <cell r="I30">
            <v>1.6019067437933999E-7</v>
          </cell>
          <cell r="J30">
            <v>1.09938729440442E-7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I31">
            <v>2.51150485755213E-8</v>
          </cell>
          <cell r="J31">
            <v>9.9285712879403496E-8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1.7692011259675699E-8</v>
          </cell>
          <cell r="I32">
            <v>3.5925629578202598E-6</v>
          </cell>
          <cell r="J32">
            <v>7.6250476970250294E-2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2.5816292806485399E-5</v>
          </cell>
          <cell r="J33">
            <v>6.3505262144871697E-5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5.1215934928744198E-7</v>
          </cell>
          <cell r="J34">
            <v>0.18524345402249001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0.111288748266656</v>
          </cell>
          <cell r="I35">
            <v>0.37413115514674089</v>
          </cell>
          <cell r="J35">
            <v>2.4117175729809759E-6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3.9082287362069801E-7</v>
          </cell>
          <cell r="J36">
            <v>3.9082287362069801E-7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4.59854350710524E-8</v>
          </cell>
          <cell r="I37">
            <v>1.3074422900554E-7</v>
          </cell>
          <cell r="J37">
            <v>0.79606532982500944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1.0076822168537601E-8</v>
          </cell>
          <cell r="I38">
            <v>2.2893339249347268E-6</v>
          </cell>
          <cell r="J38">
            <v>4.5710335559585904E-6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1.0275120178968962</v>
          </cell>
          <cell r="J39">
            <v>0.72467672658536009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2.1227999583669301E-5</v>
          </cell>
          <cell r="J40">
            <v>2.1286298994528201E-5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  <cell r="F41">
            <v>0.20895787213300293</v>
          </cell>
          <cell r="G41">
            <v>0.20895785403322301</v>
          </cell>
          <cell r="H41">
            <v>0.2122238870047434</v>
          </cell>
          <cell r="I41">
            <v>0.20569192503142897</v>
          </cell>
          <cell r="J41">
            <v>0.37191008443357798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  <cell r="F42">
            <v>2.6840600070371401E-8</v>
          </cell>
          <cell r="G42">
            <v>5.7288423381472401E-8</v>
          </cell>
          <cell r="H42">
            <v>0.14643281550196299</v>
          </cell>
          <cell r="I42">
            <v>0.49228303332484702</v>
          </cell>
          <cell r="J42">
            <v>0.58186977081226299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  <cell r="F43">
            <v>0.18344002158476119</v>
          </cell>
          <cell r="G43">
            <v>0.18337498433428498</v>
          </cell>
          <cell r="H43">
            <v>0.15000146055027158</v>
          </cell>
          <cell r="I43">
            <v>0.14066553782119201</v>
          </cell>
          <cell r="J43">
            <v>0.141923371091175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J44">
            <v>3.8273253455892101E-7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2.6919534717402002E-7</v>
          </cell>
          <cell r="I46">
            <v>2.0448980536049001E-5</v>
          </cell>
          <cell r="J46">
            <v>2.1767483380049499E-5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1.6346915286117099E-8</v>
          </cell>
          <cell r="I47">
            <v>3.1977500428182863E-6</v>
          </cell>
          <cell r="J47">
            <v>6.5396472776365386E-2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7.33033477469502E-7</v>
          </cell>
          <cell r="I48">
            <v>5.6660239750160801E-5</v>
          </cell>
          <cell r="J48">
            <v>5.7025789033868303E-5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1.12089050248886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  <cell r="F50">
            <v>0.19482312326655499</v>
          </cell>
          <cell r="G50">
            <v>0.19865397561016934</v>
          </cell>
          <cell r="H50">
            <v>0.22153016022545452</v>
          </cell>
          <cell r="I50">
            <v>0.22153018571447089</v>
          </cell>
          <cell r="J50">
            <v>0.34965036263731603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1.676987036140053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1.5549646686705601E-7</v>
          </cell>
          <cell r="J52">
            <v>1.8293648307534299E-7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  <cell r="F53">
            <v>1.88307367453907E-6</v>
          </cell>
          <cell r="G53">
            <v>1.8335824293699234E-6</v>
          </cell>
          <cell r="H53">
            <v>1.3383556643571941E-6</v>
          </cell>
          <cell r="I53">
            <v>7.0784610500063007E-7</v>
          </cell>
          <cell r="J53">
            <v>3.2875562991311598E-7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6.4903149911046096E-6</v>
          </cell>
          <cell r="J54">
            <v>4.4635451891428098E-6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0.23050252506239699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4.5600171925484002E-7</v>
          </cell>
          <cell r="J56">
            <v>5.00199945433703E-7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3.4616489421829802E-6</v>
          </cell>
          <cell r="J57">
            <v>0.40148920887720002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  <cell r="F58">
            <v>2.0679817977430101E-3</v>
          </cell>
          <cell r="G58">
            <v>2.0680021866973206E-3</v>
          </cell>
          <cell r="H58">
            <v>2.0680953867008639E-3</v>
          </cell>
          <cell r="I58">
            <v>0.18801305287133643</v>
          </cell>
          <cell r="J58">
            <v>1.0199916569055065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  <cell r="F59">
            <v>2.2938667650116699E-2</v>
          </cell>
          <cell r="G59">
            <v>2.2938660276738E-2</v>
          </cell>
          <cell r="H59">
            <v>7.2130042230028613E-7</v>
          </cell>
          <cell r="I59">
            <v>4.8364784313500904E-7</v>
          </cell>
          <cell r="J59">
            <v>3.93306399728277E-7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2.8670524886534E-7</v>
          </cell>
          <cell r="J60">
            <v>3.52326628006654E-7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  <cell r="F61">
            <v>0.41479302427189102</v>
          </cell>
          <cell r="G61">
            <v>0.41479304936523853</v>
          </cell>
          <cell r="H61">
            <v>0.42182883474690924</v>
          </cell>
          <cell r="I61">
            <v>0.46804190728481704</v>
          </cell>
          <cell r="J61">
            <v>0.44648927801101185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7.1814227448110104E-7</v>
          </cell>
          <cell r="I62">
            <v>2.05137396920549E-5</v>
          </cell>
          <cell r="J62">
            <v>2.16796843045012E-5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  <cell r="F63">
            <v>8.7244015383944329E-7</v>
          </cell>
          <cell r="G63">
            <v>8.5955715781963621E-7</v>
          </cell>
          <cell r="H63">
            <v>5.2931692328967578E-7</v>
          </cell>
          <cell r="I63">
            <v>3.5911011085003157E-7</v>
          </cell>
          <cell r="J63">
            <v>2.8366132145630201E-7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1.9844833702661</v>
          </cell>
          <cell r="I64">
            <v>1.9844834115404799</v>
          </cell>
          <cell r="J64">
            <v>1.0954595780060128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1.7692011259675699E-8</v>
          </cell>
          <cell r="I65">
            <v>3.6614558891918885E-6</v>
          </cell>
          <cell r="J65">
            <v>7.6254093962522154E-2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2.5816292806485399E-5</v>
          </cell>
          <cell r="J66">
            <v>8.2126177817429827E-5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5.1215934928744198E-7</v>
          </cell>
          <cell r="J67">
            <v>0.185243966181839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1.9033859600285687E-4</v>
          </cell>
          <cell r="J68">
            <v>1.2052891070055741E-3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3.9339681029836276E-4</v>
          </cell>
          <cell r="J69">
            <v>21.708237898571745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6.8827003691488689E-4</v>
          </cell>
          <cell r="J70">
            <v>6.904563589735794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  <cell r="F71">
            <v>0.10849822129397589</v>
          </cell>
          <cell r="G71">
            <v>0.10855956071328386</v>
          </cell>
          <cell r="H71">
            <v>0.1123538194251735</v>
          </cell>
          <cell r="I71">
            <v>0.10889575303883187</v>
          </cell>
          <cell r="J71">
            <v>0.19689357561836621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F72">
            <v>1.3428522085599779E-6</v>
          </cell>
          <cell r="G72">
            <v>3.0889398382070484E-7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  <cell r="F73">
            <v>4.2365859690737084E-2</v>
          </cell>
          <cell r="G73">
            <v>7.2316731162215792E-2</v>
          </cell>
          <cell r="H73">
            <v>4.027592840936902E-2</v>
          </cell>
          <cell r="I73">
            <v>1.9269171875668456</v>
          </cell>
          <cell r="J73">
            <v>8.5966944429152079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7.2852729639131814E-5</v>
          </cell>
          <cell r="J74">
            <v>1.3799655906831287E-4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1026.0864650639626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4.3214094529246119E-4</v>
          </cell>
          <cell r="J76">
            <v>6.7511282437375791E-4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I77">
            <v>3.0119345793142909E-3</v>
          </cell>
          <cell r="J77">
            <v>679.39785056544792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J78">
            <v>3.2618155918960047E-5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9.4445211627684338E-5</v>
          </cell>
          <cell r="J79">
            <v>5.8692946248147058E-4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8.6380977129897965E-4</v>
          </cell>
          <cell r="J80">
            <v>638.4538212852824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H81">
            <v>2.9903410514998781</v>
          </cell>
          <cell r="I81">
            <v>8.9542623226441407</v>
          </cell>
          <cell r="J81">
            <v>4.4521824919709489E-7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I82">
            <v>4.1402399787370751E-5</v>
          </cell>
          <cell r="J82">
            <v>9.3390811397354252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  <cell r="F83">
            <v>9.327747082102098</v>
          </cell>
          <cell r="G83">
            <v>9.3330205196077358</v>
          </cell>
          <cell r="H83">
            <v>9.659218361438489</v>
          </cell>
          <cell r="I83">
            <v>9.3619361677553794</v>
          </cell>
          <cell r="J83">
            <v>16.927240909467823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1.2481548250959501E-5</v>
          </cell>
          <cell r="J84">
            <v>1.3290706240371002E-5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  <cell r="F85">
            <v>9.327747082102098</v>
          </cell>
          <cell r="G85">
            <v>9.3330205196077358</v>
          </cell>
          <cell r="H85">
            <v>9.659218361438489</v>
          </cell>
          <cell r="I85">
            <v>9.3619234541098564</v>
          </cell>
          <cell r="J85">
            <v>16.927221972447519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2.7070722963411063E-6</v>
          </cell>
          <cell r="J86">
            <v>5.1276961603861806E-6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3.3747978014690926E-6</v>
          </cell>
          <cell r="J87">
            <v>2.1370374237687477E-5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2.8594682723098458E-5</v>
          </cell>
          <cell r="I88">
            <v>3.3730229719468854E-5</v>
          </cell>
          <cell r="J88">
            <v>5.7360188935091155E-6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  <cell r="F89">
            <v>4.2361115508958362E-6</v>
          </cell>
          <cell r="G89">
            <v>7.9561045169815783E-2</v>
          </cell>
          <cell r="H89">
            <v>0.5897667463505375</v>
          </cell>
          <cell r="I89">
            <v>0.50270606611203383</v>
          </cell>
          <cell r="J89">
            <v>4.7619773445376934E-6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  <cell r="H90">
            <v>3.9472171152074482</v>
          </cell>
          <cell r="I90">
            <v>11.819604777119084</v>
          </cell>
          <cell r="J90">
            <v>13.315233142425013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  <cell r="F91">
            <v>2.7687561142397371E-2</v>
          </cell>
          <cell r="G91">
            <v>1.9465367976127002</v>
          </cell>
          <cell r="H91">
            <v>6.5206390194906927</v>
          </cell>
          <cell r="I91">
            <v>0.68500743805098696</v>
          </cell>
          <cell r="J91">
            <v>1.0426439658796138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  <cell r="F92">
            <v>23.799363471683542</v>
          </cell>
          <cell r="G92">
            <v>27.027388399697355</v>
          </cell>
          <cell r="H92">
            <v>27.303342645882893</v>
          </cell>
          <cell r="I92">
            <v>21.036643152455184</v>
          </cell>
          <cell r="J92">
            <v>10.157865191659516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  <cell r="F93">
            <v>44.486482117620206</v>
          </cell>
          <cell r="G93">
            <v>48.71577677334939</v>
          </cell>
          <cell r="H93">
            <v>49.473012139853338</v>
          </cell>
          <cell r="I93">
            <v>40.23282087246865</v>
          </cell>
          <cell r="J93">
            <v>26.576068818808213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  <cell r="F94">
            <v>31.596467811120835</v>
          </cell>
          <cell r="G94">
            <v>31.680589423806662</v>
          </cell>
          <cell r="H94">
            <v>21.119748414344112</v>
          </cell>
          <cell r="I94">
            <v>9.434464286853661</v>
          </cell>
          <cell r="J94">
            <v>2.4405621111582296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  <cell r="F95">
            <v>2.38916691470525E-4</v>
          </cell>
          <cell r="G95">
            <v>4.4872429475776103</v>
          </cell>
          <cell r="H95">
            <v>33.262844494170302</v>
          </cell>
          <cell r="I95">
            <v>28.3526221287187</v>
          </cell>
          <cell r="J95">
            <v>2.6857552223192601E-4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  <cell r="F96">
            <v>664.67889695091503</v>
          </cell>
          <cell r="G96">
            <v>593.94754651345295</v>
          </cell>
          <cell r="H96">
            <v>507.08297784456101</v>
          </cell>
          <cell r="I96">
            <v>219.807407313564</v>
          </cell>
          <cell r="J96">
            <v>5.9165691871987901E-4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  <cell r="H97">
            <v>222.6230452977</v>
          </cell>
          <cell r="I97">
            <v>666.62570942951595</v>
          </cell>
          <cell r="J97">
            <v>750.97914923277006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  <cell r="F98">
            <v>1.5615784484312101</v>
          </cell>
          <cell r="G98">
            <v>109.784675385356</v>
          </cell>
          <cell r="H98">
            <v>367.76404069927497</v>
          </cell>
          <cell r="I98">
            <v>38.634419506075602</v>
          </cell>
          <cell r="J98">
            <v>58.8051196756102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  <cell r="F99">
            <v>1342.2840998029501</v>
          </cell>
          <cell r="G99">
            <v>1524.34470574293</v>
          </cell>
          <cell r="H99">
            <v>1539.9085252277901</v>
          </cell>
          <cell r="I99">
            <v>1186.4666737984701</v>
          </cell>
          <cell r="J99">
            <v>572.90359680959602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  <cell r="F100">
            <v>2509.0375914337801</v>
          </cell>
          <cell r="G100">
            <v>2747.5698100169102</v>
          </cell>
          <cell r="H100">
            <v>2790.27788468773</v>
          </cell>
          <cell r="I100">
            <v>2269.1310972072301</v>
          </cell>
          <cell r="J100">
            <v>1498.8902813807799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  <cell r="I101">
            <v>-7.2852729639131801E-5</v>
          </cell>
          <cell r="J101">
            <v>-1.37996559068313E-4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  <cell r="F102">
            <v>1816.7874292189599</v>
          </cell>
          <cell r="G102">
            <v>2001.6798293490399</v>
          </cell>
          <cell r="H102">
            <v>1462.84780444999</v>
          </cell>
          <cell r="I102">
            <v>636.86916967478396</v>
          </cell>
          <cell r="J102">
            <v>3.8781890345629599E-3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  <cell r="F103">
            <v>4127.0322115123899</v>
          </cell>
          <cell r="G103">
            <v>3965.8858428804201</v>
          </cell>
          <cell r="H103">
            <v>2886.9356774462199</v>
          </cell>
          <cell r="I103">
            <v>1505.71992282121</v>
          </cell>
          <cell r="J103">
            <v>3.5436563666100701E-3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  <cell r="F104">
            <v>6116.87704005459</v>
          </cell>
          <cell r="G104">
            <v>5568.7548531049097</v>
          </cell>
          <cell r="H104">
            <v>3033.51259412016</v>
          </cell>
          <cell r="I104">
            <v>434.56672789082199</v>
          </cell>
          <cell r="J104">
            <v>81.064757229414894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  <cell r="J105">
            <v>-1026.0864650639601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  <cell r="I106">
            <v>-4.3214094529246103E-4</v>
          </cell>
          <cell r="J106">
            <v>-6.7511282437375899E-4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  <cell r="I107">
            <v>-3.0119345793142901E-3</v>
          </cell>
          <cell r="J107">
            <v>-679.39785056544804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  <cell r="J108">
            <v>-3.2618155918959999E-5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  <cell r="F109">
            <v>1782.04078454722</v>
          </cell>
          <cell r="G109">
            <v>1786.78524350269</v>
          </cell>
          <cell r="H109">
            <v>1191.1538105690099</v>
          </cell>
          <cell r="I109">
            <v>532.10378577854704</v>
          </cell>
          <cell r="J109">
            <v>137.647703069324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  <cell r="I110">
            <v>-9.4445211627684297E-5</v>
          </cell>
          <cell r="J110">
            <v>-5.8692946248147101E-4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  <cell r="I111">
            <v>-8.6380977129897998E-4</v>
          </cell>
          <cell r="J111">
            <v>-638.45382128528195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  <cell r="F112">
            <v>4.9770299894012389E-6</v>
          </cell>
          <cell r="G112">
            <v>9.9166975163520965E-2</v>
          </cell>
          <cell r="H112">
            <v>0.58790381979441808</v>
          </cell>
          <cell r="I112">
            <v>0.50112184631734702</v>
          </cell>
          <cell r="J112">
            <v>3.9552773985107363E-2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  <cell r="F113">
            <v>8.8680866317245339</v>
          </cell>
          <cell r="G113">
            <v>7.9243973889516308</v>
          </cell>
          <cell r="H113">
            <v>7.0042822853548596</v>
          </cell>
          <cell r="I113">
            <v>3.1714773006048742</v>
          </cell>
          <cell r="J113">
            <v>0.23883447896582807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  <cell r="I114">
            <v>1.6992328783531019E-5</v>
          </cell>
          <cell r="J114">
            <v>9.179956234209348E-6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  <cell r="I115">
            <v>1.6364345540314817E-5</v>
          </cell>
          <cell r="J115">
            <v>5.4390025454749993E-6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  <cell r="I116">
            <v>6.2798324321620977E-7</v>
          </cell>
          <cell r="J116">
            <v>3.7409536887343564E-6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  <cell r="F117">
            <v>2.9709284620297085</v>
          </cell>
          <cell r="G117">
            <v>3.0535515830619491</v>
          </cell>
          <cell r="H117">
            <v>2.631922591270198</v>
          </cell>
          <cell r="I117">
            <v>1.1885441493258249</v>
          </cell>
          <cell r="J117">
            <v>27.378769038308803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  <cell r="H118">
            <v>3.9346592782893177</v>
          </cell>
          <cell r="I118">
            <v>11.781984112220243</v>
          </cell>
          <cell r="J118">
            <v>13.534903137655753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  <cell r="H119">
            <v>3.9346592782893177</v>
          </cell>
          <cell r="I119">
            <v>11.781924108742286</v>
          </cell>
          <cell r="J119">
            <v>1.9032482080424116E-6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  <cell r="I120">
            <v>6.0003477952711203E-5</v>
          </cell>
          <cell r="J120">
            <v>13.534900202515123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  <cell r="H121">
            <v>3.9920783311961319E-5</v>
          </cell>
          <cell r="I121">
            <v>0.44033754325307073</v>
          </cell>
          <cell r="J121">
            <v>2.135689199968009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  <cell r="H122">
            <v>1.3714481276921207E-6</v>
          </cell>
          <cell r="I122">
            <v>1.5222618563056326E-4</v>
          </cell>
          <cell r="J122">
            <v>1.6189852904304611E-4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  <cell r="H123">
            <v>1.3714481276921209E-6</v>
          </cell>
          <cell r="I123">
            <v>1.5222618563056326E-4</v>
          </cell>
          <cell r="J123">
            <v>1.6189852904304611E-4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  <cell r="F124">
            <v>5.2926466924452811</v>
          </cell>
          <cell r="G124">
            <v>4.9220189355994028</v>
          </cell>
          <cell r="H124">
            <v>4.3043571244421583</v>
          </cell>
          <cell r="I124">
            <v>4.3043653805147857</v>
          </cell>
          <cell r="J124">
            <v>4.3428548416204498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  <cell r="G125">
            <v>1.9871877785964359E-2</v>
          </cell>
          <cell r="H125">
            <v>9.5493288278667382E-6</v>
          </cell>
          <cell r="I125">
            <v>1.2296470515860761E-5</v>
          </cell>
          <cell r="J125">
            <v>3.8489983888596813E-2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  <cell r="H126">
            <v>8.8441225169291482E-6</v>
          </cell>
          <cell r="I126">
            <v>1.3094416669283962E-5</v>
          </cell>
          <cell r="J126">
            <v>1.6601050048279539E-5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  <cell r="F127">
            <v>5.39401591264713E-3</v>
          </cell>
          <cell r="G127">
            <v>0.14019038678734774</v>
          </cell>
          <cell r="H127">
            <v>8.9705208759156252E-6</v>
          </cell>
          <cell r="I127">
            <v>1.0434241535343997E-5</v>
          </cell>
          <cell r="J127">
            <v>1.5306080758367047E-5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  <cell r="F128">
            <v>4.7799253250087865</v>
          </cell>
          <cell r="G128">
            <v>0.45762873700201279</v>
          </cell>
          <cell r="H128">
            <v>9.0092723482042539E-6</v>
          </cell>
          <cell r="I128">
            <v>1.3248224571163072E-5</v>
          </cell>
          <cell r="J128">
            <v>1.8201096387667491E-5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  <cell r="F129">
            <v>0.18391569924136708</v>
          </cell>
          <cell r="G129">
            <v>0.18391561376397325</v>
          </cell>
          <cell r="H129">
            <v>0.18391562640288062</v>
          </cell>
          <cell r="I129">
            <v>0.18391568250544443</v>
          </cell>
          <cell r="J129">
            <v>0.18391568337492423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  <cell r="F130">
            <v>0.32341647660616951</v>
          </cell>
          <cell r="G130">
            <v>4.120415639966053</v>
          </cell>
          <cell r="H130">
            <v>4.1204157437109963</v>
          </cell>
          <cell r="I130">
            <v>4.1204158576262282</v>
          </cell>
          <cell r="J130">
            <v>4.1204142601882392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  <cell r="F131">
            <v>9.0187095922783609</v>
          </cell>
          <cell r="G131">
            <v>8.058989776301944</v>
          </cell>
          <cell r="H131">
            <v>6.880366049451295</v>
          </cell>
          <cell r="I131">
            <v>2.9824614289493097</v>
          </cell>
          <cell r="J131">
            <v>8.0279093449101706E-6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  <cell r="F132">
            <v>24.651118442591006</v>
          </cell>
          <cell r="G132">
            <v>27.159834862266461</v>
          </cell>
          <cell r="H132">
            <v>19.848681200135601</v>
          </cell>
          <cell r="I132">
            <v>8.6413727228600337</v>
          </cell>
          <cell r="J132">
            <v>5.2621289478466185E-5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  <cell r="F133">
            <v>55.997723358377144</v>
          </cell>
          <cell r="G133">
            <v>53.811205466491359</v>
          </cell>
          <cell r="H133">
            <v>39.171447455172661</v>
          </cell>
          <cell r="I133">
            <v>20.430392439907873</v>
          </cell>
          <cell r="J133">
            <v>4.8082175937721387E-5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  <cell r="F134">
            <v>14.280049525713892</v>
          </cell>
          <cell r="G134">
            <v>15.340044949868057</v>
          </cell>
          <cell r="H134">
            <v>17.10655793281105</v>
          </cell>
          <cell r="I134">
            <v>17.106559116780588</v>
          </cell>
          <cell r="J134">
            <v>26.999999924603937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  <cell r="F135">
            <v>3.3376953759721308E-2</v>
          </cell>
          <cell r="G135">
            <v>2.0836085555569253</v>
          </cell>
          <cell r="H135">
            <v>6.4999216856638258</v>
          </cell>
          <cell r="I135">
            <v>0.68284725040636063</v>
          </cell>
          <cell r="J135">
            <v>1.0570621175803776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  <cell r="F136">
            <v>8.2972588965478487</v>
          </cell>
          <cell r="G136">
            <v>9.4350188067786096</v>
          </cell>
          <cell r="H136">
            <v>8.4404254803716068</v>
          </cell>
          <cell r="I136">
            <v>9.3108026533362942</v>
          </cell>
          <cell r="J136">
            <v>29.239875883129621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  <cell r="I137">
            <v>5.33058008534367E-6</v>
          </cell>
          <cell r="J137">
            <v>0.29414956502129747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  <cell r="F138">
            <v>82.884512737867098</v>
          </cell>
          <cell r="G138">
            <v>75.457382833399805</v>
          </cell>
          <cell r="H138">
            <v>41.104506695395131</v>
          </cell>
          <cell r="I138">
            <v>5.8884380473011184</v>
          </cell>
          <cell r="J138">
            <v>1.0984384448430211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  <cell r="F139">
            <v>0.55206475024979285</v>
          </cell>
          <cell r="G139">
            <v>1.8983995290829139</v>
          </cell>
          <cell r="H139">
            <v>4.3164937204135194</v>
          </cell>
          <cell r="I139">
            <v>4.3164942636794938</v>
          </cell>
          <cell r="J139">
            <v>4.3164942936805852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  <cell r="F140">
            <v>28.488279580713559</v>
          </cell>
          <cell r="G140">
            <v>27.398059068473025</v>
          </cell>
          <cell r="H140">
            <v>27.216403092614016</v>
          </cell>
          <cell r="I140">
            <v>20.969658370161532</v>
          </cell>
          <cell r="J140">
            <v>10.308407198230885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1.205989448484266E-7</v>
          </cell>
          <cell r="I141">
            <v>3.4160719598659236E-7</v>
          </cell>
          <cell r="J141">
            <v>3.5529295959919152E-7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4.5058886009233946E-7</v>
          </cell>
          <cell r="I142">
            <v>1.3558034436092698E-6</v>
          </cell>
          <cell r="J142">
            <v>2.5104719842540018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8.6222090757991889E-8</v>
          </cell>
          <cell r="I143">
            <v>1.8861310411344641E-7</v>
          </cell>
          <cell r="J143">
            <v>3.2579560649903932E-7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1.1645883796447743E-7</v>
          </cell>
          <cell r="I144">
            <v>3.539786361557409E-7</v>
          </cell>
          <cell r="J144">
            <v>3.3438505202903795E-7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1.2730898652144361E-7</v>
          </cell>
          <cell r="I145">
            <v>4.7160450735349121E-7</v>
          </cell>
          <cell r="J145">
            <v>2.5104709687803797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  <cell r="H146">
            <v>2.9903410514998781</v>
          </cell>
          <cell r="I146">
            <v>8.9542623226441407</v>
          </cell>
          <cell r="J146">
            <v>4.4521824919709489E-7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9.8964529743911078E-8</v>
          </cell>
          <cell r="I147">
            <v>2.916701603070024E-7</v>
          </cell>
          <cell r="J147">
            <v>0.24767687369211527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4.459823317216444E-7</v>
          </cell>
          <cell r="I148">
            <v>1.3427541670813507E-6</v>
          </cell>
          <cell r="J148">
            <v>2.4853687663024124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1.441015881586603E-7</v>
          </cell>
          <cell r="I149">
            <v>5.2791586336490127E-7</v>
          </cell>
          <cell r="J149">
            <v>2.0962959927614717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9.9211772368016065E-8</v>
          </cell>
          <cell r="I150">
            <v>2.8807216746095118E-7</v>
          </cell>
          <cell r="J150">
            <v>0.14139504702245356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1.0370444145105615E-7</v>
          </cell>
          <cell r="I151">
            <v>2.3509597594849518E-7</v>
          </cell>
          <cell r="J151">
            <v>8.5282637323857887E-7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  <cell r="I152">
            <v>0.16845214574394482</v>
          </cell>
          <cell r="J152">
            <v>0.16845191554830247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1.742600821196612E-7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1.095152355390299E-4</v>
          </cell>
          <cell r="J154">
            <v>4.8951022909275049E-5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5.9040689458045357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I156">
            <v>4.1402399787370751E-5</v>
          </cell>
          <cell r="J156">
            <v>9.3390811397354252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  <cell r="F157">
            <v>2.940184298175667E-2</v>
          </cell>
          <cell r="G157">
            <v>2.9401947282015114E-2</v>
          </cell>
          <cell r="H157">
            <v>2.940009365424933E-2</v>
          </cell>
          <cell r="I157">
            <v>1.493271311564806</v>
          </cell>
          <cell r="J157">
            <v>6.6711508683137817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1.3577336464151997E-6</v>
          </cell>
          <cell r="I158">
            <v>1.5070392377425777E-4</v>
          </cell>
          <cell r="J158">
            <v>1.6027954375261551E-4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1.205989448484266E-7</v>
          </cell>
          <cell r="I159">
            <v>3.4160719598659236E-7</v>
          </cell>
          <cell r="J159">
            <v>3.5529295959919152E-7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4.5058886009233946E-7</v>
          </cell>
          <cell r="I160">
            <v>1.3558034436092698E-6</v>
          </cell>
          <cell r="J160">
            <v>2.5104719842540018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8.6222090757991889E-8</v>
          </cell>
          <cell r="I161">
            <v>1.8861310411344641E-7</v>
          </cell>
          <cell r="J161">
            <v>3.2579560649903932E-7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1.1645883796447743E-7</v>
          </cell>
          <cell r="I162">
            <v>3.539786361557409E-7</v>
          </cell>
          <cell r="J162">
            <v>3.3438505202903795E-7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1.2730898652144361E-7</v>
          </cell>
          <cell r="I163">
            <v>4.7160450735349121E-7</v>
          </cell>
          <cell r="J163">
            <v>2.5104709687803797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4.3828542876222057E-6</v>
          </cell>
          <cell r="J164">
            <v>2.7753732776217529E-5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5.0760917724518288E-5</v>
          </cell>
          <cell r="H165">
            <v>6.8408440778738808E-6</v>
          </cell>
          <cell r="I165">
            <v>4.8473580363008782E-6</v>
          </cell>
          <cell r="J165">
            <v>1.1859723285920663E-3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  <cell r="H166">
            <v>7.0887386272141613E-6</v>
          </cell>
          <cell r="I166">
            <v>7.6876904904147058E-6</v>
          </cell>
          <cell r="J166">
            <v>0.26289575351687522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4.0168065113190449E-4</v>
          </cell>
          <cell r="G167">
            <v>3.5276567522145954E-3</v>
          </cell>
          <cell r="H167">
            <v>7.1104260948633372E-6</v>
          </cell>
          <cell r="I167">
            <v>7.4396705748513946E-6</v>
          </cell>
          <cell r="J167">
            <v>1.7774468291138136E-2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7.6151144076338123E-6</v>
          </cell>
          <cell r="J168">
            <v>0.42021366431613993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5.683079487198286E-4</v>
          </cell>
          <cell r="H169">
            <v>7.1739385663705959E-6</v>
          </cell>
          <cell r="I169">
            <v>9.9213490435530163E-6</v>
          </cell>
          <cell r="J169">
            <v>0.18347149364591495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1.205637587259096E-3</v>
          </cell>
          <cell r="H170">
            <v>7.2239550825521131E-6</v>
          </cell>
          <cell r="I170">
            <v>1.0176398375273864E-5</v>
          </cell>
          <cell r="J170">
            <v>0.47647959494171471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1.4231426512497671E-2</v>
          </cell>
          <cell r="H171">
            <v>6.4235649730624581E-2</v>
          </cell>
          <cell r="I171">
            <v>9.764797050921971E-6</v>
          </cell>
          <cell r="J171">
            <v>0.11770584078981115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1.6189256172434631E-5</v>
          </cell>
          <cell r="J172">
            <v>0.16240681560097117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9.8964529743911078E-8</v>
          </cell>
          <cell r="I173">
            <v>2.916701603070024E-7</v>
          </cell>
          <cell r="J173">
            <v>0.24767687369211527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4.4598233172164455E-7</v>
          </cell>
          <cell r="I174">
            <v>1.3427541670813507E-6</v>
          </cell>
          <cell r="J174">
            <v>2.4853687663024124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1.4410158815866046E-7</v>
          </cell>
          <cell r="I175">
            <v>5.2791586336490127E-7</v>
          </cell>
          <cell r="J175">
            <v>2.0962959927614717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9.921177236801625E-8</v>
          </cell>
          <cell r="I176">
            <v>2.8807216746095118E-7</v>
          </cell>
          <cell r="J176">
            <v>0.14139504702245367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1.0370444145105615E-7</v>
          </cell>
          <cell r="I177">
            <v>2.3509597594849531E-7</v>
          </cell>
          <cell r="J177">
            <v>8.5282637323858141E-7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  <cell r="F178">
            <v>44.528147325196372</v>
          </cell>
          <cell r="G178">
            <v>48.74517573148534</v>
          </cell>
          <cell r="H178">
            <v>49.498805142128909</v>
          </cell>
          <cell r="I178">
            <v>40.288041763988545</v>
          </cell>
          <cell r="J178">
            <v>27.149731034551227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  <cell r="F179">
            <v>8.2972588965478487</v>
          </cell>
          <cell r="G179">
            <v>9.4350188067786096</v>
          </cell>
          <cell r="H179">
            <v>8.4404254803716068</v>
          </cell>
          <cell r="I179">
            <v>9.3108026533362942</v>
          </cell>
          <cell r="J179">
            <v>29.239875883129621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2.9043347019943584E-7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6.2673564434705939E-5</v>
          </cell>
          <cell r="G181">
            <v>4.0318418899885641E-5</v>
          </cell>
          <cell r="H181">
            <v>1.391131380551594E-5</v>
          </cell>
          <cell r="I181">
            <v>8.8191721419379313E-6</v>
          </cell>
          <cell r="J181">
            <v>2.3616529777215753E-6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10.179429216904381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1.1728247781348271E-5</v>
          </cell>
          <cell r="J183">
            <v>1.713649766142113E-5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  <cell r="G184">
            <v>1.2605134455339022</v>
          </cell>
          <cell r="H184">
            <v>6.1064955069381079E-6</v>
          </cell>
          <cell r="I184">
            <v>1.5523858169742537E-5</v>
          </cell>
          <cell r="J184">
            <v>8.2893015850791234E-7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J185">
            <v>2.0802395356479615E-6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  <cell r="F186">
            <v>8.2971959845238903</v>
          </cell>
          <cell r="G186">
            <v>8.1744459548516613</v>
          </cell>
          <cell r="H186">
            <v>8.4404033234036824</v>
          </cell>
          <cell r="I186">
            <v>9.3107442271205159</v>
          </cell>
          <cell r="J186">
            <v>8.8809854017089176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  <cell r="G187">
            <v>1.9087067928040595E-5</v>
          </cell>
          <cell r="J187">
            <v>6.1713349884725694E-7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1.7132558487878703E-5</v>
          </cell>
          <cell r="J188">
            <v>10.179429548553607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J189">
            <v>1.8285846808657283E-6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0.13797372244371806</v>
          </cell>
          <cell r="G190">
            <v>3.4045796670374817E-6</v>
          </cell>
          <cell r="I190">
            <v>8.3539446584680109E-6</v>
          </cell>
          <cell r="J190">
            <v>8.6438128207419016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  <cell r="F191">
            <v>2.877266986849047</v>
          </cell>
          <cell r="G191">
            <v>2.6567403254955644</v>
          </cell>
          <cell r="H191">
            <v>3.5818115632608465</v>
          </cell>
          <cell r="I191">
            <v>3.2581230146357765</v>
          </cell>
          <cell r="J191">
            <v>18.63615511257489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  <cell r="G192">
            <v>0.44236302703418234</v>
          </cell>
          <cell r="I192">
            <v>3.7694370176560556E-6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5.1169291508916167E-6</v>
          </cell>
          <cell r="J193">
            <v>3.5723563953513291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6.8125482862429507E-6</v>
          </cell>
          <cell r="H194">
            <v>0.24288692183418681</v>
          </cell>
          <cell r="I194">
            <v>0.24288669368494625</v>
          </cell>
          <cell r="J194">
            <v>0.2428860744829226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4.1660260409868468E-6</v>
          </cell>
          <cell r="H195">
            <v>1.197479432192327E-5</v>
          </cell>
          <cell r="I195">
            <v>9.5551302657041658E-6</v>
          </cell>
          <cell r="J195">
            <v>0.88678013656778554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4.1373398209056876E-6</v>
          </cell>
          <cell r="H196">
            <v>1.1548670055566774E-5</v>
          </cell>
          <cell r="I196">
            <v>9.2679894997502774E-6</v>
          </cell>
          <cell r="J196">
            <v>0.21954977098242992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  <cell r="F197">
            <v>3.0152407559649532</v>
          </cell>
          <cell r="G197">
            <v>3.0990962257635188</v>
          </cell>
          <cell r="H197">
            <v>3.3389088775687248</v>
          </cell>
          <cell r="I197">
            <v>3.0152409236214308</v>
          </cell>
          <cell r="J197">
            <v>29.503112282275602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8.7370837756716496E-6</v>
          </cell>
          <cell r="J198">
            <v>9.3034943682596985E-6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  <cell r="F199">
            <v>5.4249110646988017</v>
          </cell>
          <cell r="G199">
            <v>5.427978035664192</v>
          </cell>
          <cell r="H199">
            <v>5.6176909712586758</v>
          </cell>
          <cell r="I199">
            <v>5.4447876519415948</v>
          </cell>
          <cell r="J199">
            <v>9.8446787809183043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3.9920783311961319E-5</v>
          </cell>
          <cell r="I200">
            <v>0.44033754325307073</v>
          </cell>
          <cell r="J200">
            <v>2.135689199968009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  <cell r="F201">
            <v>4.9930243096901759</v>
          </cell>
          <cell r="G201">
            <v>5.3636520803734546</v>
          </cell>
          <cell r="H201">
            <v>5.9813139625213543</v>
          </cell>
          <cell r="I201">
            <v>5.9813143764967176</v>
          </cell>
          <cell r="J201">
            <v>9.440559414197196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1.7054555466948973E-6</v>
          </cell>
          <cell r="J202">
            <v>3.2304485810432944E-6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4.6424862544226617E-5</v>
          </cell>
          <cell r="G203">
            <v>2.9865495481396749E-5</v>
          </cell>
          <cell r="H203">
            <v>1.0304676892974778E-5</v>
          </cell>
          <cell r="I203">
            <v>6.5327201051392011E-6</v>
          </cell>
          <cell r="J203">
            <v>1.7345421967284558E-6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7.8664878012594709E-6</v>
          </cell>
          <cell r="J204">
            <v>1.1465054475252423E-5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  <cell r="F205">
            <v>0.55206475024979285</v>
          </cell>
          <cell r="G205">
            <v>1.8983995290829139</v>
          </cell>
          <cell r="H205">
            <v>4.3164937204135194</v>
          </cell>
          <cell r="I205">
            <v>4.3164942636794938</v>
          </cell>
          <cell r="J205">
            <v>4.3164942936805852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  <cell r="G206">
            <v>1.5505727426852804E-5</v>
          </cell>
          <cell r="H206">
            <v>6.993103550792055E-6</v>
          </cell>
          <cell r="I206">
            <v>7.7595969661664305E-6</v>
          </cell>
          <cell r="J206">
            <v>9.6957227034587849E-7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  <cell r="F207">
            <v>5.7992039777684523</v>
          </cell>
          <cell r="G207">
            <v>5.3931035734395536</v>
          </cell>
          <cell r="H207">
            <v>4.7163255755256488</v>
          </cell>
          <cell r="I207">
            <v>4.7163346217839823</v>
          </cell>
          <cell r="J207">
            <v>4.7585078951794388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  <cell r="F208">
            <v>4.5832126606675443</v>
          </cell>
          <cell r="G208">
            <v>4.667282748925528</v>
          </cell>
          <cell r="H208">
            <v>4.7976416472523837</v>
          </cell>
          <cell r="I208">
            <v>8.926487335120143</v>
          </cell>
          <cell r="J208">
            <v>12.345956327272733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  <cell r="G209">
            <v>1.5505727426852804E-5</v>
          </cell>
          <cell r="H209">
            <v>6.993103550792055E-6</v>
          </cell>
          <cell r="I209">
            <v>7.7595969661664305E-6</v>
          </cell>
          <cell r="J209">
            <v>9.6957227034587849E-7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  <cell r="F210">
            <v>6.9696446270000694</v>
          </cell>
          <cell r="G210">
            <v>6.8665346020753946</v>
          </cell>
          <cell r="H210">
            <v>7.0899387916590966</v>
          </cell>
          <cell r="I210">
            <v>7.8210251507812254</v>
          </cell>
          <cell r="J210">
            <v>7.46002773743548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  <cell r="F211">
            <v>24.239416036299403</v>
          </cell>
          <cell r="G211">
            <v>26.70623769544142</v>
          </cell>
          <cell r="H211">
            <v>19.517195990937967</v>
          </cell>
          <cell r="I211">
            <v>8.4970603886646945</v>
          </cell>
          <cell r="J211">
            <v>0.87202123578615987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  <cell r="F212">
            <v>4.7998453740174467</v>
          </cell>
          <cell r="G212">
            <v>4.3697310266414453</v>
          </cell>
          <cell r="H212">
            <v>2.3803879506319654</v>
          </cell>
          <cell r="I212">
            <v>6.0404943458949303</v>
          </cell>
          <cell r="J212">
            <v>6.056480446410486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J213">
            <v>9.9532992136266101E-7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  <cell r="G214">
            <v>9.1325683866222938E-6</v>
          </cell>
          <cell r="J214">
            <v>2.9527918605131928E-7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  <cell r="F215">
            <v>4.7998454244801891</v>
          </cell>
          <cell r="G215">
            <v>4.3697401592098268</v>
          </cell>
          <cell r="H215">
            <v>2.3803889734737891</v>
          </cell>
          <cell r="I215">
            <v>6.0404968396436134</v>
          </cell>
          <cell r="J215">
            <v>6.0564829521162888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  <cell r="F216">
            <v>86.395739651627594</v>
          </cell>
          <cell r="G216">
            <v>78.653975232831073</v>
          </cell>
          <cell r="H216">
            <v>42.845837075234613</v>
          </cell>
          <cell r="I216">
            <v>11.753626010531146</v>
          </cell>
          <cell r="J216">
            <v>7.0497718870750719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  <cell r="F217">
            <v>55.062496118802358</v>
          </cell>
          <cell r="G217">
            <v>52.912499622546989</v>
          </cell>
          <cell r="H217">
            <v>38.517249988781309</v>
          </cell>
          <cell r="I217">
            <v>20.089190190068056</v>
          </cell>
          <cell r="J217">
            <v>0.21593030083073581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2.1779204452421344E-6</v>
          </cell>
          <cell r="I218">
            <v>1.9646398198901109E-4</v>
          </cell>
          <cell r="J218">
            <v>1.9748056407708334E-4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1.8786960653316722E-6</v>
          </cell>
          <cell r="I219">
            <v>1.9642088468459792E-4</v>
          </cell>
          <cell r="J219">
            <v>1.9743723054029997E-4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  <cell r="F220">
            <v>5.7992039777684523</v>
          </cell>
          <cell r="G220">
            <v>5.3931035734395536</v>
          </cell>
          <cell r="H220">
            <v>4.7163255755256488</v>
          </cell>
          <cell r="I220">
            <v>4.7163346217839823</v>
          </cell>
          <cell r="J220">
            <v>4.7585078951794388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  <cell r="F221">
            <v>5.7992039777684523</v>
          </cell>
          <cell r="G221">
            <v>5.3931035734395536</v>
          </cell>
          <cell r="H221">
            <v>4.7163255755256488</v>
          </cell>
          <cell r="I221">
            <v>4.7163346217839823</v>
          </cell>
          <cell r="J221">
            <v>4.7585078951794388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4.0285566256799298E-6</v>
          </cell>
          <cell r="G222">
            <v>2.6062262507073291E-6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J223">
            <v>8.2437760764317284E-7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  <cell r="G224">
            <v>0.17252158054333111</v>
          </cell>
          <cell r="I224">
            <v>1.4700804368858585E-6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1.6013524203112497E-6</v>
          </cell>
          <cell r="J225">
            <v>1.393218994187017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3.2193024417158387E-6</v>
          </cell>
          <cell r="J226">
            <v>2.7774656023782091E-6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2.8594682723098458E-5</v>
          </cell>
          <cell r="I227">
            <v>3.3730229719468854E-5</v>
          </cell>
          <cell r="J227">
            <v>5.7360188935091155E-6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1.5394509397562775E-5</v>
          </cell>
          <cell r="J228">
            <v>5.2047102061417885E-6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2.1779204452421344E-6</v>
          </cell>
          <cell r="I229">
            <v>1.9646398198901109E-4</v>
          </cell>
          <cell r="J229">
            <v>1.9748056407708334E-4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0.65791736289597602</v>
          </cell>
          <cell r="I230">
            <v>1.78238454320957</v>
          </cell>
          <cell r="J230">
            <v>1.69076247109616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  <cell r="F231">
            <v>4.2365859690737084E-2</v>
          </cell>
          <cell r="G231">
            <v>7.2316731162215792E-2</v>
          </cell>
          <cell r="H231">
            <v>4.027592840936902E-2</v>
          </cell>
          <cell r="I231">
            <v>1.9269171875668456</v>
          </cell>
          <cell r="J231">
            <v>8.5966944429152079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7.7620349433789076E-8</v>
          </cell>
          <cell r="J232">
            <v>4.9151860746681206E-7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1.095152355390299E-4</v>
          </cell>
          <cell r="J233">
            <v>4.8951022909275049E-5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  <cell r="F234">
            <v>4.2365767985240166E-2</v>
          </cell>
          <cell r="G234">
            <v>4.155752266009205E-2</v>
          </cell>
          <cell r="H234">
            <v>4.0274100896231985E-2</v>
          </cell>
          <cell r="I234">
            <v>1.9268016923416889</v>
          </cell>
          <cell r="J234">
            <v>8.1355498394070498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  <cell r="G235">
            <v>3.0744230378875696E-2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J236">
            <v>2.0901928348615887E-6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  <cell r="G237">
            <v>1.4977412154060566E-5</v>
          </cell>
          <cell r="J237">
            <v>4.842578651241635E-7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1.3096402679038902E-7</v>
          </cell>
          <cell r="J238">
            <v>5.3410581085813808E-7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J239">
            <v>0.46108908786704911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  <cell r="F240">
            <v>4.5832126606675443</v>
          </cell>
          <cell r="G240">
            <v>4.667282748925528</v>
          </cell>
          <cell r="H240">
            <v>4.7976416472523837</v>
          </cell>
          <cell r="I240">
            <v>8.926487335120143</v>
          </cell>
          <cell r="J240">
            <v>12.345956327272733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  <cell r="F241">
            <v>31.818232781289446</v>
          </cell>
          <cell r="G241">
            <v>35.701184786050668</v>
          </cell>
          <cell r="H241">
            <v>25.223812571583608</v>
          </cell>
          <cell r="I241">
            <v>13.511715009013798</v>
          </cell>
          <cell r="J241">
            <v>6.6574092833885006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8.0980462507228097E-6</v>
          </cell>
          <cell r="J242">
            <v>9.4193436622645565E-2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  <cell r="F243">
            <v>9.327747082102098</v>
          </cell>
          <cell r="G243">
            <v>9.3330205196077358</v>
          </cell>
          <cell r="H243">
            <v>9.659218361438489</v>
          </cell>
          <cell r="I243">
            <v>9.3619361677553794</v>
          </cell>
          <cell r="J243">
            <v>16.927240909467823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2.1779204452421302E-6</v>
          </cell>
          <cell r="I244">
            <v>1.9646398198901101E-4</v>
          </cell>
          <cell r="J244">
            <v>1.9748056407708299E-4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  <cell r="E4">
            <v>1.7876246637825301E-2</v>
          </cell>
          <cell r="F4">
            <v>1.78183164481906E-2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  <cell r="E5">
            <v>3.5457712943368193E-3</v>
          </cell>
          <cell r="F5">
            <v>2.2160643701899627E-3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  <cell r="E6">
            <v>3.1695472762101611E-4</v>
          </cell>
          <cell r="F6">
            <v>3.1592759659912397E-4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  <cell r="F8">
            <v>3.8809167199465699</v>
          </cell>
          <cell r="G8">
            <v>9.3329464441779191</v>
          </cell>
          <cell r="H8">
            <v>27.255890089118999</v>
          </cell>
          <cell r="I8">
            <v>57.587003124533894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  <cell r="F9">
            <v>7.3883098226909935E-3</v>
          </cell>
          <cell r="G9">
            <v>1.8245186435405399E-2</v>
          </cell>
          <cell r="H9">
            <v>5.7634261365988419E-2</v>
          </cell>
          <cell r="I9">
            <v>0.13166883826491069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  <cell r="F10">
            <v>6.881058014089661E-2</v>
          </cell>
          <cell r="G10">
            <v>0.16547777383294185</v>
          </cell>
          <cell r="H10">
            <v>0.4832604625730319</v>
          </cell>
          <cell r="I10">
            <v>1.0210461546903182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1.3899990019305901E-4</v>
          </cell>
          <cell r="G11">
            <v>2.4153213439713701E-4</v>
          </cell>
          <cell r="H11">
            <v>6.8765873252850797E-4</v>
          </cell>
          <cell r="I11">
            <v>2.3591679269893001E-3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-6.4608400010199296E-11</v>
          </cell>
          <cell r="F12">
            <v>1.3899992654752333E-4</v>
          </cell>
          <cell r="G12">
            <v>3.4323792986719272E-4</v>
          </cell>
          <cell r="H12">
            <v>1.0842637141209701E-3</v>
          </cell>
          <cell r="I12">
            <v>2.4798442202166402E-3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  <cell r="E13">
            <v>1.0259049325933768E-4</v>
          </cell>
          <cell r="F13">
            <v>7.9797369530382756E-5</v>
          </cell>
          <cell r="G13">
            <v>7.4384073556583741E-5</v>
          </cell>
          <cell r="H13">
            <v>2.5054710071598197E-5</v>
          </cell>
          <cell r="I13">
            <v>1.5549240882256958E-5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  <cell r="E14">
            <v>1.0259049325933768E-4</v>
          </cell>
          <cell r="F14">
            <v>7.9797369530382756E-5</v>
          </cell>
          <cell r="G14">
            <v>7.4384073556583741E-5</v>
          </cell>
          <cell r="H14">
            <v>2.5054710071598197E-5</v>
          </cell>
          <cell r="I14">
            <v>1.5549240882256958E-5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3.0206516183694201E-7</v>
          </cell>
          <cell r="F15">
            <v>1.1885073158824299E-6</v>
          </cell>
          <cell r="G15">
            <v>1.22945695508193E-6</v>
          </cell>
          <cell r="H15">
            <v>1.7560086377150399E-6</v>
          </cell>
          <cell r="I15">
            <v>1.3226012674281299E-6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1.1341064496990545E-5</v>
          </cell>
          <cell r="F16">
            <v>1.222052644405281E-5</v>
          </cell>
          <cell r="G16">
            <v>1.1595105195854787E-5</v>
          </cell>
          <cell r="H16">
            <v>3.9826144545462201E-6</v>
          </cell>
          <cell r="I16">
            <v>2.5230880236270499E-6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  <cell r="E17">
            <v>5.6203823504054626E-3</v>
          </cell>
          <cell r="F17">
            <v>2.2697647618497831E-2</v>
          </cell>
          <cell r="G17">
            <v>8.2381242699773274E-2</v>
          </cell>
          <cell r="H17">
            <v>0.36608824840008525</v>
          </cell>
          <cell r="I17">
            <v>1.3715834900767225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  <cell r="E18">
            <v>2.0746631408640848E-2</v>
          </cell>
          <cell r="F18">
            <v>8.1829068713571304E-2</v>
          </cell>
          <cell r="G18">
            <v>0.28354971727668543</v>
          </cell>
          <cell r="H18">
            <v>1.169619977031181</v>
          </cell>
          <cell r="I18">
            <v>4.0498706297547074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3.9043056242244998E-5</v>
          </cell>
          <cell r="F19">
            <v>2.8358928856153198E-4</v>
          </cell>
          <cell r="G19">
            <v>1.3082277978734101E-3</v>
          </cell>
          <cell r="H19">
            <v>4.5908547735973096E-3</v>
          </cell>
          <cell r="I19">
            <v>2.4996959660964699E-2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1.51043056242245E-4</v>
          </cell>
          <cell r="F20">
            <v>4.27089162547699E-4</v>
          </cell>
          <cell r="G20">
            <v>1.5497897255710537E-3</v>
          </cell>
          <cell r="H20">
            <v>6.8869568201691597E-3</v>
          </cell>
          <cell r="I20">
            <v>2.5802602504742301E-2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  <cell r="E21">
            <v>9.8453804701227776E-2</v>
          </cell>
          <cell r="F21">
            <v>6.8288328454795627E-2</v>
          </cell>
          <cell r="G21">
            <v>7.7088241321791748E-2</v>
          </cell>
          <cell r="H21">
            <v>1.1322776637621359E-4</v>
          </cell>
          <cell r="I21">
            <v>7.2669780531933173E-5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  <cell r="E22">
            <v>9.8453804701227776E-2</v>
          </cell>
          <cell r="F22">
            <v>6.8288328454795627E-2</v>
          </cell>
          <cell r="G22">
            <v>7.7088241321791748E-2</v>
          </cell>
          <cell r="H22">
            <v>1.1322776637621359E-4</v>
          </cell>
          <cell r="I22">
            <v>7.2669780531933173E-5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7.7698279184695404E-7</v>
          </cell>
          <cell r="F23">
            <v>1.77319351403166E-6</v>
          </cell>
          <cell r="G23">
            <v>1.71354744965099E-6</v>
          </cell>
          <cell r="H23">
            <v>6.7843619607062703E-6</v>
          </cell>
          <cell r="I23">
            <v>3.3336155151598701E-6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  <cell r="E24">
            <v>7.4700083575043683E-3</v>
          </cell>
          <cell r="F24">
            <v>7.196939952742014E-3</v>
          </cell>
          <cell r="G24">
            <v>5.8491566959948046E-3</v>
          </cell>
          <cell r="H24">
            <v>1.17779031206372E-5</v>
          </cell>
          <cell r="I24">
            <v>7.5841775538304196E-6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  <cell r="E25">
            <v>10.779722197724825</v>
          </cell>
          <cell r="F25">
            <v>14.961582550411606</v>
          </cell>
          <cell r="G25">
            <v>30.687447798713738</v>
          </cell>
          <cell r="H25">
            <v>52.864017378658723</v>
          </cell>
          <cell r="I25">
            <v>58.080439985495403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  <cell r="E26">
            <v>2.8958441878716844E-5</v>
          </cell>
          <cell r="F26">
            <v>3.3359634797692449E-5</v>
          </cell>
          <cell r="G26">
            <v>7.7128408525809211E-2</v>
          </cell>
          <cell r="H26">
            <v>1.9549798121072928</v>
          </cell>
          <cell r="I26">
            <v>5.7174402947088989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  <cell r="E27">
            <v>6.357658066586569E-2</v>
          </cell>
          <cell r="F27">
            <v>0.17128398669449943</v>
          </cell>
          <cell r="G27">
            <v>2.4013389792095361</v>
          </cell>
          <cell r="H27">
            <v>17.83547621888221</v>
          </cell>
          <cell r="I27">
            <v>19.508364455329627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  <cell r="E28">
            <v>5.0936560009307026E-2</v>
          </cell>
          <cell r="F28">
            <v>0.11559888611468776</v>
          </cell>
          <cell r="G28">
            <v>1.278953947339099</v>
          </cell>
          <cell r="H28">
            <v>6.9519442805223264</v>
          </cell>
          <cell r="I28">
            <v>9.8396210302735181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  <cell r="E29">
            <v>10.665180516808812</v>
          </cell>
          <cell r="F29">
            <v>14.674666403872935</v>
          </cell>
          <cell r="G29">
            <v>26.930026550361262</v>
          </cell>
          <cell r="H29">
            <v>26.121617101916129</v>
          </cell>
          <cell r="I29">
            <v>23.015014282263984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  <cell r="E30">
            <v>0.15424492104736054</v>
          </cell>
          <cell r="F30">
            <v>1.3948897909321039</v>
          </cell>
          <cell r="G30">
            <v>5.464158726201334</v>
          </cell>
          <cell r="H30">
            <v>9.9759281364410839</v>
          </cell>
          <cell r="I30">
            <v>9.0286605461900162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  <cell r="E31">
            <v>0.15424492104736054</v>
          </cell>
          <cell r="F31">
            <v>1.3948897909321039</v>
          </cell>
          <cell r="G31">
            <v>5.464158726201334</v>
          </cell>
          <cell r="H31">
            <v>9.9759281364410839</v>
          </cell>
          <cell r="I31">
            <v>9.0286605461900162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2.2927755280801001E-6</v>
          </cell>
          <cell r="F32">
            <v>8.7011137863088797E-2</v>
          </cell>
          <cell r="G32">
            <v>0.30827744364118498</v>
          </cell>
          <cell r="H32">
            <v>0.23058135861833401</v>
          </cell>
          <cell r="I32">
            <v>0.47422853986949798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  <cell r="E33">
            <v>1.0605456899240253E-2</v>
          </cell>
          <cell r="F33">
            <v>9.5908934878066301E-2</v>
          </cell>
          <cell r="G33">
            <v>0.37569878651538952</v>
          </cell>
          <cell r="H33">
            <v>0.68591506158724003</v>
          </cell>
          <cell r="I33">
            <v>0.62078461313289302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  <cell r="E34">
            <v>1.5725525090936839E-5</v>
          </cell>
          <cell r="F34">
            <v>2.0051491800594367E-5</v>
          </cell>
          <cell r="G34">
            <v>2.5316881761182366E-5</v>
          </cell>
          <cell r="H34">
            <v>2.5693337974872575E-5</v>
          </cell>
          <cell r="I34">
            <v>1.5530546333350385E-5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  <cell r="E35">
            <v>1.5725525090936839E-5</v>
          </cell>
          <cell r="F35">
            <v>2.0051491800594367E-5</v>
          </cell>
          <cell r="G35">
            <v>2.5316881761182366E-5</v>
          </cell>
          <cell r="H35">
            <v>2.5693337974872575E-5</v>
          </cell>
          <cell r="I35">
            <v>1.5530546333350385E-5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3.4350330660170902E-7</v>
          </cell>
          <cell r="F36">
            <v>1.3191637137070099E-6</v>
          </cell>
          <cell r="G36">
            <v>1.31881183438646E-6</v>
          </cell>
          <cell r="H36">
            <v>1.7524782357331501E-6</v>
          </cell>
          <cell r="I36">
            <v>1.30176402307843E-6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1.8318625233936449E-6</v>
          </cell>
          <cell r="F37">
            <v>3.1250888995308894E-6</v>
          </cell>
          <cell r="G37">
            <v>3.96985198693372E-6</v>
          </cell>
          <cell r="H37">
            <v>4.0720273389769204E-6</v>
          </cell>
          <cell r="I37">
            <v>2.5174874297700898E-6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  <cell r="E38">
            <v>0.15830896183843507</v>
          </cell>
          <cell r="F38">
            <v>0.15176717604952689</v>
          </cell>
          <cell r="G38">
            <v>0.1213357199959138</v>
          </cell>
          <cell r="H38">
            <v>1.2373880817586458E-4</v>
          </cell>
          <cell r="I38">
            <v>7.8829879255539579E-5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  <cell r="E39">
            <v>0.15830896183843507</v>
          </cell>
          <cell r="F39">
            <v>0.15176717604952689</v>
          </cell>
          <cell r="G39">
            <v>0.1213357199959138</v>
          </cell>
          <cell r="H39">
            <v>1.2373880817586458E-4</v>
          </cell>
          <cell r="I39">
            <v>7.8829879255539579E-5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6.8126835974378996E-6</v>
          </cell>
          <cell r="F40">
            <v>3.2816826890953501E-6</v>
          </cell>
          <cell r="G40">
            <v>6.5249615611649597E-6</v>
          </cell>
          <cell r="H40">
            <v>5.7642413230882404E-6</v>
          </cell>
          <cell r="I40">
            <v>4.7439254185397998E-6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1.2465320552578148E-2</v>
          </cell>
          <cell r="F41">
            <v>1.1951810407410965E-2</v>
          </cell>
          <cell r="G41">
            <v>9.5548275593022695E-3</v>
          </cell>
          <cell r="H41">
            <v>1.32879300517297E-5</v>
          </cell>
          <cell r="I41">
            <v>8.4242997295267606E-6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  <cell r="E42">
            <v>1.7228380696202124E-5</v>
          </cell>
          <cell r="F42">
            <v>3.8849858084359556E-5</v>
          </cell>
          <cell r="G42">
            <v>6.1600507780079885E-5</v>
          </cell>
          <cell r="H42">
            <v>1.2274998342032571E-4</v>
          </cell>
          <cell r="I42">
            <v>7.1857624069518813E-5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  <cell r="E43">
            <v>1.7228380696202124E-5</v>
          </cell>
          <cell r="F43">
            <v>3.8849858084359556E-5</v>
          </cell>
          <cell r="G43">
            <v>6.1600507780079885E-5</v>
          </cell>
          <cell r="H43">
            <v>1.2274998342032571E-4</v>
          </cell>
          <cell r="I43">
            <v>7.1857624069518813E-5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1.1365766127765E-6</v>
          </cell>
          <cell r="F44">
            <v>2.29572040602584E-6</v>
          </cell>
          <cell r="G44">
            <v>2.0333922938818699E-6</v>
          </cell>
          <cell r="H44">
            <v>6.5005921312667997E-6</v>
          </cell>
          <cell r="I44">
            <v>3.0203161265982398E-6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1.371758778327833E-6</v>
          </cell>
          <cell r="F45">
            <v>3.5553322305800997E-6</v>
          </cell>
          <cell r="G45">
            <v>4.9480622443830469E-6</v>
          </cell>
          <cell r="H45">
            <v>1.27754147049314E-5</v>
          </cell>
          <cell r="I45">
            <v>7.4967175560113997E-6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0.22017042774192144</v>
          </cell>
          <cell r="H46">
            <v>0.24502559991231695</v>
          </cell>
          <cell r="I46">
            <v>0.26340103947919746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8.7118090125762091</v>
          </cell>
          <cell r="H47">
            <v>9.7093205100309099</v>
          </cell>
          <cell r="I47">
            <v>10.452586907059088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  <cell r="E48">
            <v>5.4053774883171597E-5</v>
          </cell>
          <cell r="F48">
            <v>8.1080678277915905E-5</v>
          </cell>
          <cell r="G48">
            <v>1.3513458750472401E-4</v>
          </cell>
          <cell r="H48">
            <v>1.33441782865208E-4</v>
          </cell>
          <cell r="I48">
            <v>1.28034230339831E-3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  <cell r="E49">
            <v>2.1478759939266372E-3</v>
          </cell>
          <cell r="F49">
            <v>2.2289566722045531E-3</v>
          </cell>
          <cell r="G49">
            <v>2.3640912597092771E-3</v>
          </cell>
          <cell r="H49">
            <v>2.6309751431353458E-3</v>
          </cell>
          <cell r="I49">
            <v>2.8282822092635801E-3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  <cell r="E50">
            <v>1.1697548572094666E-4</v>
          </cell>
          <cell r="F50">
            <v>0.58815842567375665</v>
          </cell>
          <cell r="G50">
            <v>3.5195346201965108</v>
          </cell>
          <cell r="H50">
            <v>7.6012866902825715</v>
          </cell>
          <cell r="I50">
            <v>6.301347629987184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  <cell r="E51">
            <v>1.1697548572094666E-4</v>
          </cell>
          <cell r="F51">
            <v>0.58815842567375665</v>
          </cell>
          <cell r="G51">
            <v>3.5195346201965108</v>
          </cell>
          <cell r="H51">
            <v>7.6012866902825715</v>
          </cell>
          <cell r="I51">
            <v>6.301347629987184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4.1229644263579397E-6</v>
          </cell>
          <cell r="F52">
            <v>4.09780241725606E-2</v>
          </cell>
          <cell r="G52">
            <v>0.21773243655625199</v>
          </cell>
          <cell r="H52">
            <v>0.17158932562151299</v>
          </cell>
          <cell r="I52">
            <v>0.31286471091065998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8.0934697813962607E-6</v>
          </cell>
          <cell r="F53">
            <v>4.0440233809155388E-2</v>
          </cell>
          <cell r="G53">
            <v>0.24199238471642218</v>
          </cell>
          <cell r="H53">
            <v>0.52264216324506996</v>
          </cell>
          <cell r="I53">
            <v>0.433263541047123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  <cell r="E54">
            <v>0.57150115798457102</v>
          </cell>
          <cell r="F54">
            <v>0.5389593730462473</v>
          </cell>
          <cell r="G54">
            <v>0.43252858722557674</v>
          </cell>
          <cell r="H54">
            <v>1.2415351130906603E-4</v>
          </cell>
          <cell r="I54">
            <v>7.4384315681431772E-5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  <cell r="E55">
            <v>0.57150115798457102</v>
          </cell>
          <cell r="F55">
            <v>0.5389593730462473</v>
          </cell>
          <cell r="G55">
            <v>0.43252858722557674</v>
          </cell>
          <cell r="H55">
            <v>1.2415351130906603E-4</v>
          </cell>
          <cell r="I55">
            <v>7.4384315681431772E-5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4.4918083153903797E-2</v>
          </cell>
          <cell r="F56">
            <v>3.2772801423555702E-6</v>
          </cell>
          <cell r="G56">
            <v>6.7580098188508397E-6</v>
          </cell>
          <cell r="H56">
            <v>5.6845223276918596E-6</v>
          </cell>
          <cell r="I56">
            <v>4.21244752522547E-6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4.5000149031568751E-2</v>
          </cell>
          <cell r="F57">
            <v>4.243913496818575E-2</v>
          </cell>
          <cell r="G57">
            <v>3.4058113898519295E-2</v>
          </cell>
          <cell r="H57">
            <v>1.3343722446586499E-5</v>
          </cell>
          <cell r="I57">
            <v>7.9430990831228608E-6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1.6672643066325202E-6</v>
          </cell>
          <cell r="H58">
            <v>2.138884881096074E-5</v>
          </cell>
          <cell r="I58">
            <v>9.4594017358022794E-3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7.1128488720587063E-6</v>
          </cell>
          <cell r="H59">
            <v>8.2042362535269476E-5</v>
          </cell>
          <cell r="I59">
            <v>3.1176867150457577E-2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4.8928431835065002E-8</v>
          </cell>
          <cell r="H60">
            <v>2.54824911590764E-7</v>
          </cell>
          <cell r="I60">
            <v>1.9846331972401499E-4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4.8928431835065002E-8</v>
          </cell>
          <cell r="H61">
            <v>4.8661122878887799E-7</v>
          </cell>
          <cell r="I61">
            <v>1.9863027079311001E-4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  <cell r="E62">
            <v>1.0397565944491967E-4</v>
          </cell>
          <cell r="F62">
            <v>7.1540930141526663E-5</v>
          </cell>
          <cell r="G62">
            <v>6.1687542826622364E-5</v>
          </cell>
          <cell r="H62">
            <v>1.6367117839517337E-5</v>
          </cell>
          <cell r="I62">
            <v>5.8016957568585036E-6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  <cell r="E63">
            <v>1.075174026055789E-2</v>
          </cell>
          <cell r="F63">
            <v>7.3977842793859303E-3</v>
          </cell>
          <cell r="G63">
            <v>6.3788817625651684E-3</v>
          </cell>
          <cell r="H63">
            <v>1.5881592064200781E-3</v>
          </cell>
          <cell r="I63">
            <v>5.0270124358711579E-4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  <cell r="E64">
            <v>1.4568753740593361E-4</v>
          </cell>
          <cell r="F64">
            <v>1.002409793954734E-4</v>
          </cell>
          <cell r="G64">
            <v>8.6434712229880358E-5</v>
          </cell>
          <cell r="H64">
            <v>2.1519772444716475E-5</v>
          </cell>
          <cell r="I64">
            <v>6.8116699673050991E-6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4.8663522759329885E-7</v>
          </cell>
          <cell r="H65">
            <v>1.2447380119563872E-5</v>
          </cell>
          <cell r="I65">
            <v>6.4665444559504699E-6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2.8777697763498948E-6</v>
          </cell>
          <cell r="H66">
            <v>6.5098259733855401E-5</v>
          </cell>
          <cell r="I66">
            <v>3.2314871918134992E-5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1.9272290911156801E-8</v>
          </cell>
          <cell r="H67">
            <v>1.8996554966976899E-7</v>
          </cell>
          <cell r="I67">
            <v>4.92248409642625E-8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1.9272290911156801E-8</v>
          </cell>
          <cell r="H68">
            <v>2.5675373105611E-7</v>
          </cell>
          <cell r="I68">
            <v>1.55615097513214E-7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  <cell r="E69">
            <v>12.398736615652531</v>
          </cell>
          <cell r="F69">
            <v>8.5950792208778708</v>
          </cell>
          <cell r="G69">
            <v>7.4362587469873356</v>
          </cell>
          <cell r="H69">
            <v>7.9779868592186731E-3</v>
          </cell>
          <cell r="I69">
            <v>2.9773720527041716E-3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  <cell r="E70">
            <v>9.8453384323711451E-2</v>
          </cell>
          <cell r="F70">
            <v>6.8250069668997479E-2</v>
          </cell>
          <cell r="G70">
            <v>5.9048342024093786E-2</v>
          </cell>
          <cell r="H70">
            <v>6.8393772765491958E-5</v>
          </cell>
          <cell r="I70">
            <v>2.9135311402447446E-5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  <cell r="E71">
            <v>0.16800456118770377</v>
          </cell>
          <cell r="F71">
            <v>0.11646448808777596</v>
          </cell>
          <cell r="G71">
            <v>0.10076231364481486</v>
          </cell>
          <cell r="H71">
            <v>1.0810280297044274E-4</v>
          </cell>
          <cell r="I71">
            <v>4.0343794752089046E-5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8.838523679006274E-3</v>
          </cell>
          <cell r="I72">
            <v>3.0284126241949538E-3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6.806865325558438E-2</v>
          </cell>
          <cell r="I73">
            <v>2.3321077687369331E-2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1.66637389132301E-4</v>
          </cell>
          <cell r="I74">
            <v>4.64210148374851E-8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1.6668760310990601E-4</v>
          </cell>
          <cell r="I75">
            <v>5.7123267294655297E-5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F76">
            <v>5.1295544754723599E-6</v>
          </cell>
          <cell r="G76">
            <v>1.5123665941375534E-5</v>
          </cell>
          <cell r="H76">
            <v>3.9768817678209765E-5</v>
          </cell>
          <cell r="I76">
            <v>3.6845217875166229E-5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F77">
            <v>5.1295544754723599E-6</v>
          </cell>
          <cell r="G77">
            <v>1.5123665941375531E-5</v>
          </cell>
          <cell r="H77">
            <v>3.9768817678209758E-5</v>
          </cell>
          <cell r="I77">
            <v>3.6845217875166229E-5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F78">
            <v>5.4208450516906553E-6</v>
          </cell>
          <cell r="G78">
            <v>1.5354564698804958E-5</v>
          </cell>
          <cell r="H78">
            <v>3.9914381674048009E-5</v>
          </cell>
          <cell r="I78">
            <v>3.693025092734745E-5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F79">
            <v>5.4208450516906553E-6</v>
          </cell>
          <cell r="G79">
            <v>1.5354564698804958E-5</v>
          </cell>
          <cell r="H79">
            <v>3.9914381674048009E-5</v>
          </cell>
          <cell r="I79">
            <v>3.693025092734745E-5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3.3913349447883897E-5</v>
          </cell>
          <cell r="F80">
            <v>1.4429549527471099E-4</v>
          </cell>
          <cell r="G80">
            <v>1.2624188018398299E-4</v>
          </cell>
          <cell r="H80">
            <v>1.5077981922067001E-4</v>
          </cell>
          <cell r="I80">
            <v>1.07452971533195E-4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3.3913349447883897E-5</v>
          </cell>
          <cell r="F81">
            <v>1.7819279986953945E-4</v>
          </cell>
          <cell r="G81">
            <v>3.0436600684920711E-4</v>
          </cell>
          <cell r="H81">
            <v>4.4302324615291946E-4</v>
          </cell>
          <cell r="I81">
            <v>2.9314134893942929E-4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  <cell r="E82">
            <v>20.866162587555699</v>
          </cell>
          <cell r="F82">
            <v>152.49758161273752</v>
          </cell>
          <cell r="G82">
            <v>521.25769060317702</v>
          </cell>
          <cell r="H82">
            <v>627.51705120042561</v>
          </cell>
          <cell r="I82">
            <v>329.27311336892132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  <cell r="E83">
            <v>0.15424463556173373</v>
          </cell>
          <cell r="F83">
            <v>1.127276460211738</v>
          </cell>
          <cell r="G83">
            <v>3.8531858545369602</v>
          </cell>
          <cell r="H83">
            <v>5.192329844634533</v>
          </cell>
          <cell r="I83">
            <v>3.054677905567404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  <cell r="E84">
            <v>0.28273933045468447</v>
          </cell>
          <cell r="F84">
            <v>2.0663628944815384</v>
          </cell>
          <cell r="G84">
            <v>7.0631123387964472</v>
          </cell>
          <cell r="H84">
            <v>8.5029410731764923</v>
          </cell>
          <cell r="I84">
            <v>4.4616953031019149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  <cell r="F85">
            <v>2.9325163695618792E-5</v>
          </cell>
          <cell r="G85">
            <v>1.2013120762165253E-2</v>
          </cell>
          <cell r="H85">
            <v>1.9247006906897196E-4</v>
          </cell>
          <cell r="I85">
            <v>5.9936911650840048E-5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  <cell r="F86">
            <v>2.9325163695618785E-5</v>
          </cell>
          <cell r="G86">
            <v>1.2013120762165251E-2</v>
          </cell>
          <cell r="H86">
            <v>1.924700690689719E-4</v>
          </cell>
          <cell r="I86">
            <v>5.9936911650840041E-5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  <cell r="F87">
            <v>2.958344449411631E-5</v>
          </cell>
          <cell r="G87">
            <v>1.2014680989539376E-2</v>
          </cell>
          <cell r="H87">
            <v>1.9340138110880958E-4</v>
          </cell>
          <cell r="I87">
            <v>6.0120241228325428E-5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  <cell r="F88">
            <v>2.958344449411631E-5</v>
          </cell>
          <cell r="G88">
            <v>1.2014680989539376E-2</v>
          </cell>
          <cell r="H88">
            <v>1.9340138110880958E-4</v>
          </cell>
          <cell r="I88">
            <v>6.0120241228325428E-5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  <cell r="E89">
            <v>3.0661032778833198E-4</v>
          </cell>
          <cell r="F89">
            <v>5.6087037017713004E-4</v>
          </cell>
          <cell r="G89">
            <v>4.8840625929444702E-3</v>
          </cell>
          <cell r="H89">
            <v>2.9564759830780002E-4</v>
          </cell>
          <cell r="I89">
            <v>2.5589259026838698E-4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  <cell r="E90">
            <v>6.3702991849582345E-4</v>
          </cell>
          <cell r="F90">
            <v>1.1977188827117153E-3</v>
          </cell>
          <cell r="G90">
            <v>6.0814536307493058E-3</v>
          </cell>
          <cell r="H90">
            <v>4.3521514287550751E-3</v>
          </cell>
          <cell r="I90">
            <v>7.3470358200307027E-4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  <cell r="E91">
            <v>22.478225265783699</v>
          </cell>
          <cell r="F91">
            <v>17.690986091391487</v>
          </cell>
          <cell r="G91">
            <v>12.47505795231146</v>
          </cell>
          <cell r="H91">
            <v>9.0148900129185389E-3</v>
          </cell>
          <cell r="I91">
            <v>3.209906107612005E-3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  <cell r="E92">
            <v>0.15830874477889259</v>
          </cell>
          <cell r="F92">
            <v>0.12459336842273579</v>
          </cell>
          <cell r="G92">
            <v>8.7858838592590083E-2</v>
          </cell>
          <cell r="H92">
            <v>6.8109266914057515E-5</v>
          </cell>
          <cell r="I92">
            <v>2.7546828879647516E-5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  <cell r="E93">
            <v>0.30458299818135076</v>
          </cell>
          <cell r="F93">
            <v>0.23971525869094168</v>
          </cell>
          <cell r="G93">
            <v>0.16903872564107675</v>
          </cell>
          <cell r="H93">
            <v>1.2215298120485816E-4</v>
          </cell>
          <cell r="I93">
            <v>4.3494662704769628E-5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F94">
            <v>0.27152625701612249</v>
          </cell>
          <cell r="G94">
            <v>1.8903532431938148</v>
          </cell>
          <cell r="H94">
            <v>5.5185595254481781</v>
          </cell>
          <cell r="I94">
            <v>6.2515637993294417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F95">
            <v>0.27152625701612243</v>
          </cell>
          <cell r="G95">
            <v>1.8903532431938146</v>
          </cell>
          <cell r="H95">
            <v>5.5185595254481772</v>
          </cell>
          <cell r="I95">
            <v>6.2515637993294417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F96">
            <v>0.27155356912392514</v>
          </cell>
          <cell r="G96">
            <v>1.8905425442468851</v>
          </cell>
          <cell r="H96">
            <v>5.5191115633463612</v>
          </cell>
          <cell r="I96">
            <v>6.252189155997546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F97">
            <v>0.27155356912392514</v>
          </cell>
          <cell r="G97">
            <v>1.8905425442468851</v>
          </cell>
          <cell r="H97">
            <v>5.5191115633463612</v>
          </cell>
          <cell r="I97">
            <v>6.252189155997546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5.7056809887878399E-4</v>
          </cell>
          <cell r="F98">
            <v>11.218823090490099</v>
          </cell>
          <cell r="G98">
            <v>45.064140956401502</v>
          </cell>
          <cell r="H98">
            <v>32.917726319852299</v>
          </cell>
          <cell r="I98">
            <v>61.5268760001807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5.7056809887878399E-4</v>
          </cell>
          <cell r="F99">
            <v>11.219393456630467</v>
          </cell>
          <cell r="G99">
            <v>56.273549989013759</v>
          </cell>
          <cell r="H99">
            <v>79.828344607542306</v>
          </cell>
          <cell r="I99">
            <v>85.456934992962886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35.368807482283202</v>
          </cell>
          <cell r="F100">
            <v>106.7926718612627</v>
          </cell>
          <cell r="G100">
            <v>319.9113658070986</v>
          </cell>
          <cell r="H100">
            <v>448.36893481919776</v>
          </cell>
          <cell r="I100">
            <v>292.17207916143934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0.22233015386615904</v>
          </cell>
          <cell r="F101">
            <v>0.67130426092499995</v>
          </cell>
          <cell r="G101">
            <v>2.0109793981336046</v>
          </cell>
          <cell r="H101">
            <v>2.8184703235214275</v>
          </cell>
          <cell r="I101">
            <v>1.8366088070087501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0.4825212480529778</v>
          </cell>
          <cell r="F102">
            <v>1.4569259462655209</v>
          </cell>
          <cell r="G102">
            <v>4.3644115389781533</v>
          </cell>
          <cell r="H102">
            <v>6.1169022485565749</v>
          </cell>
          <cell r="I102">
            <v>3.9859765233484183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1.5496840053247401E-2</v>
          </cell>
          <cell r="F103">
            <v>3.1295053052189499E-2</v>
          </cell>
          <cell r="G103">
            <v>0.13632942027394501</v>
          </cell>
          <cell r="H103">
            <v>9.5337134092841794E-2</v>
          </cell>
          <cell r="I103">
            <v>0.106784266362108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1.5496840053247401E-2</v>
          </cell>
          <cell r="F104">
            <v>4.6791893105437E-2</v>
          </cell>
          <cell r="G104">
            <v>0.18106805291599401</v>
          </cell>
          <cell r="H104">
            <v>0.28064562628065798</v>
          </cell>
          <cell r="I104">
            <v>0.182878366372108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  <cell r="E105">
            <v>1.3472867460851015E-3</v>
          </cell>
          <cell r="F105">
            <v>1.3887762067114322E-3</v>
          </cell>
          <cell r="G105">
            <v>8.8048669763174242E-3</v>
          </cell>
          <cell r="H105">
            <v>0.25946785455413796</v>
          </cell>
          <cell r="I105">
            <v>0.65252865076873012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  <cell r="E106">
            <v>7.6706416355767758E-3</v>
          </cell>
          <cell r="F106">
            <v>7.9068540452713054E-3</v>
          </cell>
          <cell r="G106">
            <v>4.7391657879827749E-2</v>
          </cell>
          <cell r="H106">
            <v>1.2982223823882966</v>
          </cell>
          <cell r="I106">
            <v>2.989781156237358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G107">
            <v>1.6532244326656999E-4</v>
          </cell>
          <cell r="H107">
            <v>2.96653204942797E-3</v>
          </cell>
          <cell r="I107">
            <v>1.19697399703876E-2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  <cell r="E108">
            <v>2.61544336061051E-5</v>
          </cell>
          <cell r="F108">
            <v>2.61546157734439E-5</v>
          </cell>
          <cell r="G108">
            <v>1.7325256398520426E-4</v>
          </cell>
          <cell r="H108">
            <v>5.0940789073464802E-3</v>
          </cell>
          <cell r="I108">
            <v>1.24903326343515E-2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F109">
            <v>9.2336139026998498E-2</v>
          </cell>
          <cell r="G109">
            <v>0.11409316558702104</v>
          </cell>
          <cell r="H109">
            <v>1.8375130359292614E-4</v>
          </cell>
          <cell r="I109">
            <v>1.7134861702592543E-4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F110">
            <v>9.2336139026998484E-2</v>
          </cell>
          <cell r="G110">
            <v>0.11409316558702104</v>
          </cell>
          <cell r="H110">
            <v>1.8375130359292614E-4</v>
          </cell>
          <cell r="I110">
            <v>1.7134861702592543E-4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F111">
            <v>9.2345530330968553E-2</v>
          </cell>
          <cell r="G111">
            <v>0.11410488056265482</v>
          </cell>
          <cell r="H111">
            <v>1.8389716925210718E-4</v>
          </cell>
          <cell r="I111">
            <v>1.7151029019871601E-4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F112">
            <v>9.2345530330968553E-2</v>
          </cell>
          <cell r="G112">
            <v>0.11410488056265482</v>
          </cell>
          <cell r="H112">
            <v>1.8389716925210718E-4</v>
          </cell>
          <cell r="I112">
            <v>1.7151029019871601E-4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4.0146692038005103</v>
          </cell>
          <cell r="F113">
            <v>5.8000914883748296E-4</v>
          </cell>
          <cell r="G113">
            <v>1.29458062671527E-3</v>
          </cell>
          <cell r="H113">
            <v>9.4432852803765595E-4</v>
          </cell>
          <cell r="I113">
            <v>7.0677423560013702E-4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4.0146692038005103</v>
          </cell>
          <cell r="F114">
            <v>4.0152489594594396</v>
          </cell>
          <cell r="G114">
            <v>4.0165432036818975</v>
          </cell>
          <cell r="H114">
            <v>2.9205829027739369E-3</v>
          </cell>
          <cell r="I114">
            <v>1.8102826918897476E-3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  <cell r="E115">
            <v>133.59778528697001</v>
          </cell>
          <cell r="F115">
            <v>39.968434543110597</v>
          </cell>
          <cell r="G115">
            <v>19.983759189168602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  <cell r="E116">
            <v>0.50718342813018003</v>
          </cell>
          <cell r="F116">
            <v>0.15383567052595651</v>
          </cell>
          <cell r="G116">
            <v>7.691607213635282E-2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  <cell r="E117">
            <v>1.8102680933193793</v>
          </cell>
          <cell r="F117">
            <v>0.5415777038361872</v>
          </cell>
          <cell r="G117">
            <v>0.27078264483968228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  <cell r="E119">
            <v>2.5177399669047522E-2</v>
          </cell>
          <cell r="F119">
            <v>2.9174292955396492E-2</v>
          </cell>
          <cell r="G119">
            <v>3.1648799605694659E-2</v>
          </cell>
          <cell r="H119">
            <v>3.3887838708152644E-2</v>
          </cell>
          <cell r="I119">
            <v>3.6434736715003004E-2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  <cell r="E120">
            <v>1.5072647932158945</v>
          </cell>
          <cell r="F120">
            <v>1.7465419470103341</v>
          </cell>
          <cell r="G120">
            <v>1.8946802298989465</v>
          </cell>
          <cell r="H120">
            <v>2.0287220632149401</v>
          </cell>
          <cell r="I120">
            <v>2.1811941114843529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7.6438576305151701E-6</v>
          </cell>
          <cell r="F121">
            <v>3.6897978859254702E-4</v>
          </cell>
          <cell r="G121">
            <v>2.2843909420023099E-4</v>
          </cell>
          <cell r="H121">
            <v>1.0335125796418701E-4</v>
          </cell>
          <cell r="I121">
            <v>1.4681477621692801E-3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2.3243083453136949E-3</v>
          </cell>
          <cell r="F122">
            <v>2.6932881339062427E-3</v>
          </cell>
          <cell r="G122">
            <v>2.9217272281064736E-3</v>
          </cell>
          <cell r="H122">
            <v>3.1284291731093479E-3</v>
          </cell>
          <cell r="I122">
            <v>3.3635525594989703E-3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  <cell r="E123">
            <v>545.25415379881997</v>
          </cell>
          <cell r="F123">
            <v>399.520747588039</v>
          </cell>
          <cell r="G123">
            <v>199.75951940239901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  <cell r="E124">
            <v>1.9930970605319498</v>
          </cell>
          <cell r="F124">
            <v>1.5331606102508182</v>
          </cell>
          <cell r="G124">
            <v>0.76657702639811931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  <cell r="E125">
            <v>7.4386651268597541</v>
          </cell>
          <cell r="F125">
            <v>5.4504876887863487</v>
          </cell>
          <cell r="G125">
            <v>2.725232188300128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  <cell r="E127">
            <v>8.4444394735721292E-3</v>
          </cell>
          <cell r="F127">
            <v>8.1113384039778903E-3</v>
          </cell>
          <cell r="G127">
            <v>6.5805043915126774E-3</v>
          </cell>
          <cell r="H127">
            <v>3.9483275893115752E-4</v>
          </cell>
          <cell r="I127">
            <v>7.6857587911102206E-5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  <cell r="E128">
            <v>9.4999944077686472E-5</v>
          </cell>
          <cell r="F128">
            <v>9.0956860046494106E-5</v>
          </cell>
          <cell r="G128">
            <v>7.3371528964436746E-5</v>
          </cell>
          <cell r="H128">
            <v>4.2981176829105392E-6</v>
          </cell>
          <cell r="I128">
            <v>9.2554805607260651E-7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  <cell r="E129">
            <v>1.4972410414134982E-4</v>
          </cell>
          <cell r="F129">
            <v>1.4381805680811879E-4</v>
          </cell>
          <cell r="G129">
            <v>1.1667560977859363E-4</v>
          </cell>
          <cell r="H129">
            <v>7.0005808321127268E-6</v>
          </cell>
          <cell r="I129">
            <v>1.3627231899131609E-6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2.9986656994814698E-8</v>
          </cell>
          <cell r="F130">
            <v>4.4036878695501002E-7</v>
          </cell>
          <cell r="G130">
            <v>5.7612311522150904E-7</v>
          </cell>
          <cell r="H130">
            <v>3.1924657345748198E-7</v>
          </cell>
          <cell r="I130">
            <v>1.57823477261267E-7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1.469415580313872E-5</v>
          </cell>
          <cell r="F131">
            <v>1.4178192214866933E-5</v>
          </cell>
          <cell r="G131">
            <v>1.1604177764964823E-5</v>
          </cell>
          <cell r="H131">
            <v>9.9000082170972802E-7</v>
          </cell>
          <cell r="I131">
            <v>4.21051855267703E-7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  <cell r="E132">
            <v>0.36694729221722239</v>
          </cell>
          <cell r="F132">
            <v>3.7226471004270683</v>
          </cell>
          <cell r="G132">
            <v>17.83589414430536</v>
          </cell>
          <cell r="H132">
            <v>35.098169775988111</v>
          </cell>
          <cell r="I132">
            <v>34.01655541313832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  <cell r="E133">
            <v>0.36694729221722239</v>
          </cell>
          <cell r="F133">
            <v>3.7226471004270683</v>
          </cell>
          <cell r="G133">
            <v>17.83589414430536</v>
          </cell>
          <cell r="H133">
            <v>35.098169775988111</v>
          </cell>
          <cell r="I133">
            <v>34.01655541313832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0.76392933407182995</v>
          </cell>
          <cell r="G134">
            <v>9.1543560592197508</v>
          </cell>
          <cell r="H134">
            <v>7.9890689171867697</v>
          </cell>
          <cell r="I134">
            <v>20.137159881074801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2.0401872911298797</v>
          </cell>
          <cell r="G135">
            <v>11.19454335034963</v>
          </cell>
          <cell r="H135">
            <v>29.203308319030601</v>
          </cell>
          <cell r="I135">
            <v>32.206680589848098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  <cell r="E136">
            <v>5.136205247560865E-5</v>
          </cell>
          <cell r="F136">
            <v>7.42826866419741E-4</v>
          </cell>
          <cell r="G136">
            <v>1.4534826741351608E-3</v>
          </cell>
          <cell r="H136">
            <v>8.9244645328040396E-4</v>
          </cell>
          <cell r="I136">
            <v>2.5414488326427898E-4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  <cell r="E137">
            <v>6.2961518776546209E-7</v>
          </cell>
          <cell r="F137">
            <v>6.5817888384394794E-6</v>
          </cell>
          <cell r="G137">
            <v>1.2139808896372954E-5</v>
          </cell>
          <cell r="H137">
            <v>7.8023486511504943E-6</v>
          </cell>
          <cell r="I137">
            <v>2.4617776552520328E-6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  <cell r="E138">
            <v>9.106746892838417E-7</v>
          </cell>
          <cell r="F138">
            <v>1.3170689120917389E-5</v>
          </cell>
          <cell r="G138">
            <v>2.577096939955961E-5</v>
          </cell>
          <cell r="H138">
            <v>1.5823518675184471E-5</v>
          </cell>
          <cell r="I138">
            <v>4.5061149514943044E-6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1.34365244956287E-8</v>
          </cell>
          <cell r="F139">
            <v>4.44014738605234E-7</v>
          </cell>
          <cell r="G139">
            <v>5.3947705105623998E-7</v>
          </cell>
          <cell r="H139">
            <v>3.0228368354896899E-7</v>
          </cell>
          <cell r="I139">
            <v>1.5747238125235999E-7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  <cell r="E140">
            <v>3.7558123270730465E-7</v>
          </cell>
          <cell r="F140">
            <v>8.3869516230615851E-7</v>
          </cell>
          <cell r="G140">
            <v>1.2607121615119433E-6</v>
          </cell>
          <cell r="H140">
            <v>9.4919058748442905E-7</v>
          </cell>
          <cell r="I140">
            <v>4.0900870493855601E-7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  <cell r="E141">
            <v>384.71538932238303</v>
          </cell>
          <cell r="F141">
            <v>415.39890801231968</v>
          </cell>
          <cell r="G141">
            <v>211.730790797362</v>
          </cell>
          <cell r="H141">
            <v>1.7642456802755379E-3</v>
          </cell>
          <cell r="I141">
            <v>9.2132214884997014E-4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  <cell r="E142">
            <v>1.7955896074713436</v>
          </cell>
          <cell r="F142">
            <v>1.9387993901040148</v>
          </cell>
          <cell r="G142">
            <v>0.98821523154315316</v>
          </cell>
          <cell r="H142">
            <v>8.2342981238901318E-6</v>
          </cell>
          <cell r="I142">
            <v>4.3001047567189773E-6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  <cell r="E143">
            <v>5.2485046292275976</v>
          </cell>
          <cell r="F143">
            <v>5.6671065213140528</v>
          </cell>
          <cell r="G143">
            <v>2.8885510340704212</v>
          </cell>
          <cell r="H143">
            <v>2.4068836020130078E-5</v>
          </cell>
          <cell r="I143">
            <v>1.2569197119372021E-5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9.0196591607789096E-8</v>
          </cell>
          <cell r="F144">
            <v>1.4278820436646401E-2</v>
          </cell>
          <cell r="G144">
            <v>1.0018398301048E-7</v>
          </cell>
          <cell r="H144">
            <v>5.5792086631361202E-7</v>
          </cell>
          <cell r="I144">
            <v>1.7463074586319899E-7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0.1251560901965916</v>
          </cell>
          <cell r="F145">
            <v>0.13943491063323799</v>
          </cell>
          <cell r="G145">
            <v>8.51219049293956E-2</v>
          </cell>
          <cell r="H145">
            <v>8.7328436176861896E-7</v>
          </cell>
          <cell r="I145">
            <v>5.0665971427107705E-7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  <cell r="E146">
            <v>2.0827699450520602E-2</v>
          </cell>
          <cell r="F146">
            <v>4.3096737387708348E-2</v>
          </cell>
          <cell r="G146">
            <v>3.9177307687798327E-2</v>
          </cell>
          <cell r="H146">
            <v>4.9679693761480763E-3</v>
          </cell>
          <cell r="I146">
            <v>9.2454671353921897E-4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  <cell r="E147">
            <v>1.7968995604370768E-4</v>
          </cell>
          <cell r="F147">
            <v>3.749010237952896E-4</v>
          </cell>
          <cell r="G147">
            <v>3.3641042267869135E-4</v>
          </cell>
          <cell r="H147">
            <v>4.1494693926162787E-5</v>
          </cell>
          <cell r="I147">
            <v>8.6089878390258206E-6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  <cell r="E148">
            <v>3.6928545125036603E-4</v>
          </cell>
          <cell r="F148">
            <v>7.6412654942745412E-4</v>
          </cell>
          <cell r="G148">
            <v>6.9463311503188598E-4</v>
          </cell>
          <cell r="H148">
            <v>8.8084563406880657E-5</v>
          </cell>
          <cell r="I148">
            <v>1.6392672225872696E-5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1.5387548880439301E-8</v>
          </cell>
          <cell r="F149">
            <v>9.5635602193251497E-6</v>
          </cell>
          <cell r="G149">
            <v>2.3302788198457699E-6</v>
          </cell>
          <cell r="H149">
            <v>6.2835037466831701E-7</v>
          </cell>
          <cell r="I149">
            <v>3.48111022104481E-7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  <cell r="E150">
            <v>1.7784014389451942E-5</v>
          </cell>
          <cell r="F150">
            <v>2.6017782749931636E-5</v>
          </cell>
          <cell r="G150">
            <v>2.3340427532184409E-5</v>
          </cell>
          <cell r="H150">
            <v>3.2502463177222099E-6</v>
          </cell>
          <cell r="I150">
            <v>8.95128465949764E-7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  <cell r="E151">
            <v>3.2527517440216901E-4</v>
          </cell>
          <cell r="F151">
            <v>7.3651415153933196E-3</v>
          </cell>
          <cell r="G151">
            <v>6.8676586089122124E-2</v>
          </cell>
          <cell r="H151">
            <v>7.6673453594165011E-2</v>
          </cell>
          <cell r="I151">
            <v>6.7637530831577364E-2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  <cell r="E152">
            <v>4.3370023253622633E-6</v>
          </cell>
          <cell r="F152">
            <v>6.0364498357124401E-5</v>
          </cell>
          <cell r="G152">
            <v>5.3152247522507835E-4</v>
          </cell>
          <cell r="H152">
            <v>6.5400548683577182E-4</v>
          </cell>
          <cell r="I152">
            <v>6.8184400799293577E-4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  <cell r="E153">
            <v>5.7672903262796044E-6</v>
          </cell>
          <cell r="F153">
            <v>1.3058761552115809E-4</v>
          </cell>
          <cell r="G153">
            <v>1.2176699661191875E-3</v>
          </cell>
          <cell r="H153">
            <v>1.3594583970596642E-3</v>
          </cell>
          <cell r="I153">
            <v>1.1992470005598838E-3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1.6010554856294399E-8</v>
          </cell>
          <cell r="F154">
            <v>4.4288270350684104E-6</v>
          </cell>
          <cell r="G154">
            <v>3.9676002797691397E-5</v>
          </cell>
          <cell r="H154">
            <v>3.3140653785540101E-5</v>
          </cell>
          <cell r="I154">
            <v>6.1210515925333493E-5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5.6620697687830167E-7</v>
          </cell>
          <cell r="F155">
            <v>4.9448068026943192E-6</v>
          </cell>
          <cell r="G155">
            <v>4.2036407027304502E-5</v>
          </cell>
          <cell r="H155">
            <v>7.3065459198785095E-5</v>
          </cell>
          <cell r="I155">
            <v>7.6531780919479706E-5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7.8005041402919294E-6</v>
          </cell>
          <cell r="F156">
            <v>1.9776416642496137E-3</v>
          </cell>
          <cell r="G156">
            <v>6.65096509111266E-3</v>
          </cell>
          <cell r="H156">
            <v>3.2995088882427442E-3</v>
          </cell>
          <cell r="I156">
            <v>5.081539565518938E-4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5.4791277630880498E-8</v>
          </cell>
          <cell r="F157">
            <v>1.4805977003418173E-5</v>
          </cell>
          <cell r="G157">
            <v>5.3596979348481292E-5</v>
          </cell>
          <cell r="H157">
            <v>2.8964255286248527E-5</v>
          </cell>
          <cell r="I157">
            <v>5.2844690074571656E-6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1.0569788807983648E-7</v>
          </cell>
          <cell r="F158">
            <v>2.6797312523707486E-5</v>
          </cell>
          <cell r="G158">
            <v>9.0121478199358583E-5</v>
          </cell>
          <cell r="H158">
            <v>4.470879252361449E-5</v>
          </cell>
          <cell r="I158">
            <v>6.8855549668278232E-6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8.7303346733013097E-8</v>
          </cell>
          <cell r="F159">
            <v>2.2683022856468402E-6</v>
          </cell>
          <cell r="G159">
            <v>6.5154562167296902E-6</v>
          </cell>
          <cell r="H159">
            <v>1.11725789627953E-6</v>
          </cell>
          <cell r="I159">
            <v>3.3094171070701102E-7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8.6141064102311903E-8</v>
          </cell>
          <cell r="F160">
            <v>2.3193144980820701E-6</v>
          </cell>
          <cell r="G160">
            <v>8.2103748800840008E-6</v>
          </cell>
          <cell r="H160">
            <v>4.5396428614056001E-6</v>
          </cell>
          <cell r="I160">
            <v>1.07675624243344E-6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1.4491017600731001E-4</v>
          </cell>
          <cell r="F163">
            <v>1.6116143646544149E-3</v>
          </cell>
          <cell r="G163">
            <v>2.6729101706089017E-3</v>
          </cell>
          <cell r="H163">
            <v>1.6776780787430665E-3</v>
          </cell>
          <cell r="I163">
            <v>4.7348031228423295E-4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8.1946333859629906E-7</v>
          </cell>
          <cell r="F164">
            <v>9.7052550555212228E-6</v>
          </cell>
          <cell r="G164">
            <v>1.7003462428343179E-5</v>
          </cell>
          <cell r="H164">
            <v>1.2741632120736569E-5</v>
          </cell>
          <cell r="I164">
            <v>4.1218171274243983E-6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1.963552520424249E-6</v>
          </cell>
          <cell r="F165">
            <v>2.1837593016997468E-5</v>
          </cell>
          <cell r="G165">
            <v>3.6218294994700547E-5</v>
          </cell>
          <cell r="H165">
            <v>2.2732765294621503E-5</v>
          </cell>
          <cell r="I165">
            <v>6.4157223886752391E-6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1.0648372342812E-7</v>
          </cell>
          <cell r="F166">
            <v>8.5784993861765797E-7</v>
          </cell>
          <cell r="G166">
            <v>8.47263113705449E-7</v>
          </cell>
          <cell r="H166">
            <v>5.4672934816618198E-7</v>
          </cell>
          <cell r="I166">
            <v>2.4846188434438797E-7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1.05066089547813E-7</v>
          </cell>
          <cell r="F167">
            <v>9.4548149793591899E-7</v>
          </cell>
          <cell r="G167">
            <v>1.62698141750153E-6</v>
          </cell>
          <cell r="H167">
            <v>1.4218439815452801E-6</v>
          </cell>
          <cell r="I167">
            <v>6.3538556529081704E-7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8.81713802287695E-6</v>
          </cell>
          <cell r="F168">
            <v>1.5199710190689256E-3</v>
          </cell>
          <cell r="G168">
            <v>4.7572478349128897E-3</v>
          </cell>
          <cell r="H168">
            <v>4.1761644095072072E-3</v>
          </cell>
          <cell r="I168">
            <v>2.7925120186061874E-3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6.7606331708451104E-8</v>
          </cell>
          <cell r="F169">
            <v>1.2284688607627646E-5</v>
          </cell>
          <cell r="G169">
            <v>4.0825746079898216E-5</v>
          </cell>
          <cell r="H169">
            <v>4.0767461442247881E-5</v>
          </cell>
          <cell r="I169">
            <v>3.2389927132841106E-5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1.2028837684688881E-7</v>
          </cell>
          <cell r="F170">
            <v>2.0736303125087625E-5</v>
          </cell>
          <cell r="G170">
            <v>6.4901061867843037E-5</v>
          </cell>
          <cell r="H170">
            <v>5.6973593581271671E-5</v>
          </cell>
          <cell r="I170">
            <v>3.8097026174709235E-5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8.8942232405226502E-8</v>
          </cell>
          <cell r="F171">
            <v>1.87523323328789E-6</v>
          </cell>
          <cell r="G171">
            <v>4.8155750462957903E-6</v>
          </cell>
          <cell r="H171">
            <v>3.6366475596327898E-6</v>
          </cell>
          <cell r="I171">
            <v>3.47029313219419E-6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8.77581310422338E-8</v>
          </cell>
          <cell r="F172">
            <v>1.9330029414972701E-6</v>
          </cell>
          <cell r="G172">
            <v>6.2589115805770602E-6</v>
          </cell>
          <cell r="H172">
            <v>6.3094366217260401E-6</v>
          </cell>
          <cell r="I172">
            <v>5.0408203341972303E-6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1.5978233292965601E-4</v>
          </cell>
          <cell r="F173">
            <v>1.9931879691239161E-3</v>
          </cell>
          <cell r="G173">
            <v>3.1787160612722592E-3</v>
          </cell>
          <cell r="H173">
            <v>1.8307385667249052E-3</v>
          </cell>
          <cell r="I173">
            <v>5.7738619493575508E-4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8.3998289050379845E-7</v>
          </cell>
          <cell r="F174">
            <v>1.1163100049880728E-5</v>
          </cell>
          <cell r="G174">
            <v>1.873081675890184E-5</v>
          </cell>
          <cell r="H174">
            <v>1.3017392509278808E-5</v>
          </cell>
          <cell r="I174">
            <v>4.7839581811450409E-6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2.1650722619194597E-6</v>
          </cell>
          <cell r="F175">
            <v>2.7007967061299655E-5</v>
          </cell>
          <cell r="G175">
            <v>4.3072033350572524E-5</v>
          </cell>
          <cell r="H175">
            <v>2.4806755646678919E-5</v>
          </cell>
          <cell r="I175">
            <v>7.8236611779912558E-6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1.0147779453625001E-7</v>
          </cell>
          <cell r="F176">
            <v>7.9235616894068605E-7</v>
          </cell>
          <cell r="G176">
            <v>6.9230093161293095E-7</v>
          </cell>
          <cell r="H176">
            <v>4.9343216784933202E-7</v>
          </cell>
          <cell r="I176">
            <v>2.8414606477000798E-7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1.00126805342766E-7</v>
          </cell>
          <cell r="F177">
            <v>8.76203090613745E-7</v>
          </cell>
          <cell r="G177">
            <v>1.4195052751974001E-6</v>
          </cell>
          <cell r="H177">
            <v>1.24997176304163E-6</v>
          </cell>
          <cell r="I177">
            <v>6.2250452732729605E-7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1.4185089766273601E-4</v>
          </cell>
          <cell r="F178">
            <v>1.3561888562056829E-3</v>
          </cell>
          <cell r="G178">
            <v>2.5011207494803158E-3</v>
          </cell>
          <cell r="H178">
            <v>1.7535700062128907E-3</v>
          </cell>
          <cell r="I178">
            <v>1.3584217958163029E-3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8.7491129064258901E-7</v>
          </cell>
          <cell r="F179">
            <v>8.8085821198892413E-6</v>
          </cell>
          <cell r="G179">
            <v>1.7035397720297534E-5</v>
          </cell>
          <cell r="H179">
            <v>1.4122103385713293E-5</v>
          </cell>
          <cell r="I179">
            <v>1.3207126100937549E-5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1.9352100636116818E-6</v>
          </cell>
          <cell r="F180">
            <v>1.850189435478428E-5</v>
          </cell>
          <cell r="G180">
            <v>3.4121701902869249E-5</v>
          </cell>
          <cell r="H180">
            <v>2.3923192444923493E-5</v>
          </cell>
          <cell r="I180">
            <v>1.8532357378121465E-5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1.11886390152031E-7</v>
          </cell>
          <cell r="F181">
            <v>7.4397852735797997E-7</v>
          </cell>
          <cell r="G181">
            <v>7.6927777161737196E-7</v>
          </cell>
          <cell r="H181">
            <v>7.5896868018846298E-7</v>
          </cell>
          <cell r="I181">
            <v>1.0905826923739601E-6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1.10396829754269E-7</v>
          </cell>
          <cell r="F182">
            <v>8.3815168962035005E-7</v>
          </cell>
          <cell r="G182">
            <v>1.4582981699288399E-6</v>
          </cell>
          <cell r="H182">
            <v>1.54784547448908E-6</v>
          </cell>
          <cell r="I182">
            <v>1.4502247524950199E-6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2.2384310416902699E-4</v>
          </cell>
          <cell r="F183">
            <v>2.8517335907948401E-3</v>
          </cell>
          <cell r="G183">
            <v>4.9467380655453218E-3</v>
          </cell>
          <cell r="H183">
            <v>7.6896198949829159E-3</v>
          </cell>
          <cell r="I183">
            <v>1.1309866474992873E-2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1.1929945339685521E-6</v>
          </cell>
          <cell r="F184">
            <v>1.6160796342443622E-5</v>
          </cell>
          <cell r="G184">
            <v>2.9571108141273316E-5</v>
          </cell>
          <cell r="H184">
            <v>5.7422158167439215E-5</v>
          </cell>
          <cell r="I184">
            <v>1.031349329205245E-4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3.0331043925342415E-6</v>
          </cell>
          <cell r="F185">
            <v>3.8641376569035785E-5</v>
          </cell>
          <cell r="G185">
            <v>6.7028971077849963E-5</v>
          </cell>
          <cell r="H185">
            <v>1.0419539153093377E-4</v>
          </cell>
          <cell r="I185">
            <v>1.5325022323838599E-4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1.56590008001695E-7</v>
          </cell>
          <cell r="F186">
            <v>1.34439756115804E-6</v>
          </cell>
          <cell r="G186">
            <v>1.38386754093837E-6</v>
          </cell>
          <cell r="H186">
            <v>4.8376216551599803E-6</v>
          </cell>
          <cell r="I186">
            <v>1.03641992785074E-5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1.54505301592921E-7</v>
          </cell>
          <cell r="F187">
            <v>1.4721610152368601E-6</v>
          </cell>
          <cell r="G187">
            <v>2.5952287737047401E-6</v>
          </cell>
          <cell r="H187">
            <v>6.3289307347948798E-6</v>
          </cell>
          <cell r="I187">
            <v>1.15981180951741E-5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1.5262889016327101E-4</v>
          </cell>
          <cell r="F188">
            <v>1.604679057995876E-3</v>
          </cell>
          <cell r="G188">
            <v>2.5959971558140813E-3</v>
          </cell>
          <cell r="H188">
            <v>1.8439628082700128E-3</v>
          </cell>
          <cell r="I188">
            <v>3.123591694812803E-3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8.7513094598661404E-7</v>
          </cell>
          <cell r="F189">
            <v>9.6916885384283611E-6</v>
          </cell>
          <cell r="G189">
            <v>1.6381353448022882E-5</v>
          </cell>
          <cell r="H189">
            <v>1.3885422796462925E-5</v>
          </cell>
          <cell r="I189">
            <v>2.9548811834329629E-5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2.0822495247376651E-6</v>
          </cell>
          <cell r="F190">
            <v>2.1891938035414349E-5</v>
          </cell>
          <cell r="G190">
            <v>3.5416059424475921E-5</v>
          </cell>
          <cell r="H190">
            <v>2.5156382104638628E-5</v>
          </cell>
          <cell r="I190">
            <v>4.261380211204371E-5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1.0451917763075E-7</v>
          </cell>
          <cell r="F191">
            <v>6.7596599193523496E-7</v>
          </cell>
          <cell r="G191">
            <v>6.0910849156735496E-7</v>
          </cell>
          <cell r="H191">
            <v>6.2007296636688701E-7</v>
          </cell>
          <cell r="I191">
            <v>2.1753479187989398E-6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1.03127698045129E-7</v>
          </cell>
          <cell r="F192">
            <v>7.6419155915816297E-7</v>
          </cell>
          <cell r="G192">
            <v>1.24193668336003E-6</v>
          </cell>
          <cell r="H192">
            <v>1.2830682861159499E-6</v>
          </cell>
          <cell r="I192">
            <v>2.2869020075428201E-6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10.414912535207399</v>
          </cell>
          <cell r="F193">
            <v>10.415235160412644</v>
          </cell>
          <cell r="G193">
            <v>3.0823898155586216</v>
          </cell>
          <cell r="H193">
            <v>3.4168894427984726E-3</v>
          </cell>
          <cell r="I193">
            <v>2.8998668923112927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2.3090940900848855E-2</v>
          </cell>
          <cell r="F194">
            <v>2.3091731506931116E-2</v>
          </cell>
          <cell r="G194">
            <v>7.7523457412404743E-3</v>
          </cell>
          <cell r="H194">
            <v>9.2645792365706917E-6</v>
          </cell>
          <cell r="I194">
            <v>8.8985593848958707E-3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0.14208611917063327</v>
          </cell>
          <cell r="F195">
            <v>0.14209052060590238</v>
          </cell>
          <cell r="G195">
            <v>4.2051702804346884E-2</v>
          </cell>
          <cell r="H195">
            <v>4.661513564527246E-5</v>
          </cell>
          <cell r="I195">
            <v>3.9561621996061273E-2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5.0176416566028099E-4</v>
          </cell>
          <cell r="F196">
            <v>5.53361879674805E-8</v>
          </cell>
          <cell r="G196">
            <v>1.6837264922327201E-4</v>
          </cell>
          <cell r="H196">
            <v>1.2430497935854799E-7</v>
          </cell>
          <cell r="I196">
            <v>2.7157613543690701E-4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5.0176416566028099E-4</v>
          </cell>
          <cell r="F197">
            <v>5.0181950184824897E-4</v>
          </cell>
          <cell r="G197">
            <v>1.6850433573982492E-4</v>
          </cell>
          <cell r="H197">
            <v>2.5024634529760125E-7</v>
          </cell>
          <cell r="I197">
            <v>2.7165410538539602E-4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1.4388730768898501E-4</v>
          </cell>
          <cell r="F198">
            <v>7.5296442448009491E-4</v>
          </cell>
          <cell r="G198">
            <v>1.1104592623886439E-3</v>
          </cell>
          <cell r="H198">
            <v>9.3504163407033601E-4</v>
          </cell>
          <cell r="I198">
            <v>7.7273559330819173E-4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7.8408579137422695E-7</v>
          </cell>
          <cell r="F199">
            <v>4.3041711109310551E-6</v>
          </cell>
          <cell r="G199">
            <v>6.6335780352128809E-6</v>
          </cell>
          <cell r="H199">
            <v>6.6960902033559041E-6</v>
          </cell>
          <cell r="I199">
            <v>6.70931478703149E-6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1.9629919193585966E-6</v>
          </cell>
          <cell r="F200">
            <v>1.0272365954707988E-5</v>
          </cell>
          <cell r="G200">
            <v>1.51495124473212E-5</v>
          </cell>
          <cell r="H200">
            <v>1.2756366085543456E-5</v>
          </cell>
          <cell r="I200">
            <v>1.0542095406660188E-5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1.08941638938788E-7</v>
          </cell>
          <cell r="F201">
            <v>3.7659905313976899E-7</v>
          </cell>
          <cell r="G201">
            <v>3.3030922428610501E-7</v>
          </cell>
          <cell r="H201">
            <v>4.2087786083320298E-7</v>
          </cell>
          <cell r="I201">
            <v>6.1716984856574897E-7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1.07491282458344E-7</v>
          </cell>
          <cell r="F202">
            <v>4.7292395618954801E-7</v>
          </cell>
          <cell r="G202">
            <v>7.2121509137458897E-7</v>
          </cell>
          <cell r="H202">
            <v>8.5558779322972697E-7</v>
          </cell>
          <cell r="I202">
            <v>8.2567054629325898E-7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3.3108566531727703E-4</v>
          </cell>
          <cell r="F203">
            <v>6.9044661038052601E-4</v>
          </cell>
          <cell r="G203">
            <v>6.1672245311273164E-3</v>
          </cell>
          <cell r="H203">
            <v>3.2905691517756078E-3</v>
          </cell>
          <cell r="I203">
            <v>6.3259238779298042E-4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5.2618651790123675E-7</v>
          </cell>
          <cell r="F204">
            <v>1.1273981943093587E-6</v>
          </cell>
          <cell r="G204">
            <v>1.1015134861579637E-5</v>
          </cell>
          <cell r="H204">
            <v>6.2642402106112444E-6</v>
          </cell>
          <cell r="I204">
            <v>1.3146380354546995E-6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4.5168576441647547E-6</v>
          </cell>
          <cell r="F205">
            <v>9.4194626245637988E-6</v>
          </cell>
          <cell r="G205">
            <v>8.4136760315515945E-5</v>
          </cell>
          <cell r="H205">
            <v>4.489180288916247E-5</v>
          </cell>
          <cell r="I205">
            <v>8.6301826438332973E-6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2.3566237221573201E-8</v>
          </cell>
          <cell r="F206">
            <v>2.7385401718253002E-8</v>
          </cell>
          <cell r="G206">
            <v>2.20728529336417E-7</v>
          </cell>
          <cell r="H206">
            <v>4.7390633669362601E-8</v>
          </cell>
          <cell r="I206">
            <v>2.6853419550800899E-8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2.3566237221573201E-8</v>
          </cell>
          <cell r="F207">
            <v>5.0951638939826203E-8</v>
          </cell>
          <cell r="G207">
            <v>2.6855774957722898E-7</v>
          </cell>
          <cell r="H207">
            <v>1.80220317250874E-7</v>
          </cell>
          <cell r="I207">
            <v>6.7069293622168696E-8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  <cell r="F208">
            <v>0.2774640375359736</v>
          </cell>
          <cell r="G208">
            <v>0.13873201788660572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  <cell r="F209">
            <v>0.26222969022918718</v>
          </cell>
          <cell r="G209">
            <v>0.11309562850438591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  <cell r="E211">
            <v>8306.52795696471</v>
          </cell>
          <cell r="F211">
            <v>6990.6023022278596</v>
          </cell>
          <cell r="G211">
            <v>4817.7962285991698</v>
          </cell>
          <cell r="H211">
            <v>3075.2720416861998</v>
          </cell>
          <cell r="I211">
            <v>6.9055846803649903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  <cell r="E212">
            <v>111.65694886996017</v>
          </cell>
          <cell r="F212">
            <v>93.968181155114621</v>
          </cell>
          <cell r="G212">
            <v>64.761164947568972</v>
          </cell>
          <cell r="H212">
            <v>41.338028945278658</v>
          </cell>
          <cell r="I212">
            <v>9.2825368140270093E-2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  <cell r="E213">
            <v>113.32234593403416</v>
          </cell>
          <cell r="F213">
            <v>95.369744914432061</v>
          </cell>
          <cell r="G213">
            <v>65.727097252376069</v>
          </cell>
          <cell r="H213">
            <v>41.954598113044931</v>
          </cell>
          <cell r="I213">
            <v>9.4209886498840253E-2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1.2937025703778701E-4</v>
          </cell>
          <cell r="F214">
            <v>1.6918552325268589E-4</v>
          </cell>
          <cell r="G214">
            <v>5.2121776935784627</v>
          </cell>
          <cell r="H214">
            <v>1.089013019940565E-2</v>
          </cell>
          <cell r="I214">
            <v>1.1010963077196891E-3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1.380817080384139E-7</v>
          </cell>
          <cell r="F215">
            <v>1.8504350519550617E-7</v>
          </cell>
          <cell r="G215">
            <v>6.3153498431743147E-3</v>
          </cell>
          <cell r="H215">
            <v>1.4218473956881888E-5</v>
          </cell>
          <cell r="I215">
            <v>1.4984077587288076E-6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1.7649421151130628E-6</v>
          </cell>
          <cell r="F216">
            <v>2.3081244645659762E-6</v>
          </cell>
          <cell r="G216">
            <v>7.1107471945135961E-2</v>
          </cell>
          <cell r="H216">
            <v>1.4856930694959953E-4</v>
          </cell>
          <cell r="I216">
            <v>1.5021777731510082E-5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1.3816867803819099E-8</v>
          </cell>
          <cell r="F217">
            <v>1.3730860101130001E-8</v>
          </cell>
          <cell r="G217">
            <v>1.37228928285916E-4</v>
          </cell>
          <cell r="H217">
            <v>1.33135348862893E-7</v>
          </cell>
          <cell r="I217">
            <v>1.6702404621755601E-8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1.3816867803819099E-8</v>
          </cell>
          <cell r="F218">
            <v>2.7547727904949102E-8</v>
          </cell>
          <cell r="G218">
            <v>1.37250845553766E-4</v>
          </cell>
          <cell r="H218">
            <v>3.23862561425974E-7</v>
          </cell>
          <cell r="I218">
            <v>6.2304090300016604E-8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  <cell r="E219">
            <v>0.36636574381110992</v>
          </cell>
          <cell r="F219">
            <v>0.56311862441759752</v>
          </cell>
          <cell r="G219">
            <v>0.99852884694645461</v>
          </cell>
          <cell r="H219">
            <v>1.1197122116900531</v>
          </cell>
          <cell r="I219">
            <v>1.4519768534495909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  <cell r="E220">
            <v>0.36636574381110992</v>
          </cell>
          <cell r="F220">
            <v>0.56311862441759752</v>
          </cell>
          <cell r="G220">
            <v>0.99852884694645461</v>
          </cell>
          <cell r="H220">
            <v>1.1197122116900531</v>
          </cell>
          <cell r="I220">
            <v>1.4519768534495909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  <cell r="E221">
            <v>0.36640276336784211</v>
          </cell>
          <cell r="F221">
            <v>0.56317586583415868</v>
          </cell>
          <cell r="G221">
            <v>0.99862954442362384</v>
          </cell>
          <cell r="H221">
            <v>1.1198248491522094</v>
          </cell>
          <cell r="I221">
            <v>1.4521226299072583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  <cell r="E222">
            <v>0.36640276336784211</v>
          </cell>
          <cell r="F222">
            <v>0.56317586583415868</v>
          </cell>
          <cell r="G222">
            <v>0.99862954442362384</v>
          </cell>
          <cell r="H222">
            <v>1.1198248491522094</v>
          </cell>
          <cell r="I222">
            <v>1.4521226299072583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  <cell r="E223">
            <v>8.1415141977076306</v>
          </cell>
          <cell r="F223">
            <v>4.7631701113160503</v>
          </cell>
          <cell r="G223">
            <v>11.744251357625201</v>
          </cell>
          <cell r="H223">
            <v>2.8876548997924298</v>
          </cell>
          <cell r="I223">
            <v>17.390660704595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  <cell r="E224">
            <v>8.0341327712390314</v>
          </cell>
          <cell r="F224">
            <v>12.26895091478265</v>
          </cell>
          <cell r="G224">
            <v>21.333342054158049</v>
          </cell>
          <cell r="H224">
            <v>17.967515245563888</v>
          </cell>
          <cell r="I224">
            <v>19.317222149120642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  <cell r="E225">
            <v>1169.3258147807401</v>
          </cell>
          <cell r="F225">
            <v>838.56339221903295</v>
          </cell>
          <cell r="G225">
            <v>356.48128276269898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  <cell r="E226">
            <v>1.3399582185082093</v>
          </cell>
          <cell r="F226">
            <v>0.99598031668093434</v>
          </cell>
          <cell r="G226">
            <v>0.42340071626222375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  <cell r="E227">
            <v>15.952603203011479</v>
          </cell>
          <cell r="F227">
            <v>11.440155419086391</v>
          </cell>
          <cell r="G227">
            <v>4.8633190008553742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0.72173454858890096</v>
          </cell>
          <cell r="F229">
            <v>9.4092162955175204E-7</v>
          </cell>
          <cell r="G229">
            <v>7.2406039579122797E-7</v>
          </cell>
          <cell r="H229">
            <v>1.6412449449661201E-6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58.763557714791901</v>
          </cell>
          <cell r="F230">
            <v>7.6609748821591795E-5</v>
          </cell>
          <cell r="G230">
            <v>5.8952927970902202E-5</v>
          </cell>
          <cell r="H230">
            <v>1.33630005985153E-4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0.79625416957712858</v>
          </cell>
          <cell r="F231">
            <v>1.0380724772573357E-6</v>
          </cell>
          <cell r="G231">
            <v>7.988201622073461E-7</v>
          </cell>
          <cell r="H231">
            <v>1.810704688145701E-6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  <cell r="E232">
            <v>1.6143770465463899E-8</v>
          </cell>
          <cell r="F232">
            <v>4.4382532649734897E-8</v>
          </cell>
          <cell r="G232">
            <v>3.3481185449945797E-8</v>
          </cell>
          <cell r="H232">
            <v>1.06251383907496E-7</v>
          </cell>
          <cell r="I232">
            <v>2.2923895719967901E-8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  <cell r="E233">
            <v>1.5951113752656048</v>
          </cell>
          <cell r="F233">
            <v>1.0286365972334011E-6</v>
          </cell>
          <cell r="G233">
            <v>8.1547001284931753E-7</v>
          </cell>
          <cell r="H233">
            <v>3.8932402290914325E-7</v>
          </cell>
          <cell r="I233">
            <v>5.5763569372372989E-8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  <cell r="E234">
            <v>2.6914083865668967E-5</v>
          </cell>
          <cell r="F234">
            <v>2.3271197344430821E-4</v>
          </cell>
          <cell r="G234">
            <v>4.6184703844600747</v>
          </cell>
          <cell r="H234">
            <v>11.655653803094635</v>
          </cell>
          <cell r="I234">
            <v>10.560428096457375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  <cell r="E235">
            <v>2.6914083865668964E-5</v>
          </cell>
          <cell r="F235">
            <v>2.3271197344430821E-4</v>
          </cell>
          <cell r="G235">
            <v>4.6184703844600747</v>
          </cell>
          <cell r="H235">
            <v>11.655653803094635</v>
          </cell>
          <cell r="I235">
            <v>10.560428096457375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  <cell r="E236">
            <v>2.7666827579539907E-5</v>
          </cell>
          <cell r="F236">
            <v>2.3391109012399863E-4</v>
          </cell>
          <cell r="G236">
            <v>4.6189328751042655</v>
          </cell>
          <cell r="H236">
            <v>11.656820148297241</v>
          </cell>
          <cell r="I236">
            <v>10.561484806951333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  <cell r="E237">
            <v>2.7666827579539907E-5</v>
          </cell>
          <cell r="F237">
            <v>2.3391109012399863E-4</v>
          </cell>
          <cell r="G237">
            <v>4.6189328751042655</v>
          </cell>
          <cell r="H237">
            <v>11.656820148297241</v>
          </cell>
          <cell r="I237">
            <v>10.561484806951333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  <cell r="E238">
            <v>2.5765274415589303E-4</v>
          </cell>
          <cell r="F238">
            <v>3.15253767377352E-3</v>
          </cell>
          <cell r="G238">
            <v>73.5535226293931</v>
          </cell>
          <cell r="H238">
            <v>79.0665906051847</v>
          </cell>
          <cell r="I238">
            <v>175.20803519214701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  <cell r="E239">
            <v>3.6729607054042999E-3</v>
          </cell>
          <cell r="F239">
            <v>6.5294289752168607E-3</v>
          </cell>
          <cell r="G239">
            <v>69.744260602284058</v>
          </cell>
          <cell r="H239">
            <v>239.07244612258231</v>
          </cell>
          <cell r="I239">
            <v>228.61136463779704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  <cell r="E240">
            <v>24.812169007831514</v>
          </cell>
          <cell r="F240">
            <v>37.871801841587292</v>
          </cell>
          <cell r="G240">
            <v>54.228689330173346</v>
          </cell>
          <cell r="H240">
            <v>70.315614513176854</v>
          </cell>
          <cell r="I240">
            <v>36.326949535759717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  <cell r="E241">
            <v>0.64661203360052932</v>
          </cell>
          <cell r="F241">
            <v>0.99214015285026347</v>
          </cell>
          <cell r="G241">
            <v>1.4454833843471355</v>
          </cell>
          <cell r="H241">
            <v>1.9643694481264471</v>
          </cell>
          <cell r="I241">
            <v>1.0519074410545388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  <cell r="E242">
            <v>0.33620825213863814</v>
          </cell>
          <cell r="F242">
            <v>0.51316804663397397</v>
          </cell>
          <cell r="G242">
            <v>0.73480608848473195</v>
          </cell>
          <cell r="H242">
            <v>0.95278610451459267</v>
          </cell>
          <cell r="I242">
            <v>0.4922350885604298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0.18958372588602401</v>
          </cell>
          <cell r="F243">
            <v>0.11892760930961201</v>
          </cell>
          <cell r="G243">
            <v>0.25091267392498501</v>
          </cell>
          <cell r="H243">
            <v>0.27309166239377602</v>
          </cell>
          <cell r="I243">
            <v>0.28562295562479101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0.22255672588602401</v>
          </cell>
          <cell r="F244">
            <v>0.34148433519563604</v>
          </cell>
          <cell r="G244">
            <v>0.55215356373626623</v>
          </cell>
          <cell r="H244">
            <v>0.79880914081076204</v>
          </cell>
          <cell r="I244">
            <v>0.50703822317763503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17.176522883876</v>
          </cell>
          <cell r="F245">
            <v>15.301515270881501</v>
          </cell>
          <cell r="G245">
            <v>10.3015210989594</v>
          </cell>
          <cell r="H245">
            <v>16.151581989920601</v>
          </cell>
          <cell r="I245">
            <v>16.151561178859101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1273.9832307686499</v>
          </cell>
          <cell r="F246">
            <v>1134.9138584243301</v>
          </cell>
          <cell r="G246">
            <v>764.06413685761095</v>
          </cell>
          <cell r="H246">
            <v>1197.9633331295299</v>
          </cell>
          <cell r="I246">
            <v>1197.96178957246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17.380398782655547</v>
          </cell>
          <cell r="F247">
            <v>15.483135858449234</v>
          </cell>
          <cell r="G247">
            <v>10.423794500103828</v>
          </cell>
          <cell r="H247">
            <v>16.34329240285852</v>
          </cell>
          <cell r="I247">
            <v>16.343271344781151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  <cell r="E248">
            <v>9.0199256663087399E-7</v>
          </cell>
          <cell r="F248">
            <v>5.4487096733068603E-8</v>
          </cell>
          <cell r="G248">
            <v>3.7298556707869999E-8</v>
          </cell>
          <cell r="H248">
            <v>12.5468329287333</v>
          </cell>
          <cell r="I248">
            <v>3.6047281824857902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  <cell r="E249">
            <v>17.176522835596923</v>
          </cell>
          <cell r="F249">
            <v>15.301522042456472</v>
          </cell>
          <cell r="G249">
            <v>10.301522024217139</v>
          </cell>
          <cell r="H249">
            <v>16.151580381305141</v>
          </cell>
          <cell r="I249">
            <v>16.151561149221742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  <cell r="E250">
            <v>3.5936370812787027E-4</v>
          </cell>
          <cell r="F250">
            <v>9.0224661985040288E-4</v>
          </cell>
          <cell r="G250">
            <v>0.12944948040828672</v>
          </cell>
          <cell r="H250">
            <v>0.93771685225272128</v>
          </cell>
          <cell r="I250">
            <v>1.4393749229255079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  <cell r="E251">
            <v>3.5936370812787027E-4</v>
          </cell>
          <cell r="F251">
            <v>9.0224661985040266E-4</v>
          </cell>
          <cell r="G251">
            <v>0.12944948040828672</v>
          </cell>
          <cell r="H251">
            <v>0.93771685225272117</v>
          </cell>
          <cell r="I251">
            <v>1.4393749229255079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  <cell r="E252">
            <v>3.6005361380607518E-4</v>
          </cell>
          <cell r="F252">
            <v>9.0345521351300453E-4</v>
          </cell>
          <cell r="G252">
            <v>0.12946301925098661</v>
          </cell>
          <cell r="H252">
            <v>0.93781125371067353</v>
          </cell>
          <cell r="I252">
            <v>1.4395194324288947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  <cell r="E253">
            <v>3.6005361380607518E-4</v>
          </cell>
          <cell r="F253">
            <v>9.0345521351300453E-4</v>
          </cell>
          <cell r="G253">
            <v>0.12946301925098661</v>
          </cell>
          <cell r="H253">
            <v>0.93781125371067353</v>
          </cell>
          <cell r="I253">
            <v>1.4395194324288947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  <cell r="E254">
            <v>1.7852908541020999E-4</v>
          </cell>
          <cell r="F254">
            <v>5.92441680901483E-3</v>
          </cell>
          <cell r="G254">
            <v>1.9549150630379599</v>
          </cell>
          <cell r="H254">
            <v>3.94026777937703</v>
          </cell>
          <cell r="I254">
            <v>12.530601877314799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  <cell r="E255">
            <v>1.668717730358727E-3</v>
          </cell>
          <cell r="F255">
            <v>7.3994572288059333E-3</v>
          </cell>
          <cell r="G255">
            <v>1.859870880099064</v>
          </cell>
          <cell r="H255">
            <v>10.812748818753921</v>
          </cell>
          <cell r="I255">
            <v>14.522663902097777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  <cell r="E256">
            <v>12.017208277180922</v>
          </cell>
          <cell r="F256">
            <v>11.007471977339744</v>
          </cell>
          <cell r="G256">
            <v>7.4307942798641946</v>
          </cell>
          <cell r="H256">
            <v>6.14870570838256E-4</v>
          </cell>
          <cell r="I256">
            <v>2.7013443942904307E-4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  <cell r="E257">
            <v>0.17981678829706216</v>
          </cell>
          <cell r="F257">
            <v>0.1647284312704223</v>
          </cell>
          <cell r="G257">
            <v>0.11121309266547917</v>
          </cell>
          <cell r="H257">
            <v>9.8434656796798917E-6</v>
          </cell>
          <cell r="I257">
            <v>4.4464395968745221E-6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  <cell r="E258">
            <v>0.16283480050380691</v>
          </cell>
          <cell r="F258">
            <v>0.14915273682032196</v>
          </cell>
          <cell r="G258">
            <v>0.10068826937485344</v>
          </cell>
          <cell r="H258">
            <v>8.3315795506538702E-6</v>
          </cell>
          <cell r="I258">
            <v>3.6603582578461074E-6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1.2070270020275201E-6</v>
          </cell>
          <cell r="F259">
            <v>1.80971532893679E-6</v>
          </cell>
          <cell r="G259">
            <v>1.86541596918714E-6</v>
          </cell>
          <cell r="H259">
            <v>1.4464236085728701E-6</v>
          </cell>
          <cell r="I259">
            <v>8.3584274709029102E-7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  <cell r="E260">
            <v>6.1891096643799888E-2</v>
          </cell>
          <cell r="F260">
            <v>6.1892954850729084E-2</v>
          </cell>
          <cell r="G260">
            <v>5.3598973593034352E-2</v>
          </cell>
          <cell r="H260">
            <v>4.5004221613836699E-6</v>
          </cell>
          <cell r="I260">
            <v>2.4948690226932199E-6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  <cell r="E261">
            <v>1.5671288703761053E-4</v>
          </cell>
          <cell r="F261">
            <v>2.5319198719720579</v>
          </cell>
          <cell r="G261">
            <v>9.9581028479803013</v>
          </cell>
          <cell r="H261">
            <v>15.86260243798186</v>
          </cell>
          <cell r="I261">
            <v>14.309543373958531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  <cell r="E262">
            <v>1.5671288703761053E-4</v>
          </cell>
          <cell r="F262">
            <v>2.5319198719720575</v>
          </cell>
          <cell r="G262">
            <v>9.9581028479803013</v>
          </cell>
          <cell r="H262">
            <v>15.862602437981856</v>
          </cell>
          <cell r="I262">
            <v>14.309543373958531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  <cell r="E263">
            <v>1.5730491624611146E-4</v>
          </cell>
          <cell r="F263">
            <v>2.5321738986869713</v>
          </cell>
          <cell r="G263">
            <v>9.9590993107704868</v>
          </cell>
          <cell r="H263">
            <v>15.864189442819765</v>
          </cell>
          <cell r="I263">
            <v>14.310975013824816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  <cell r="E264">
            <v>1.5730491624611146E-4</v>
          </cell>
          <cell r="F264">
            <v>2.5321738986869713</v>
          </cell>
          <cell r="G264">
            <v>9.9590993107704868</v>
          </cell>
          <cell r="H264">
            <v>15.864189442819765</v>
          </cell>
          <cell r="I264">
            <v>14.310975013824816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  <cell r="E265">
            <v>4.0988071917824002E-4</v>
          </cell>
          <cell r="F265">
            <v>41.179541018637103</v>
          </cell>
          <cell r="G265">
            <v>127.60678934495201</v>
          </cell>
          <cell r="H265">
            <v>119.481887687868</v>
          </cell>
          <cell r="I265">
            <v>245.90416581660099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  <cell r="E266">
            <v>7.7471493583322814E-3</v>
          </cell>
          <cell r="F266">
            <v>40.638521815071272</v>
          </cell>
          <cell r="G266">
            <v>156.69184640915887</v>
          </cell>
          <cell r="H266">
            <v>276.90800110938682</v>
          </cell>
          <cell r="I266">
            <v>301.74608968492731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  <cell r="E267">
            <v>2.1890117382318879E-2</v>
          </cell>
          <cell r="F267">
            <v>2.3266601418852732E-2</v>
          </cell>
          <cell r="G267">
            <v>2.1787847609291373E-2</v>
          </cell>
          <cell r="H267">
            <v>7.5604264508849625E-3</v>
          </cell>
          <cell r="I267">
            <v>1.612631884006914E-4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  <cell r="E268">
            <v>2.1677450087367883E-4</v>
          </cell>
          <cell r="F268">
            <v>2.304269713082224E-4</v>
          </cell>
          <cell r="G268">
            <v>2.1584032031213919E-4</v>
          </cell>
          <cell r="H268">
            <v>7.5139244066813553E-5</v>
          </cell>
          <cell r="I268">
            <v>1.7347445943701412E-6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  <cell r="E269">
            <v>2.9661405667098768E-4</v>
          </cell>
          <cell r="F269">
            <v>3.1526560188147333E-4</v>
          </cell>
          <cell r="G269">
            <v>2.9522828738877258E-4</v>
          </cell>
          <cell r="H269">
            <v>1.0244480285751988E-4</v>
          </cell>
          <cell r="I269">
            <v>2.1851380542099115E-6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5.2812650572387698E-7</v>
          </cell>
          <cell r="F270">
            <v>7.3813532156329002E-7</v>
          </cell>
          <cell r="G270">
            <v>7.33135536132942E-7</v>
          </cell>
          <cell r="H270">
            <v>4.5403906326692798E-7</v>
          </cell>
          <cell r="I270">
            <v>3.2867651068267599E-7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  <cell r="E271">
            <v>1.0035963246111945E-4</v>
          </cell>
          <cell r="F271">
            <v>1.0115293826258587E-4</v>
          </cell>
          <cell r="G271">
            <v>1.0193954404172367E-4</v>
          </cell>
          <cell r="H271">
            <v>3.5847764909221341E-5</v>
          </cell>
          <cell r="I271">
            <v>1.47903174808426E-6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  <cell r="E272">
            <v>4507.9954101327403</v>
          </cell>
          <cell r="F272">
            <v>3825.7018494792101</v>
          </cell>
          <cell r="G272">
            <v>1113.1216752984401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  <cell r="E273">
            <v>17.870020600639826</v>
          </cell>
          <cell r="F273">
            <v>15.671498608499508</v>
          </cell>
          <cell r="G273">
            <v>4.8052034007616138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  <cell r="E274">
            <v>61.083948646785061</v>
          </cell>
          <cell r="F274">
            <v>51.838778448227849</v>
          </cell>
          <cell r="G274">
            <v>15.08294952978922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  <cell r="E276">
            <v>1.4997305272642251E-2</v>
          </cell>
          <cell r="F276">
            <v>1.633817447471525E-2</v>
          </cell>
          <cell r="G276">
            <v>1.5093476964236827E-2</v>
          </cell>
          <cell r="H276">
            <v>1.4146725761701102E-2</v>
          </cell>
          <cell r="I276">
            <v>1.0784344383552311E-3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  <cell r="E277">
            <v>1.3751466762637897E-4</v>
          </cell>
          <cell r="F277">
            <v>1.498169009795762E-4</v>
          </cell>
          <cell r="G277">
            <v>1.3841708482815974E-4</v>
          </cell>
          <cell r="H277">
            <v>1.2978052381584272E-4</v>
          </cell>
          <cell r="I277">
            <v>9.9508060760395887E-6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  <cell r="E278">
            <v>2.0321551859948849E-4</v>
          </cell>
          <cell r="F278">
            <v>2.2138447797717152E-4</v>
          </cell>
          <cell r="G278">
            <v>2.0451865805198969E-4</v>
          </cell>
          <cell r="H278">
            <v>1.9169005097155985E-4</v>
          </cell>
          <cell r="I278">
            <v>1.4612932769041087E-5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2.85358796766825E-7</v>
          </cell>
          <cell r="F279">
            <v>3.5670854408556799E-7</v>
          </cell>
          <cell r="G279">
            <v>2.9798180619132803E-7</v>
          </cell>
          <cell r="H279">
            <v>2.3016038890976399E-7</v>
          </cell>
          <cell r="I279">
            <v>1.6202752677237999E-7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  <cell r="E280">
            <v>6.4352365877567985E-5</v>
          </cell>
          <cell r="F280">
            <v>6.4764686859154763E-5</v>
          </cell>
          <cell r="G280">
            <v>6.5116972623048552E-5</v>
          </cell>
          <cell r="H280">
            <v>6.1309241885992849E-5</v>
          </cell>
          <cell r="I280">
            <v>5.6808031630053817E-6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  <cell r="E281">
            <v>3569.7775515357398</v>
          </cell>
          <cell r="F281">
            <v>2522.0927013174901</v>
          </cell>
          <cell r="G281">
            <v>957.44157543942401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  <cell r="E282">
            <v>17.235951189105705</v>
          </cell>
          <cell r="F282">
            <v>12.946212497254347</v>
          </cell>
          <cell r="G282">
            <v>5.4010854198789877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  <cell r="E283">
            <v>48.700921576203839</v>
          </cell>
          <cell r="F283">
            <v>34.407813114836195</v>
          </cell>
          <cell r="G283">
            <v>13.061958737236344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F285">
            <v>1.0114921822401305E-5</v>
          </cell>
          <cell r="G285">
            <v>1.5436725740814222E-5</v>
          </cell>
          <cell r="H285">
            <v>7.9954753660350508E-6</v>
          </cell>
          <cell r="I285">
            <v>6.9489211609047991E-6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F286">
            <v>5.553345198922134E-6</v>
          </cell>
          <cell r="G286">
            <v>8.4751487243306187E-6</v>
          </cell>
          <cell r="H286">
            <v>4.1840838414097637E-6</v>
          </cell>
          <cell r="I286">
            <v>3.3836066304385998E-6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  <cell r="F287">
            <v>3.8580373942356545E-5</v>
          </cell>
          <cell r="G287">
            <v>1.804062185176555E-2</v>
          </cell>
          <cell r="H287">
            <v>4.5295472770617711E-5</v>
          </cell>
          <cell r="I287">
            <v>4.1635276247546645E-5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  <cell r="F288">
            <v>2.5666572463222508E-5</v>
          </cell>
          <cell r="G288">
            <v>1.2001981337240824E-2</v>
          </cell>
          <cell r="H288">
            <v>2.8455110244986945E-5</v>
          </cell>
          <cell r="I288">
            <v>2.3937646390008096E-5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F289">
            <v>2.1966714650975335E-6</v>
          </cell>
          <cell r="G289">
            <v>5.1469069024958036E-6</v>
          </cell>
          <cell r="H289">
            <v>8.2865742435579612E-6</v>
          </cell>
          <cell r="I289">
            <v>6.9863536922560825E-6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F290">
            <v>1.2060276044143073E-6</v>
          </cell>
          <cell r="G290">
            <v>2.8257806870017585E-6</v>
          </cell>
          <cell r="H290">
            <v>4.3351781135058092E-6</v>
          </cell>
          <cell r="I290">
            <v>3.4010779476137263E-6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F293">
            <v>0.2676132783205728</v>
          </cell>
          <cell r="G293">
            <v>1.6109729490046703</v>
          </cell>
          <cell r="H293">
            <v>4.7835984763338635</v>
          </cell>
          <cell r="I293">
            <v>5.9739816146060862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F294">
            <v>0.19099339936402784</v>
          </cell>
          <cell r="G294">
            <v>1.1497381660013151</v>
          </cell>
          <cell r="H294">
            <v>3.1061390400977378</v>
          </cell>
          <cell r="I294">
            <v>3.5522213431405083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F295">
            <v>5.2726785783733733E-6</v>
          </cell>
          <cell r="G295">
            <v>1.4239249630053103E-5</v>
          </cell>
          <cell r="H295">
            <v>4.9192069210045958E-5</v>
          </cell>
          <cell r="I295">
            <v>4.128261917416281E-5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F296">
            <v>3.5077831803626797E-6</v>
          </cell>
          <cell r="G296">
            <v>9.4730220344087254E-6</v>
          </cell>
          <cell r="H296">
            <v>3.0883556322348529E-5</v>
          </cell>
          <cell r="I296">
            <v>2.374775542540056E-5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  <cell r="E297">
            <v>102.994236901005</v>
          </cell>
          <cell r="F297">
            <v>70.174567717559398</v>
          </cell>
          <cell r="G297">
            <v>33.4308789509371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  <cell r="E298">
            <v>1.0986586863713466</v>
          </cell>
          <cell r="F298">
            <v>0.77149060813842874</v>
          </cell>
          <cell r="G298">
            <v>0.38573763443592696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  <cell r="E299">
            <v>1.3955858658672708</v>
          </cell>
          <cell r="F299">
            <v>0.95087490132194319</v>
          </cell>
          <cell r="G299">
            <v>0.45299293971459542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F301">
            <v>2.7173972373482534E-2</v>
          </cell>
          <cell r="G301">
            <v>3.3477182132320135E-2</v>
          </cell>
          <cell r="H301">
            <v>5.6266253346618328E-5</v>
          </cell>
          <cell r="I301">
            <v>4.9509201561563538E-5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F302">
            <v>2.0288175275274573E-2</v>
          </cell>
          <cell r="G302">
            <v>2.4994171977799726E-2</v>
          </cell>
          <cell r="H302">
            <v>3.9724361599169872E-5</v>
          </cell>
          <cell r="I302">
            <v>3.2202016239257763E-5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F303">
            <v>0.11283980540564986</v>
          </cell>
          <cell r="G303">
            <v>1.0376484687457792</v>
          </cell>
          <cell r="H303">
            <v>3.6449244986577307</v>
          </cell>
          <cell r="I303">
            <v>4.1694043342039624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F304">
            <v>8.0532842590059564E-2</v>
          </cell>
          <cell r="G304">
            <v>0.74056119200942949</v>
          </cell>
          <cell r="H304">
            <v>2.366763825781836</v>
          </cell>
          <cell r="I304">
            <v>2.479428766277378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F305">
            <v>9.6500990737746831E-2</v>
          </cell>
          <cell r="G305">
            <v>0.11933701640789464</v>
          </cell>
          <cell r="H305">
            <v>5.6568526326999248E-5</v>
          </cell>
          <cell r="I305">
            <v>4.6798895795262026E-5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F306">
            <v>7.2047950421690488E-2</v>
          </cell>
          <cell r="G306">
            <v>8.9097400719900702E-2</v>
          </cell>
          <cell r="H306">
            <v>3.9935104430481593E-5</v>
          </cell>
          <cell r="I306">
            <v>3.0476547839987131E-5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  <cell r="F307">
            <v>1.1900734815755201</v>
          </cell>
          <cell r="G307">
            <v>1.1927109625578729</v>
          </cell>
          <cell r="H307">
            <v>2.2904105807940276</v>
          </cell>
          <cell r="I307">
            <v>0.57715055476747767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  <cell r="F308">
            <v>6.7643634777582772E-3</v>
          </cell>
          <cell r="G308">
            <v>6.7793548882102758E-3</v>
          </cell>
          <cell r="H308">
            <v>1.3018666428297462E-2</v>
          </cell>
          <cell r="I308">
            <v>3.280516870830984E-3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  <cell r="F309">
            <v>2.1100593644955982E-2</v>
          </cell>
          <cell r="G309">
            <v>2.1147357492160925E-2</v>
          </cell>
          <cell r="H309">
            <v>4.0610116680745274E-2</v>
          </cell>
          <cell r="I309">
            <v>1.0233165864671599E-2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F310">
            <v>4.7176273732481299E-4</v>
          </cell>
          <cell r="G310">
            <v>1.23361503151531E-6</v>
          </cell>
          <cell r="H310">
            <v>3.0533968489846602E-4</v>
          </cell>
          <cell r="I310">
            <v>6.2635163932126897E-7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  <cell r="E311">
            <v>1.0198719734943844E-8</v>
          </cell>
          <cell r="F311">
            <v>4.7177366085609292E-4</v>
          </cell>
          <cell r="G311">
            <v>4.7300482523550592E-4</v>
          </cell>
          <cell r="H311">
            <v>1.2902329227471301E-3</v>
          </cell>
          <cell r="I311">
            <v>3.2655504577605799E-4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  <cell r="E312">
            <v>3.5308696723686882E-2</v>
          </cell>
          <cell r="F312">
            <v>0.12757023823415792</v>
          </cell>
          <cell r="G312">
            <v>0.49412900661114589</v>
          </cell>
          <cell r="H312">
            <v>2.0282397039211935</v>
          </cell>
          <cell r="I312">
            <v>3.3432391037269871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  <cell r="E313">
            <v>5.182109699916064E-2</v>
          </cell>
          <cell r="F313">
            <v>0.18722950160047827</v>
          </cell>
          <cell r="G313">
            <v>0.72521247051628068</v>
          </cell>
          <cell r="H313">
            <v>2.976762559574706</v>
          </cell>
          <cell r="I313">
            <v>4.9067321640732811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9.2380067152567698E-4</v>
          </cell>
          <cell r="F314">
            <v>5.3784788856935497E-3</v>
          </cell>
          <cell r="G314">
            <v>3.4441676166619098E-2</v>
          </cell>
          <cell r="H314">
            <v>8.6955885158931295E-2</v>
          </cell>
          <cell r="I314">
            <v>0.246296146868348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3.515800671525677E-3</v>
          </cell>
          <cell r="F315">
            <v>8.8942795572192306E-3</v>
          </cell>
          <cell r="G315">
            <v>3.4441922062614955E-2</v>
          </cell>
          <cell r="H315">
            <v>0.17283172696722093</v>
          </cell>
          <cell r="I315">
            <v>0.30409005657032001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  <cell r="E316">
            <v>1.2375710902820145E-4</v>
          </cell>
          <cell r="F316">
            <v>2.9908751724406639E-4</v>
          </cell>
          <cell r="G316">
            <v>5.7021301468053419E-3</v>
          </cell>
          <cell r="H316">
            <v>1.2160550324145571E-2</v>
          </cell>
          <cell r="I316">
            <v>5.071475821489238E-2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  <cell r="E317">
            <v>3.2163023660217106E-4</v>
          </cell>
          <cell r="F317">
            <v>7.5474692329774581E-4</v>
          </cell>
          <cell r="G317">
            <v>1.2746526925561311E-2</v>
          </cell>
          <cell r="H317">
            <v>2.513981792767046E-2</v>
          </cell>
          <cell r="I317">
            <v>9.4327093458921624E-2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4.9173725880349899E-8</v>
          </cell>
          <cell r="F318">
            <v>2.76937984292122E-6</v>
          </cell>
          <cell r="G318">
            <v>1.23905153503384E-4</v>
          </cell>
          <cell r="H318">
            <v>1.4362157406655701E-4</v>
          </cell>
          <cell r="I318">
            <v>1.0139213169579799E-3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  <cell r="E319">
            <v>3.8660724020965505E-6</v>
          </cell>
          <cell r="F319">
            <v>6.6361565872098501E-6</v>
          </cell>
          <cell r="G319">
            <v>1.2393354988742561E-4</v>
          </cell>
          <cell r="H319">
            <v>2.6993877578742226E-4</v>
          </cell>
          <cell r="I319">
            <v>1.10811207358608E-3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  <cell r="E320">
            <v>8.9142272877561782E-6</v>
          </cell>
          <cell r="F320">
            <v>1.4215165358988347E-5</v>
          </cell>
          <cell r="G320">
            <v>1.5927394929877448E-5</v>
          </cell>
          <cell r="H320">
            <v>4.055472216039329E-2</v>
          </cell>
          <cell r="I320">
            <v>3.7789660877031721E-2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  <cell r="E321">
            <v>3.1834854699457084E-5</v>
          </cell>
          <cell r="F321">
            <v>5.0499790048135114E-5</v>
          </cell>
          <cell r="G321">
            <v>4.9419981836288462E-5</v>
          </cell>
          <cell r="H321">
            <v>0.11550908270459773</v>
          </cell>
          <cell r="I321">
            <v>0.10030126048317828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1.28997506769153E-8</v>
          </cell>
          <cell r="F322">
            <v>4.0398110720543298E-8</v>
          </cell>
          <cell r="G322">
            <v>3.2363058575768399E-7</v>
          </cell>
          <cell r="H322">
            <v>5.1426158209248697E-4</v>
          </cell>
          <cell r="I322">
            <v>4.9886736054619702E-4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3.1289457079011445E-7</v>
          </cell>
          <cell r="F323">
            <v>3.5402181668145734E-7</v>
          </cell>
          <cell r="G323">
            <v>3.9244356913614595E-7</v>
          </cell>
          <cell r="H323">
            <v>8.8126999906633699E-4</v>
          </cell>
          <cell r="I323">
            <v>8.2116801163907799E-4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  <cell r="E324">
            <v>2.2006006944839962E-5</v>
          </cell>
          <cell r="F324">
            <v>2.9584056446741419E-5</v>
          </cell>
          <cell r="G324">
            <v>1.5345526977979869E-5</v>
          </cell>
          <cell r="H324">
            <v>2.1562436111557596E-3</v>
          </cell>
          <cell r="I324">
            <v>7.4706082720247104E-4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  <cell r="E325">
            <v>1.2027085302748269E-4</v>
          </cell>
          <cell r="F325">
            <v>1.6168765709206054E-4</v>
          </cell>
          <cell r="G325">
            <v>8.2769872140901076E-5</v>
          </cell>
          <cell r="H325">
            <v>9.0205736442103175E-3</v>
          </cell>
          <cell r="I325">
            <v>3.1206534024428192E-3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G326">
            <v>4.4846287929710601E-8</v>
          </cell>
          <cell r="H326">
            <v>4.6692156982004103E-5</v>
          </cell>
          <cell r="I326">
            <v>2.4589784766832601E-7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6.8509615384615069E-7</v>
          </cell>
          <cell r="F327">
            <v>6.8509615384615069E-7</v>
          </cell>
          <cell r="G327">
            <v>3.5300984019850065E-7</v>
          </cell>
          <cell r="H327">
            <v>4.6863581853423097E-5</v>
          </cell>
          <cell r="I327">
            <v>1.6238953670326899E-5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  <cell r="E328">
            <v>0.66373038675962026</v>
          </cell>
          <cell r="F328">
            <v>1.0201817719728963</v>
          </cell>
          <cell r="G328">
            <v>1.8089339026643187</v>
          </cell>
          <cell r="H328">
            <v>1.5881742697794559</v>
          </cell>
          <cell r="I328">
            <v>1.8346267917731127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  <cell r="E329">
            <v>0.36636344573735685</v>
          </cell>
          <cell r="F329">
            <v>0.56311616390375396</v>
          </cell>
          <cell r="G329">
            <v>0.99848864977646323</v>
          </cell>
          <cell r="H329">
            <v>0.83968330683342896</v>
          </cell>
          <cell r="I329">
            <v>0.85871066268774043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  <cell r="E330">
            <v>0.10223169924521699</v>
          </cell>
          <cell r="F330">
            <v>6.0754296966687001E-2</v>
          </cell>
          <cell r="G330">
            <v>0.15384470800722699</v>
          </cell>
          <cell r="H330">
            <v>3.9980707184340401E-2</v>
          </cell>
          <cell r="I330">
            <v>0.255271009842228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  <cell r="E331">
            <v>0.10087136995326183</v>
          </cell>
          <cell r="F331">
            <v>0.15504317182314695</v>
          </cell>
          <cell r="G331">
            <v>0.27491431560329149</v>
          </cell>
          <cell r="H331">
            <v>0.24136371357587399</v>
          </cell>
          <cell r="I331">
            <v>0.27881860105900802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  <cell r="E332">
            <v>1.5615784484312101</v>
          </cell>
          <cell r="F332">
            <v>109.784675385356</v>
          </cell>
          <cell r="G332">
            <v>367.76404069927497</v>
          </cell>
          <cell r="H332">
            <v>38.634419506075602</v>
          </cell>
          <cell r="I332">
            <v>58.8051196756102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  <cell r="E333">
            <v>3.3376953759721308E-2</v>
          </cell>
          <cell r="F333">
            <v>2.0836085555569253</v>
          </cell>
          <cell r="G333">
            <v>6.4999216856638258</v>
          </cell>
          <cell r="H333">
            <v>0.68284725040636063</v>
          </cell>
          <cell r="I333">
            <v>1.0570621175803776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  <cell r="E334">
            <v>2.7687561142397371E-2</v>
          </cell>
          <cell r="F334">
            <v>1.9465367976127002</v>
          </cell>
          <cell r="G334">
            <v>6.5206390194906927</v>
          </cell>
          <cell r="H334">
            <v>0.68500743805098696</v>
          </cell>
          <cell r="I334">
            <v>1.0426439658796138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  <cell r="E335">
            <v>5.39401591264713E-3</v>
          </cell>
          <cell r="F335">
            <v>0.14019038678734774</v>
          </cell>
          <cell r="G335">
            <v>8.9705208759156252E-6</v>
          </cell>
          <cell r="H335">
            <v>1.0434241535343997E-5</v>
          </cell>
          <cell r="I335">
            <v>1.5306080758367047E-5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4.0168065113190449E-4</v>
          </cell>
          <cell r="F336">
            <v>3.5276567522145954E-3</v>
          </cell>
          <cell r="G336">
            <v>7.1104260948633372E-6</v>
          </cell>
          <cell r="H336">
            <v>7.4396705748513946E-6</v>
          </cell>
          <cell r="I336">
            <v>1.7774468291138136E-2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  <cell r="E338">
            <v>3.6153562406361639E-5</v>
          </cell>
          <cell r="F338">
            <v>3.3745032153927561E-4</v>
          </cell>
          <cell r="G338">
            <v>6.7604592247348876</v>
          </cell>
          <cell r="H338">
            <v>18.040790482440354</v>
          </cell>
          <cell r="I338">
            <v>17.772309829592984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  <cell r="E339">
            <v>2.4698459629647849E-5</v>
          </cell>
          <cell r="F339">
            <v>2.305306196349527E-4</v>
          </cell>
          <cell r="G339">
            <v>4.6184364175026387</v>
          </cell>
          <cell r="H339">
            <v>11.596232774612538</v>
          </cell>
          <cell r="I339">
            <v>10.352751391503508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  <cell r="E340">
            <v>1.8129079073327099E-6</v>
          </cell>
          <cell r="F340">
            <v>2.2548241282138802E-5</v>
          </cell>
          <cell r="G340">
            <v>0.540970126598323</v>
          </cell>
          <cell r="H340">
            <v>0.61626221856883201</v>
          </cell>
          <cell r="I340">
            <v>1.4520470677521999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  <cell r="E341">
            <v>4.0747639945080266E-6</v>
          </cell>
          <cell r="F341">
            <v>2.6200919485011229E-5</v>
          </cell>
          <cell r="G341">
            <v>0.51293709395557752</v>
          </cell>
          <cell r="H341">
            <v>1.9028756467013599</v>
          </cell>
          <cell r="I341">
            <v>1.8745578166871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  <cell r="E342">
            <v>1.9583899150982268E-3</v>
          </cell>
          <cell r="F342">
            <v>4.3018662435629039E-3</v>
          </cell>
          <cell r="G342">
            <v>2.1514833922226498E-3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  <cell r="E343">
            <v>2.8152087425012315E-3</v>
          </cell>
          <cell r="F343">
            <v>6.0994998801233314E-3</v>
          </cell>
          <cell r="G343">
            <v>3.0505301536480687E-3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  <cell r="E344">
            <v>3.8999999999999999E-4</v>
          </cell>
          <cell r="F344">
            <v>2.9999999999999997E-4</v>
          </cell>
          <cell r="G344">
            <v>1.4999999999999999E-4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  <cell r="E345">
            <v>4.785804045051737E-4</v>
          </cell>
          <cell r="F345">
            <v>1.2049420555107675E-3</v>
          </cell>
          <cell r="G345">
            <v>0.17307953834809395</v>
          </cell>
          <cell r="H345">
            <v>1.040924854464111</v>
          </cell>
          <cell r="I345">
            <v>1.4871591157059392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  <cell r="E346">
            <v>3.5782977260133473E-4</v>
          </cell>
          <cell r="F346">
            <v>9.0092310019881223E-4</v>
          </cell>
          <cell r="G346">
            <v>0.12940983639536568</v>
          </cell>
          <cell r="H346">
            <v>0.72854322828506834</v>
          </cell>
          <cell r="I346">
            <v>0.93495589158393766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  <cell r="E347">
            <v>1.0902011635464801E-6</v>
          </cell>
          <cell r="F347">
            <v>3.6765581932874601E-5</v>
          </cell>
          <cell r="G347">
            <v>1.24693537044748E-2</v>
          </cell>
          <cell r="H347">
            <v>2.6608267038920198E-2</v>
          </cell>
          <cell r="I347">
            <v>8.9874606149054403E-2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  <cell r="E348">
            <v>4.7131895286153108E-5</v>
          </cell>
          <cell r="F348">
            <v>8.3273088044321861E-5</v>
          </cell>
          <cell r="G348">
            <v>1.190072675666369E-2</v>
          </cell>
          <cell r="H348">
            <v>7.15712505162409E-2</v>
          </cell>
          <cell r="I348">
            <v>0.102252799783277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  <cell r="E349">
            <v>2.007911457393812E-4</v>
          </cell>
          <cell r="F349">
            <v>3.2787655148607762</v>
          </cell>
          <cell r="G349">
            <v>12.895431447392399</v>
          </cell>
          <cell r="H349">
            <v>21.778187776879143</v>
          </cell>
          <cell r="I349">
            <v>21.42416926299234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  <cell r="E350">
            <v>1.5505431973821646E-4</v>
          </cell>
          <cell r="F350">
            <v>2.5319182009535663</v>
          </cell>
          <cell r="G350">
            <v>9.9580703294630659</v>
          </cell>
          <cell r="H350">
            <v>15.80232919165681</v>
          </cell>
          <cell r="I350">
            <v>14.100429538929669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  <cell r="E351">
            <v>2.5656503906383999E-6</v>
          </cell>
          <cell r="F351">
            <v>0.26163196877880301</v>
          </cell>
          <cell r="G351">
            <v>0.83154194559613304</v>
          </cell>
          <cell r="H351">
            <v>0.820552889095294</v>
          </cell>
          <cell r="I351">
            <v>1.7846053959019901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  <cell r="E352">
            <v>2.2660915060413594E-5</v>
          </cell>
          <cell r="F352">
            <v>0.25817124821034559</v>
          </cell>
          <cell r="G352">
            <v>1.0153887752702557</v>
          </cell>
          <cell r="H352">
            <v>1.8771315235089301</v>
          </cell>
          <cell r="I352">
            <v>2.15768745214441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8.5536970762403405E-4</v>
          </cell>
          <cell r="G353">
            <v>8.37033140028353E-4</v>
          </cell>
          <cell r="H353">
            <v>2.5279736621540358E-3</v>
          </cell>
          <cell r="I353">
            <v>6.3538883558756103E-4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1.9230747265210645E-6</v>
          </cell>
          <cell r="G354">
            <v>1.9601592114764334E-6</v>
          </cell>
          <cell r="H354">
            <v>6.7638481249086241E-6</v>
          </cell>
          <cell r="I354">
            <v>1.7623283630490573E-6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1.5166129567802014E-5</v>
          </cell>
          <cell r="G355">
            <v>1.4841013121070091E-5</v>
          </cell>
          <cell r="H355">
            <v>4.4822228052376475E-5</v>
          </cell>
          <cell r="I355">
            <v>1.1265759496233355E-5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6.2104003279749303E-8</v>
          </cell>
          <cell r="G356">
            <v>3.5971485526426203E-8</v>
          </cell>
          <cell r="H356">
            <v>1.2305911138324799E-7</v>
          </cell>
          <cell r="I356">
            <v>2.7149396297975501E-8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6.2104003279749303E-8</v>
          </cell>
          <cell r="G357">
            <v>7.2124425279228009E-8</v>
          </cell>
          <cell r="H357">
            <v>1.8697851098047099E-7</v>
          </cell>
          <cell r="I357">
            <v>9.8963222366582805E-8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E358">
            <v>8.9973214089134838E-3</v>
          </cell>
          <cell r="F358">
            <v>9.2605661926922655E-7</v>
          </cell>
          <cell r="G358">
            <v>8.8874083499786719E-2</v>
          </cell>
          <cell r="H358">
            <v>6.7943905371398133E-2</v>
          </cell>
          <cell r="I358">
            <v>0.15169008585357224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E359">
            <v>1.9344775366924635E-2</v>
          </cell>
          <cell r="F359">
            <v>1.9910767285771735E-6</v>
          </cell>
          <cell r="G359">
            <v>0.16781556206109513</v>
          </cell>
          <cell r="H359">
            <v>0.11953145460406767</v>
          </cell>
          <cell r="I359">
            <v>0.25336173706291071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6.2713306914663296E-4</v>
          </cell>
          <cell r="F360">
            <v>2.6399557942372599E-8</v>
          </cell>
          <cell r="G360">
            <v>6.1948657635927202E-3</v>
          </cell>
          <cell r="H360">
            <v>5.09624445941252E-3</v>
          </cell>
          <cell r="I360">
            <v>9.2157148369035203E-3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6.2713306914663296E-4</v>
          </cell>
          <cell r="F361">
            <v>1.166172621860093E-7</v>
          </cell>
          <cell r="G361">
            <v>6.1949328984535305E-3</v>
          </cell>
          <cell r="H361">
            <v>6.1949285640898856E-3</v>
          </cell>
          <cell r="I361">
            <v>1.1771813101166101E-2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1.1599024795615801E-3</v>
          </cell>
          <cell r="G362">
            <v>2.2914294464966901E-3</v>
          </cell>
          <cell r="H362">
            <v>1.9805413727419343E-3</v>
          </cell>
          <cell r="I362">
            <v>3.1997736934675169E-4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1.8390492714330966E-6</v>
          </cell>
          <cell r="G363">
            <v>3.7773208828938836E-6</v>
          </cell>
          <cell r="H363">
            <v>3.6418136787795031E-6</v>
          </cell>
          <cell r="I363">
            <v>6.0832101321296182E-7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2.0565646800737292E-5</v>
          </cell>
          <cell r="G364">
            <v>4.0628181675473213E-5</v>
          </cell>
          <cell r="H364">
            <v>3.5115981786204505E-5</v>
          </cell>
          <cell r="I364">
            <v>5.6733576125310538E-6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5.8491795994104597E-8</v>
          </cell>
          <cell r="G365">
            <v>5.8719470729664497E-8</v>
          </cell>
          <cell r="H365">
            <v>4.7524543925260199E-8</v>
          </cell>
          <cell r="I365">
            <v>1.2256739456821101E-8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5.8491795994104597E-8</v>
          </cell>
          <cell r="G366">
            <v>1.17211266723769E-7</v>
          </cell>
          <cell r="H366">
            <v>1.2460648866205299E-7</v>
          </cell>
          <cell r="I366">
            <v>4.7792384463281698E-8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  <cell r="E367">
            <v>1.8983992607525681E-2</v>
          </cell>
          <cell r="F367">
            <v>11.906340033150254</v>
          </cell>
          <cell r="G367">
            <v>37.011909555915516</v>
          </cell>
          <cell r="H367">
            <v>33.252731431421431</v>
          </cell>
          <cell r="I367">
            <v>3.9759084270827287E-4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  <cell r="E368">
            <v>3.2294127371006164E-5</v>
          </cell>
          <cell r="F368">
            <v>2.19916226792694E-2</v>
          </cell>
          <cell r="G368">
            <v>7.2869998770763125E-2</v>
          </cell>
          <cell r="H368">
            <v>7.2922345276647718E-2</v>
          </cell>
          <cell r="I368">
            <v>8.8126332154194478E-7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  <cell r="E369">
            <v>2.5899034935232822E-4</v>
          </cell>
          <cell r="F369">
            <v>0.16243301545907649</v>
          </cell>
          <cell r="G369">
            <v>0.50493737456910603</v>
          </cell>
          <cell r="H369">
            <v>0.45365254340274885</v>
          </cell>
          <cell r="I369">
            <v>5.4241588364020932E-6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E370">
            <v>7.5838956244712101E-8</v>
          </cell>
          <cell r="F370">
            <v>4.1392780989504401E-4</v>
          </cell>
          <cell r="G370">
            <v>1.29522769678205E-3</v>
          </cell>
          <cell r="H370">
            <v>1.50578649023818E-3</v>
          </cell>
          <cell r="I370">
            <v>1.7025705474245699E-8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  <cell r="E371">
            <v>8.4050581580653129E-7</v>
          </cell>
          <cell r="F371">
            <v>4.1476913757138213E-4</v>
          </cell>
          <cell r="G371">
            <v>1.7096624506516267E-3</v>
          </cell>
          <cell r="H371">
            <v>1.735552899463E-3</v>
          </cell>
          <cell r="I371">
            <v>6.02840817030088E-8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2.07220768563579E-2</v>
          </cell>
          <cell r="G372">
            <v>0.90055045375662734</v>
          </cell>
          <cell r="H372">
            <v>2.4185414703427011</v>
          </cell>
          <cell r="I372">
            <v>0.51895873098175405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2.180837907816839E-5</v>
          </cell>
          <cell r="G373">
            <v>1.0240483438902622E-3</v>
          </cell>
          <cell r="H373">
            <v>2.9890825058874948E-3</v>
          </cell>
          <cell r="I373">
            <v>6.5291324076609074E-4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3.6741271021911102E-4</v>
          </cell>
          <cell r="G374">
            <v>1.5967206626890575E-2</v>
          </cell>
          <cell r="H374">
            <v>4.2881940963523095E-2</v>
          </cell>
          <cell r="I374">
            <v>9.2013959393927956E-3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4.7782067502705004E-7</v>
          </cell>
          <cell r="G375">
            <v>2.17782655516148E-5</v>
          </cell>
          <cell r="H375">
            <v>4.1426351881996299E-5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4.7782067502705004E-7</v>
          </cell>
          <cell r="G376">
            <v>2.22560862266419E-5</v>
          </cell>
          <cell r="H376">
            <v>6.4955170979953005E-5</v>
          </cell>
          <cell r="I376">
            <v>1.4189405694691201E-5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  <cell r="E377">
            <v>10.577726650046177</v>
          </cell>
          <cell r="F377">
            <v>18.629785944391237</v>
          </cell>
          <cell r="G377">
            <v>30.376004012340569</v>
          </cell>
          <cell r="H377">
            <v>2.8588026116629921</v>
          </cell>
          <cell r="I377">
            <v>5.9770619977111599E-5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  <cell r="E378">
            <v>1.2691273535741548E-2</v>
          </cell>
          <cell r="F378">
            <v>2.3147173956456175E-2</v>
          </cell>
          <cell r="G378">
            <v>4.0551138496229502E-2</v>
          </cell>
          <cell r="H378">
            <v>4.0134247599514141E-3</v>
          </cell>
          <cell r="I378">
            <v>9.2499748557686506E-8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  <cell r="E379">
            <v>0.14430732128303078</v>
          </cell>
          <cell r="F379">
            <v>0.25415806199715213</v>
          </cell>
          <cell r="G379">
            <v>0.41440660316972139</v>
          </cell>
          <cell r="H379">
            <v>3.9001399886261827E-2</v>
          </cell>
          <cell r="I379">
            <v>8.1542455630438816E-7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2.1382579245873499E-5</v>
          </cell>
          <cell r="F380">
            <v>1.9716717190427E-4</v>
          </cell>
          <cell r="G380">
            <v>4.2706114757736798E-4</v>
          </cell>
          <cell r="H380">
            <v>3.2330871306313698E-8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2.393474175018505E-4</v>
          </cell>
          <cell r="F381">
            <v>4.3651458940611998E-4</v>
          </cell>
          <cell r="G381">
            <v>7.6471372645878807E-4</v>
          </cell>
          <cell r="H381">
            <v>7.5717188312379897E-5</v>
          </cell>
          <cell r="I381">
            <v>2.3754083173993599E-8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  <cell r="E382">
            <v>63.734291284391624</v>
          </cell>
          <cell r="F382">
            <v>113.93422012380714</v>
          </cell>
          <cell r="G382">
            <v>191.11789111834727</v>
          </cell>
          <cell r="H382">
            <v>1.1835804735740334</v>
          </cell>
          <cell r="I382">
            <v>1.4930243107866701E-4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  <cell r="E383">
            <v>5.0521369621033589E-2</v>
          </cell>
          <cell r="F383">
            <v>9.3710051178867618E-2</v>
          </cell>
          <cell r="G383">
            <v>0.17195125636945763</v>
          </cell>
          <cell r="H383">
            <v>1.1573692941783979E-3</v>
          </cell>
          <cell r="I383">
            <v>1.5311246891447771E-7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  <cell r="E384">
            <v>0.86949919896850691</v>
          </cell>
          <cell r="F384">
            <v>1.5543549812252004</v>
          </cell>
          <cell r="G384">
            <v>2.6073382144385677</v>
          </cell>
          <cell r="H384">
            <v>1.6147073309331923E-2</v>
          </cell>
          <cell r="I384">
            <v>2.0368680911141461E-6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E385">
            <v>1.6368267244780901E-7</v>
          </cell>
          <cell r="F385">
            <v>8.1443375508332804E-4</v>
          </cell>
          <cell r="G385">
            <v>2.1719940762592199E-3</v>
          </cell>
          <cell r="H385">
            <v>3.8140441047630801E-8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9.5271994146288387E-4</v>
          </cell>
          <cell r="F386">
            <v>1.7671536965462109E-3</v>
          </cell>
          <cell r="G386">
            <v>3.2425930682684519E-3</v>
          </cell>
          <cell r="H386">
            <v>2.1839797773286998E-5</v>
          </cell>
          <cell r="I386">
            <v>1.30639114190136E-8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1.9003689780016004E-10</v>
          </cell>
          <cell r="F390">
            <v>5.5617013128976577E-10</v>
          </cell>
          <cell r="G390">
            <v>1.9095405599207743E-10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  <cell r="E391">
            <v>7.74047835782585E-3</v>
          </cell>
          <cell r="F391">
            <v>7.6903918636144503E-3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  <cell r="E392">
            <v>1.0947558373208374E-3</v>
          </cell>
          <cell r="F392">
            <v>6.8403848784373208E-4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  <cell r="E393">
            <v>1.3724252407492629E-4</v>
          </cell>
          <cell r="F393">
            <v>1.3635446566692287E-4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  <cell r="E395">
            <v>1.2694164044195499</v>
          </cell>
          <cell r="F395">
            <v>1.2644492343707201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  <cell r="E396">
            <v>0.19378250216397974</v>
          </cell>
          <cell r="F396">
            <v>0.1211140586205894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  <cell r="E397">
            <v>1.7318095558247606E-2</v>
          </cell>
          <cell r="F397">
            <v>1.7250330618972975E-2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  <cell r="E399">
            <v>5.182645690233427E-2</v>
          </cell>
          <cell r="F399">
            <v>0.18724849353437711</v>
          </cell>
          <cell r="G399">
            <v>0.72529800739325767</v>
          </cell>
          <cell r="H399">
            <v>2.9770711893246387</v>
          </cell>
          <cell r="I399">
            <v>4.9072293475051145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  <cell r="E400">
            <v>5.182645690233427E-2</v>
          </cell>
          <cell r="F400">
            <v>0.18724849353437711</v>
          </cell>
          <cell r="G400">
            <v>0.72529800739325767</v>
          </cell>
          <cell r="H400">
            <v>2.9770711893246387</v>
          </cell>
          <cell r="I400">
            <v>4.9072293475051145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  <cell r="E401">
            <v>1.6999528004817801E-3</v>
          </cell>
          <cell r="F401">
            <v>1.43140059551652E-2</v>
          </cell>
          <cell r="G401">
            <v>5.8110351303624901E-2</v>
          </cell>
          <cell r="H401">
            <v>0.145062182065573</v>
          </cell>
          <cell r="I401">
            <v>0.41798250361773798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  <cell r="E402">
            <v>5.4780093967839796E-3</v>
          </cell>
          <cell r="F402">
            <v>1.9792015351949199E-2</v>
          </cell>
          <cell r="G402">
            <v>7.6663465839754405E-2</v>
          </cell>
          <cell r="H402">
            <v>0.314674345224494</v>
          </cell>
          <cell r="I402">
            <v>0.51869072516193404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  <cell r="G403">
            <v>5.2957319206931586E-3</v>
          </cell>
          <cell r="H403">
            <v>5.993570533063176E-4</v>
          </cell>
          <cell r="I403">
            <v>3.5367513780573631E-3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  <cell r="G404">
            <v>2.2592543167260358E-2</v>
          </cell>
          <cell r="H404">
            <v>2.2400904656515457E-3</v>
          </cell>
          <cell r="I404">
            <v>1.1753059398915862E-2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  <cell r="G405">
            <v>1.1750749600850099E-4</v>
          </cell>
          <cell r="H405">
            <v>1.3128627998466099E-5</v>
          </cell>
          <cell r="I405">
            <v>9.8868115874045401E-5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  <cell r="G406">
            <v>1.1750749600850099E-4</v>
          </cell>
          <cell r="H406">
            <v>1.4263800144633499E-5</v>
          </cell>
          <cell r="I406">
            <v>1.05648354477362E-4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  <cell r="G407">
            <v>1.3145953847629603E-6</v>
          </cell>
          <cell r="H407">
            <v>1.2664281869940265E-2</v>
          </cell>
          <cell r="I407">
            <v>1.8215123509621466E-2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  <cell r="G408">
            <v>7.7740012475249889E-6</v>
          </cell>
          <cell r="H408">
            <v>6.9761009012294942E-2</v>
          </cell>
          <cell r="I408">
            <v>8.5332212028629034E-2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  <cell r="G409">
            <v>4.6208565608788497E-8</v>
          </cell>
          <cell r="H409">
            <v>2.1289177345600601E-7</v>
          </cell>
          <cell r="I409">
            <v>3.4746147662004099E-4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  <cell r="G410">
            <v>4.6208565608788497E-8</v>
          </cell>
          <cell r="H410">
            <v>2.7520925216694097E-4</v>
          </cell>
          <cell r="I410">
            <v>3.9582554295446599E-4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  <cell r="G411">
            <v>3.1843157541324013E-7</v>
          </cell>
          <cell r="H411">
            <v>1.5181952611062577E-3</v>
          </cell>
          <cell r="I411">
            <v>1.0575736725967275E-2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  <cell r="G412">
            <v>2.815278084550826E-6</v>
          </cell>
          <cell r="H412">
            <v>1.1693059591598394E-2</v>
          </cell>
          <cell r="I412">
            <v>7.2601794173178719E-2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  <cell r="G413">
            <v>1.9829590099891E-8</v>
          </cell>
          <cell r="H413">
            <v>3.294812662535E-5</v>
          </cell>
          <cell r="I413">
            <v>2.1852529822167201E-4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  <cell r="G414">
            <v>1.9829590099891E-8</v>
          </cell>
          <cell r="H414">
            <v>3.3009208940912202E-5</v>
          </cell>
          <cell r="I414">
            <v>2.2981073163127699E-4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  <cell r="E415">
            <v>91.724449096442498</v>
          </cell>
          <cell r="F415">
            <v>68.278492688162501</v>
          </cell>
          <cell r="G415">
            <v>32.395471133385897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  <cell r="E416">
            <v>0.62769378197866044</v>
          </cell>
          <cell r="F416">
            <v>0.48284135402373141</v>
          </cell>
          <cell r="G416">
            <v>0.24142073231443339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  <cell r="E417">
            <v>1.2428787140439357</v>
          </cell>
          <cell r="F417">
            <v>0.92518282775287952</v>
          </cell>
          <cell r="G417">
            <v>0.43896302348761446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  <cell r="E418">
            <v>5.7063066666666697E-2</v>
          </cell>
          <cell r="F418">
            <v>4.38946666666667E-2</v>
          </cell>
          <cell r="G418">
            <v>2.1947333333333301E-2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  <cell r="E419">
            <v>100.796237247683</v>
          </cell>
          <cell r="F419">
            <v>132.626068984081</v>
          </cell>
          <cell r="G419">
            <v>185.675788544743</v>
          </cell>
          <cell r="H419">
            <v>154.38211110512901</v>
          </cell>
          <cell r="I419">
            <v>123.088433665514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  <cell r="E420">
            <v>1.3845636984571901</v>
          </cell>
          <cell r="F420">
            <v>1.82178666186924</v>
          </cell>
          <cell r="G420">
            <v>2.5504916008893299</v>
          </cell>
          <cell r="H420">
            <v>2.1206333943012199</v>
          </cell>
          <cell r="I420">
            <v>1.6907751877131001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  <cell r="E421">
            <v>1.3845636984571901</v>
          </cell>
          <cell r="F421">
            <v>1.82178666186924</v>
          </cell>
          <cell r="G421">
            <v>2.5504916008893299</v>
          </cell>
          <cell r="H421">
            <v>2.1206333943012199</v>
          </cell>
          <cell r="I421">
            <v>1.6907751877131001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  <cell r="E422">
            <v>2.5964176144070601</v>
          </cell>
          <cell r="F422">
            <v>2.2572757938872599</v>
          </cell>
          <cell r="G422">
            <v>2.4033827407944002</v>
          </cell>
          <cell r="H422">
            <v>1.31418549013344</v>
          </cell>
          <cell r="I422">
            <v>1.23785636110382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  <cell r="E423">
            <v>5.4813478112159597</v>
          </cell>
          <cell r="F423">
            <v>6.1925086139019001</v>
          </cell>
          <cell r="G423">
            <v>6.1552825104641595</v>
          </cell>
          <cell r="H423">
            <v>3.5881763942452247</v>
          </cell>
          <cell r="I423">
            <v>2.1736927022221999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  <cell r="E424">
            <v>3.7004737915608032</v>
          </cell>
          <cell r="F424">
            <v>2.6146860367546565</v>
          </cell>
          <cell r="G424">
            <v>1.9184205032428823</v>
          </cell>
          <cell r="H424">
            <v>4.6487077085472809E-3</v>
          </cell>
          <cell r="I424">
            <v>9.3115505687045705E-4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  <cell r="E425">
            <v>4.3676770463768645E-2</v>
          </cell>
          <cell r="F425">
            <v>3.0812600324026152E-2</v>
          </cell>
          <cell r="G425">
            <v>2.2588619459346267E-2</v>
          </cell>
          <cell r="H425">
            <v>3.8941678323498098E-5</v>
          </cell>
          <cell r="I425">
            <v>8.3980585827047052E-6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  <cell r="E426">
            <v>5.0141921294861766E-2</v>
          </cell>
          <cell r="F426">
            <v>3.5429350091526521E-2</v>
          </cell>
          <cell r="G426">
            <v>2.5994857767518628E-2</v>
          </cell>
          <cell r="H426">
            <v>6.2990619357009098E-5</v>
          </cell>
          <cell r="I426">
            <v>1.2617277193366635E-5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  <cell r="E427">
            <v>9.5410464996488596E-8</v>
          </cell>
          <cell r="F427">
            <v>1.62418166060936E-5</v>
          </cell>
          <cell r="G427">
            <v>3.3389132841122101E-6</v>
          </cell>
          <cell r="H427">
            <v>1.15160703338502E-6</v>
          </cell>
          <cell r="I427">
            <v>3.1924373477452199E-7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  <cell r="E428">
            <v>4.6668686747471724E-3</v>
          </cell>
          <cell r="F428">
            <v>4.6828711254556857E-3</v>
          </cell>
          <cell r="G428">
            <v>3.4331479342700477E-3</v>
          </cell>
          <cell r="H428">
            <v>5.9649029287182796E-6</v>
          </cell>
          <cell r="I428">
            <v>1.5069167344008099E-6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  <cell r="G429">
            <v>6.9724177578135726E-4</v>
          </cell>
          <cell r="H429">
            <v>0.65728327086334526</v>
          </cell>
          <cell r="I429">
            <v>1.7359165265615843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  <cell r="G430">
            <v>2.0640091590713697E-5</v>
          </cell>
          <cell r="H430">
            <v>1.3205649994024886E-4</v>
          </cell>
          <cell r="I430">
            <v>4.6201479039936239E-5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  <cell r="G431">
            <v>6.7686963497010964E-5</v>
          </cell>
          <cell r="H431">
            <v>2.4174563535066089E-4</v>
          </cell>
          <cell r="I431">
            <v>4.9973524910681067E-5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  <cell r="G432">
            <v>3.0314743907538642E-6</v>
          </cell>
          <cell r="H432">
            <v>1.7870644704258003E-4</v>
          </cell>
          <cell r="I432">
            <v>3.2096477061641038E-5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  <cell r="G433">
            <v>6.0868014855237756E-6</v>
          </cell>
          <cell r="H433">
            <v>7.8703053251679374E-6</v>
          </cell>
          <cell r="I433">
            <v>3.4619846596321648E-6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  <cell r="G434">
            <v>3.7899912978252288E-5</v>
          </cell>
          <cell r="H434">
            <v>0.28002877224629474</v>
          </cell>
          <cell r="I434">
            <v>0.59326610045095662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  <cell r="G435">
            <v>3.1196580370988319E-5</v>
          </cell>
          <cell r="H435">
            <v>5.9420711724933163E-2</v>
          </cell>
          <cell r="I435">
            <v>0.20767654257970994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  <cell r="G436">
            <v>3.7622729806875509E-5</v>
          </cell>
          <cell r="H436">
            <v>0.2091732755945703</v>
          </cell>
          <cell r="I436">
            <v>0.50441886855242746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  <cell r="G437">
            <v>3.0413694185230148E-5</v>
          </cell>
          <cell r="H437">
            <v>6.0272972296937469E-2</v>
          </cell>
          <cell r="I437">
            <v>0.20911366339304202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  <cell r="G438">
            <v>5.644357960389894E-6</v>
          </cell>
          <cell r="H438">
            <v>2.9818576262998374E-5</v>
          </cell>
          <cell r="I438">
            <v>2.8230245069387654E-5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  <cell r="G439">
            <v>2.0670187049536715E-7</v>
          </cell>
          <cell r="H439">
            <v>1.3366766273767745E-4</v>
          </cell>
          <cell r="I439">
            <v>1.1816511989693461E-5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  <cell r="G440">
            <v>5.3993847244419454E-5</v>
          </cell>
          <cell r="H440">
            <v>4.5656867987679997E-2</v>
          </cell>
          <cell r="I440">
            <v>0.21991393901503842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  <cell r="G441">
            <v>8.1550969759985507E-5</v>
          </cell>
          <cell r="H441">
            <v>6.4689887180270807E-5</v>
          </cell>
          <cell r="I441">
            <v>1.4105056575092042E-5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  <cell r="G442">
            <v>5.7688225995073795E-8</v>
          </cell>
          <cell r="H442">
            <v>1.0386940978396736E-4</v>
          </cell>
          <cell r="I442">
            <v>1.0816479641948764E-4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  <cell r="G443">
            <v>9.0187561791561631E-5</v>
          </cell>
          <cell r="H443">
            <v>8.6277028155812968E-5</v>
          </cell>
          <cell r="I443">
            <v>5.3504845970689511E-5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  <cell r="G444">
            <v>3.8877390729011124E-5</v>
          </cell>
          <cell r="H444">
            <v>1.3826351659615481E-4</v>
          </cell>
          <cell r="I444">
            <v>8.8035071741548052E-5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  <cell r="G445">
            <v>5.2171000862195853E-5</v>
          </cell>
          <cell r="H445">
            <v>1.7239687114679444E-4</v>
          </cell>
          <cell r="I445">
            <v>1.5253900593463929E-4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  <cell r="G446">
            <v>7.5516381921554757E-7</v>
          </cell>
          <cell r="H446">
            <v>1.8603400259568631E-6</v>
          </cell>
          <cell r="I446">
            <v>8.5451806258358443E-7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  <cell r="G447">
            <v>9.1334334437226612E-7</v>
          </cell>
          <cell r="H447">
            <v>8.1134824109532058E-7</v>
          </cell>
          <cell r="I447">
            <v>6.7080130379892927E-7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  <cell r="G448">
            <v>2.2766000045457641E-5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  <cell r="G449">
            <v>7.5428824992112055E-7</v>
          </cell>
          <cell r="H449">
            <v>3.4764234175500319E-6</v>
          </cell>
          <cell r="I449">
            <v>1.1291881321834901E-6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  <cell r="G450">
            <v>9.0651652715796475E-6</v>
          </cell>
          <cell r="H450">
            <v>1.0879847758397901E-5</v>
          </cell>
          <cell r="I450">
            <v>6.4544599310869371E-6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  <cell r="G451">
            <v>1.0048706805395935E-4</v>
          </cell>
          <cell r="H451">
            <v>1.4215687618362827E-3</v>
          </cell>
          <cell r="I451">
            <v>9.2521329962010198E-4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  <cell r="G452">
            <v>7.2939666222791806E-5</v>
          </cell>
          <cell r="H452">
            <v>0.56340800915737899</v>
          </cell>
          <cell r="I452">
            <v>2.5158880196094899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  <cell r="G453">
            <v>7.2939666222791806E-5</v>
          </cell>
          <cell r="H453">
            <v>0.56456021072775642</v>
          </cell>
          <cell r="I453">
            <v>2.9252383759468072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  <cell r="F454">
            <v>1.6589094901361101E-7</v>
          </cell>
          <cell r="G454">
            <v>3.8932454464893202E-7</v>
          </cell>
          <cell r="H454">
            <v>2.0004731194015501E-6</v>
          </cell>
          <cell r="I454">
            <v>7.6333100386019603E-7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  <cell r="F455">
            <v>6.7233336164106259E-8</v>
          </cell>
          <cell r="G455">
            <v>1.5778792117930254E-7</v>
          </cell>
          <cell r="H455">
            <v>8.1076443605701346E-7</v>
          </cell>
          <cell r="I455">
            <v>3.0936763152043076E-7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  <cell r="E456">
            <v>2.6996503122892001E-8</v>
          </cell>
          <cell r="F456">
            <v>4.7316393908487101E-8</v>
          </cell>
          <cell r="G456">
            <v>5.7759784733740001E-8</v>
          </cell>
          <cell r="H456">
            <v>1.28173274268706E-8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  <cell r="E457">
            <v>5.11757258191234E-8</v>
          </cell>
          <cell r="F457">
            <v>7.5648341093300199E-8</v>
          </cell>
          <cell r="G457">
            <v>1.0714247814040801E-7</v>
          </cell>
          <cell r="H457">
            <v>3.7174861343469914E-9</v>
          </cell>
          <cell r="I457">
            <v>-1.8911582247397026E-9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  <cell r="E458">
            <v>42.571181888793397</v>
          </cell>
          <cell r="F458">
            <v>57.135433076207001</v>
          </cell>
          <cell r="G458">
            <v>42.462209584713136</v>
          </cell>
          <cell r="H458">
            <v>14.728993024070244</v>
          </cell>
          <cell r="I458">
            <v>16.76340214434893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  <cell r="E459">
            <v>0.20260514503838564</v>
          </cell>
          <cell r="F459">
            <v>0.271919457990974</v>
          </cell>
          <cell r="G459">
            <v>0.20208652308583946</v>
          </cell>
          <cell r="H459">
            <v>7.0098353757396703E-2</v>
          </cell>
          <cell r="I459">
            <v>7.9780531620304046E-2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  <cell r="E460">
            <v>0.57684528304598226</v>
          </cell>
          <cell r="F460">
            <v>0.77419286011120603</v>
          </cell>
          <cell r="G460">
            <v>0.57536869355979881</v>
          </cell>
          <cell r="H460">
            <v>0.19957985127466443</v>
          </cell>
          <cell r="I460">
            <v>0.22714637051963302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  <cell r="E461">
            <v>1.14088079815488E-7</v>
          </cell>
          <cell r="F461">
            <v>1.2378868753157199E-2</v>
          </cell>
          <cell r="G461">
            <v>1.31737322520874E-7</v>
          </cell>
          <cell r="H461">
            <v>6.9793866739480499E-3</v>
          </cell>
          <cell r="I461">
            <v>4.4436828861858799E-3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  <cell r="E462">
            <v>1.4122114088079814E-2</v>
          </cell>
          <cell r="F462">
            <v>2.65009828412371E-2</v>
          </cell>
          <cell r="G462">
            <v>2.007878670604589E-2</v>
          </cell>
          <cell r="H462">
            <v>6.9799303651107798E-3</v>
          </cell>
          <cell r="I462">
            <v>7.9439735408077493E-3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  <cell r="E463">
            <v>391.62796444146744</v>
          </cell>
          <cell r="F463">
            <v>277.8146651448792</v>
          </cell>
          <cell r="G463">
            <v>302.63284205553225</v>
          </cell>
          <cell r="H463">
            <v>3.5333367630923972E-3</v>
          </cell>
          <cell r="I463">
            <v>8.1116114287518306E-4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  <cell r="E464">
            <v>3.2076256420212199</v>
          </cell>
          <cell r="F464">
            <v>2.2758906177245639</v>
          </cell>
          <cell r="G464">
            <v>2.499192746245694</v>
          </cell>
          <cell r="H464">
            <v>2.4781515581833336E-5</v>
          </cell>
          <cell r="I464">
            <v>6.0372076032955409E-6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  <cell r="E465">
            <v>5.3066119843017265</v>
          </cell>
          <cell r="F465">
            <v>3.7644263569766867</v>
          </cell>
          <cell r="G465">
            <v>4.1007160170126369</v>
          </cell>
          <cell r="H465">
            <v>4.78771919118211E-5</v>
          </cell>
          <cell r="I465">
            <v>1.0991343399392737E-5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  <cell r="E466">
            <v>2.20217270834884E-7</v>
          </cell>
          <cell r="F466">
            <v>7.1597529915494498E-6</v>
          </cell>
          <cell r="G466">
            <v>1.0410165469911799E-6</v>
          </cell>
          <cell r="H466">
            <v>6.3332484666344E-7</v>
          </cell>
          <cell r="I466">
            <v>2.6884788047312498E-7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  <cell r="E467">
            <v>0.24337244209318909</v>
          </cell>
          <cell r="F467">
            <v>0.24003574416497064</v>
          </cell>
          <cell r="G467">
            <v>0.18962156763899832</v>
          </cell>
          <cell r="H467">
            <v>2.5775945146353E-6</v>
          </cell>
          <cell r="I467">
            <v>8.3500844903337902E-7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  <cell r="E468">
            <v>0.17167456944656778</v>
          </cell>
          <cell r="F468">
            <v>0.11999208034441777</v>
          </cell>
          <cell r="G468">
            <v>9.7676489481319281E-2</v>
          </cell>
          <cell r="H468">
            <v>9.8910258478590151E-4</v>
          </cell>
          <cell r="I468">
            <v>2.5757465988125196E-4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  <cell r="E469">
            <v>2.3081047063890992E-3</v>
          </cell>
          <cell r="F469">
            <v>1.6114559288261717E-3</v>
          </cell>
          <cell r="G469">
            <v>1.3094918296479891E-3</v>
          </cell>
          <cell r="H469">
            <v>8.8918118095386156E-6</v>
          </cell>
          <cell r="I469">
            <v>2.4245023003393787E-6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  <cell r="E470">
            <v>2.342081438561639E-3</v>
          </cell>
          <cell r="F470">
            <v>1.6369997318474491E-3</v>
          </cell>
          <cell r="G470">
            <v>1.3325578373986245E-3</v>
          </cell>
          <cell r="H470">
            <v>1.3493896108948167E-5</v>
          </cell>
          <cell r="I470">
            <v>3.5139789888301742E-6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  <cell r="E471">
            <v>1.06727464544866E-7</v>
          </cell>
          <cell r="F471">
            <v>1.2649359161520699E-6</v>
          </cell>
          <cell r="G471">
            <v>6.7850846706442496E-7</v>
          </cell>
          <cell r="H471">
            <v>5.1435653628655801E-7</v>
          </cell>
          <cell r="I471">
            <v>1.8329073370761099E-7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  <cell r="E472">
            <v>2.4683910518032826E-4</v>
          </cell>
          <cell r="F472">
            <v>2.4493623735037326E-4</v>
          </cell>
          <cell r="G472">
            <v>1.9918383991830742E-4</v>
          </cell>
          <cell r="H472">
            <v>1.65830231247174E-6</v>
          </cell>
          <cell r="I472">
            <v>6.50777415119899E-7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  <cell r="E473">
            <v>423.60418924218772</v>
          </cell>
          <cell r="F473">
            <v>424.00603722939974</v>
          </cell>
          <cell r="G473">
            <v>341.95248817205788</v>
          </cell>
          <cell r="H473">
            <v>0.41333219540253907</v>
          </cell>
          <cell r="I473">
            <v>9.9211718504241893E-4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  <cell r="E474">
            <v>2.9619437393381296</v>
          </cell>
          <cell r="F474">
            <v>2.9615871294942662</v>
          </cell>
          <cell r="G474">
            <v>2.4077885927036804</v>
          </cell>
          <cell r="H474">
            <v>2.7009062032646099E-3</v>
          </cell>
          <cell r="I474">
            <v>7.0244012005784169E-6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  <cell r="E475">
            <v>5.7398941631732789</v>
          </cell>
          <cell r="F475">
            <v>5.7453392578509659</v>
          </cell>
          <cell r="G475">
            <v>4.6335025497568738</v>
          </cell>
          <cell r="H475">
            <v>5.6007072547769477E-3</v>
          </cell>
          <cell r="I475">
            <v>1.3443322290547691E-5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  <cell r="E476">
            <v>1.9264000890521499E-7</v>
          </cell>
          <cell r="F476">
            <v>3.1523167197440799E-3</v>
          </cell>
          <cell r="G476">
            <v>9.6669238018210307E-7</v>
          </cell>
          <cell r="H476">
            <v>5.8498200255493496E-7</v>
          </cell>
          <cell r="I476">
            <v>3.2041340711510502E-7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  <cell r="E477">
            <v>0.2036541169066754</v>
          </cell>
          <cell r="F477">
            <v>0.20363024532245688</v>
          </cell>
          <cell r="G477">
            <v>0.16555238827465638</v>
          </cell>
          <cell r="H477">
            <v>2.6486211018419297E-4</v>
          </cell>
          <cell r="I477">
            <v>7.9819951723420396E-7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  <cell r="E478">
            <v>94.044525599438629</v>
          </cell>
          <cell r="F478">
            <v>67.131700962263281</v>
          </cell>
          <cell r="G478">
            <v>60.69947303889834</v>
          </cell>
          <cell r="H478">
            <v>9.6200159870250888E-4</v>
          </cell>
          <cell r="I478">
            <v>2.7081456754214238E-4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  <cell r="E479">
            <v>0.90289034165506166</v>
          </cell>
          <cell r="F479">
            <v>0.64366805121837534</v>
          </cell>
          <cell r="G479">
            <v>0.63191113094866469</v>
          </cell>
          <cell r="H479">
            <v>6.9357227534616535E-6</v>
          </cell>
          <cell r="I479">
            <v>2.0725533489640044E-6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  <cell r="E480">
            <v>1.2830085347808811</v>
          </cell>
          <cell r="F480">
            <v>0.91584858065843389</v>
          </cell>
          <cell r="G480">
            <v>0.82809649439152055</v>
          </cell>
          <cell r="H480">
            <v>1.3124169150102443E-5</v>
          </cell>
          <cell r="I480">
            <v>3.6946052870687939E-6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  <cell r="E481">
            <v>2.27286897919498E-7</v>
          </cell>
          <cell r="F481">
            <v>7.0773628968384702E-7</v>
          </cell>
          <cell r="G481">
            <v>3.5686436108645398E-7</v>
          </cell>
          <cell r="H481">
            <v>2.87636407646734E-7</v>
          </cell>
          <cell r="I481">
            <v>1.2841953198988701E-7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  <cell r="E482">
            <v>6.8505109930403554E-2</v>
          </cell>
          <cell r="F482">
            <v>6.7885336448506625E-2</v>
          </cell>
          <cell r="G482">
            <v>5.1462543320525189E-2</v>
          </cell>
          <cell r="H482">
            <v>8.86363009142424E-7</v>
          </cell>
          <cell r="I482">
            <v>3.7656064468784802E-7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  <cell r="E483">
            <v>387.76497126970548</v>
          </cell>
          <cell r="F483">
            <v>594.6962990132472</v>
          </cell>
          <cell r="G483">
            <v>489.65079342036688</v>
          </cell>
          <cell r="H483">
            <v>133.95883356844951</v>
          </cell>
          <cell r="I483">
            <v>122.95275366481604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  <cell r="E484">
            <v>2.2766546619838293</v>
          </cell>
          <cell r="F484">
            <v>3.495350604163395</v>
          </cell>
          <cell r="G484">
            <v>2.9038096492632857</v>
          </cell>
          <cell r="H484">
            <v>0.91264036134275062</v>
          </cell>
          <cell r="I484">
            <v>0.91506153307420957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  <cell r="E485">
            <v>5.2542679033835427</v>
          </cell>
          <cell r="F485">
            <v>8.0582154337838361</v>
          </cell>
          <cell r="G485">
            <v>6.6348345991919642</v>
          </cell>
          <cell r="H485">
            <v>1.815160346455954</v>
          </cell>
          <cell r="I485">
            <v>1.6660264724229801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  <cell r="E486">
            <v>2.1333641765722099E-7</v>
          </cell>
          <cell r="F486">
            <v>0.100197608932361</v>
          </cell>
          <cell r="G486">
            <v>2.1870622585642399E-6</v>
          </cell>
          <cell r="H486">
            <v>9.8260008579817107E-2</v>
          </cell>
          <cell r="I486">
            <v>6.2377595821766399E-2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  <cell r="E487">
            <v>0.17926427838248943</v>
          </cell>
          <cell r="F487">
            <v>0.27522682052265512</v>
          </cell>
          <cell r="G487">
            <v>0.228647579025787</v>
          </cell>
          <cell r="H487">
            <v>0.10265880083736199</v>
          </cell>
          <cell r="I487">
            <v>0.10293136910114301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  <cell r="E488">
            <v>390.44816380676968</v>
          </cell>
          <cell r="F488">
            <v>386.71321742454887</v>
          </cell>
          <cell r="G488">
            <v>295.30757136696474</v>
          </cell>
          <cell r="H488">
            <v>1.0131095975856354E-3</v>
          </cell>
          <cell r="I488">
            <v>3.1179140746021564E-4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  <cell r="E489">
            <v>2.8360301474702614</v>
          </cell>
          <cell r="F489">
            <v>2.8064472012850277</v>
          </cell>
          <cell r="G489">
            <v>2.1804384900156748</v>
          </cell>
          <cell r="H489">
            <v>6.7910637237698114E-6</v>
          </cell>
          <cell r="I489">
            <v>2.2493310191355907E-6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  <cell r="E490">
            <v>5.3267143766271401</v>
          </cell>
          <cell r="F490">
            <v>5.2757601285750262</v>
          </cell>
          <cell r="G490">
            <v>4.0287526789490391</v>
          </cell>
          <cell r="H490">
            <v>1.3821413336775372E-5</v>
          </cell>
          <cell r="I490">
            <v>4.2536344810397812E-6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  <cell r="E491">
            <v>1.6014902911289601E-7</v>
          </cell>
          <cell r="F491">
            <v>5.6080222217500305E-7</v>
          </cell>
          <cell r="G491">
            <v>3.0099311597401401E-7</v>
          </cell>
          <cell r="H491">
            <v>2.5465875099257401E-7</v>
          </cell>
          <cell r="I491">
            <v>1.3041996641219599E-7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  <cell r="E492">
            <v>0.19499667066692261</v>
          </cell>
          <cell r="F492">
            <v>0.192963375735587</v>
          </cell>
          <cell r="G492">
            <v>0.14992061876991111</v>
          </cell>
          <cell r="H492">
            <v>7.5084183955127797E-7</v>
          </cell>
          <cell r="I492">
            <v>3.4101508538199903E-7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  <cell r="E493">
            <v>162.05365748879174</v>
          </cell>
          <cell r="F493">
            <v>159.37498678816007</v>
          </cell>
          <cell r="G493">
            <v>122.55812333476356</v>
          </cell>
          <cell r="H493">
            <v>5.5235069952060101E-4</v>
          </cell>
          <cell r="I493">
            <v>1.5474018047382019E-4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  <cell r="E494">
            <v>1.0075870094200479</v>
          </cell>
          <cell r="F494">
            <v>0.99312102024499538</v>
          </cell>
          <cell r="G494">
            <v>0.77462152601125744</v>
          </cell>
          <cell r="H494">
            <v>3.5245256137364104E-6</v>
          </cell>
          <cell r="I494">
            <v>1.0673143494362876E-6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  <cell r="E495">
            <v>2.2108275237215769</v>
          </cell>
          <cell r="F495">
            <v>2.1742835851045017</v>
          </cell>
          <cell r="G495">
            <v>1.672007139628424</v>
          </cell>
          <cell r="H495">
            <v>7.5354802117408104E-6</v>
          </cell>
          <cell r="I495">
            <v>2.1110529396155542E-6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  <cell r="E496">
            <v>9.0069788334933699E-8</v>
          </cell>
          <cell r="F496">
            <v>2.8109007441238401E-7</v>
          </cell>
          <cell r="G496">
            <v>2.1431335853224501E-7</v>
          </cell>
          <cell r="H496">
            <v>2.1936053449678401E-7</v>
          </cell>
          <cell r="I496">
            <v>1.2055631670491E-7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  <cell r="E497">
            <v>7.9337674031354846E-2</v>
          </cell>
          <cell r="F497">
            <v>7.8202039551399205E-2</v>
          </cell>
          <cell r="G497">
            <v>6.1050519417941346E-2</v>
          </cell>
          <cell r="H497">
            <v>5.8814589787141805E-7</v>
          </cell>
          <cell r="I497">
            <v>2.9356593632653801E-7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  <cell r="E498">
            <v>1.82658361325604</v>
          </cell>
          <cell r="F498">
            <v>3.9588247782516</v>
          </cell>
          <cell r="G498">
            <v>1.9795631262412701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  <cell r="E499">
            <v>9.073662285576739E-3</v>
          </cell>
          <cell r="F499">
            <v>1.9938085226588718E-2</v>
          </cell>
          <cell r="G499">
            <v>9.9698017803763524E-3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  <cell r="E500">
            <v>3.2386234277589479E-2</v>
          </cell>
          <cell r="F500">
            <v>7.0191928692404204E-2</v>
          </cell>
          <cell r="G500">
            <v>3.5098636990093392E-2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  <cell r="E501">
            <v>1.807E-3</v>
          </cell>
          <cell r="F501">
            <v>1.3899881405479162E-3</v>
          </cell>
          <cell r="G501">
            <v>6.9499999999999998E-4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  <cell r="E502">
            <v>6116.87704005459</v>
          </cell>
          <cell r="F502">
            <v>5568.7548531049097</v>
          </cell>
          <cell r="G502">
            <v>3033.51259412016</v>
          </cell>
          <cell r="H502">
            <v>434.56672789082199</v>
          </cell>
          <cell r="I502">
            <v>81.064757229414894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  <cell r="E503">
            <v>86.395739651627594</v>
          </cell>
          <cell r="F503">
            <v>78.653975232831073</v>
          </cell>
          <cell r="G503">
            <v>42.845837075234613</v>
          </cell>
          <cell r="H503">
            <v>11.753626010531146</v>
          </cell>
          <cell r="I503">
            <v>7.0497718870750719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  <cell r="E504">
            <v>82.884512737867098</v>
          </cell>
          <cell r="F504">
            <v>75.457382833399805</v>
          </cell>
          <cell r="G504">
            <v>41.104506695395131</v>
          </cell>
          <cell r="H504">
            <v>5.8884380473011184</v>
          </cell>
          <cell r="I504">
            <v>1.0984384448430211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  <cell r="E505">
            <v>4.7998454244801891</v>
          </cell>
          <cell r="F505">
            <v>4.3697401592098268</v>
          </cell>
          <cell r="G505">
            <v>2.3803889734737891</v>
          </cell>
          <cell r="H505">
            <v>6.0404968396436134</v>
          </cell>
          <cell r="I505">
            <v>6.0564829521162888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  <cell r="E506">
            <v>2.2942956783416981E-2</v>
          </cell>
          <cell r="F506">
            <v>2.2950052021276059E-2</v>
          </cell>
          <cell r="G506">
            <v>1.5123616368845445E-2</v>
          </cell>
          <cell r="H506">
            <v>2.5782916292460913E-4</v>
          </cell>
          <cell r="I506">
            <v>0.86092789349508381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  <cell r="E507">
            <v>2.06582360630523E-3</v>
          </cell>
          <cell r="F507">
            <v>2.0664532734464584E-3</v>
          </cell>
          <cell r="G507">
            <v>1.3614400725435972E-3</v>
          </cell>
          <cell r="H507">
            <v>2.2267309254677776E-5</v>
          </cell>
          <cell r="I507">
            <v>7.2262879352101725E-2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  <cell r="E508">
            <v>1.7273385774483901E-6</v>
          </cell>
          <cell r="F508">
            <v>3.32039965277951E-6</v>
          </cell>
          <cell r="G508">
            <v>5.4713903962505E-6</v>
          </cell>
          <cell r="H508">
            <v>4.3087397103693098E-5</v>
          </cell>
          <cell r="I508">
            <v>0.29629384307697398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  <cell r="E509">
            <v>7.8967620492993475E-3</v>
          </cell>
          <cell r="F509">
            <v>7.9000824489521265E-3</v>
          </cell>
          <cell r="G509">
            <v>5.206328281421339E-3</v>
          </cell>
          <cell r="H509">
            <v>8.9050904206412106E-5</v>
          </cell>
          <cell r="I509">
            <v>0.29632334764113699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  <cell r="E510">
            <v>2.6246702189326918E-3</v>
          </cell>
          <cell r="F510">
            <v>2.6239799953746284E-3</v>
          </cell>
          <cell r="G510">
            <v>2.1504543050056566E-3</v>
          </cell>
          <cell r="H510">
            <v>2.4741252169395942E-5</v>
          </cell>
          <cell r="I510">
            <v>1.603059031944502E-5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  <cell r="E511">
            <v>4.1749701483878717E-4</v>
          </cell>
          <cell r="F511">
            <v>4.1738226403728189E-4</v>
          </cell>
          <cell r="G511">
            <v>3.4201967377892555E-4</v>
          </cell>
          <cell r="H511">
            <v>3.7761093380429335E-6</v>
          </cell>
          <cell r="I511">
            <v>2.416746694154538E-6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  <cell r="E512">
            <v>6.0363104726657302E-7</v>
          </cell>
          <cell r="F512">
            <v>1.1203234577220299E-6</v>
          </cell>
          <cell r="G512">
            <v>1.4922748920047299E-6</v>
          </cell>
          <cell r="H512">
            <v>4.1833349367390997E-6</v>
          </cell>
          <cell r="I512">
            <v>2.33659908791641E-6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  <cell r="E513">
            <v>9.0354657559760048E-4</v>
          </cell>
          <cell r="F513">
            <v>9.0475090115983215E-4</v>
          </cell>
          <cell r="G513">
            <v>7.4135990168167087E-4</v>
          </cell>
          <cell r="H513">
            <v>9.4470909127830707E-6</v>
          </cell>
          <cell r="I513">
            <v>6.6055184381276401E-6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  <cell r="E514">
            <v>3.3855837861607711E-4</v>
          </cell>
          <cell r="F514">
            <v>4.6846940983423215E-4</v>
          </cell>
          <cell r="G514">
            <v>4.7073264739978788E-4</v>
          </cell>
          <cell r="H514">
            <v>1.8091033637873785E-4</v>
          </cell>
          <cell r="I514">
            <v>5.7351070847305077E-6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  <cell r="E515">
            <v>8.2686799073055812E-5</v>
          </cell>
          <cell r="F515">
            <v>1.1441053415198146E-4</v>
          </cell>
          <cell r="G515">
            <v>1.1495334661751783E-4</v>
          </cell>
          <cell r="H515">
            <v>4.4103103391684206E-5</v>
          </cell>
          <cell r="I515">
            <v>1.3189649061232591E-6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  <cell r="E516">
            <v>3.7317563924602598E-7</v>
          </cell>
          <cell r="F516">
            <v>6.5562328929096896E-7</v>
          </cell>
          <cell r="G516">
            <v>7.3271112915206403E-7</v>
          </cell>
          <cell r="H516">
            <v>9.3861529263649898E-7</v>
          </cell>
          <cell r="I516">
            <v>9.5875972525555106E-7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  <cell r="E517">
            <v>1.6229935259252668E-4</v>
          </cell>
          <cell r="F517">
            <v>1.6300457570787806E-4</v>
          </cell>
          <cell r="G517">
            <v>1.6379049265189809E-4</v>
          </cell>
          <cell r="H517">
            <v>6.3954375089775528E-5</v>
          </cell>
          <cell r="I517">
            <v>2.90023920994503E-6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  <cell r="E518">
            <v>5.6599946788725577E-5</v>
          </cell>
          <cell r="F518">
            <v>7.6492219127833092E-5</v>
          </cell>
          <cell r="G518">
            <v>7.7883968794072267E-5</v>
          </cell>
          <cell r="H518">
            <v>8.0282907337235877E-5</v>
          </cell>
          <cell r="I518">
            <v>1.4246846636018324E-5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  <cell r="E519">
            <v>1.5005538215698481E-5</v>
          </cell>
          <cell r="F519">
            <v>2.0273119559676047E-5</v>
          </cell>
          <cell r="G519">
            <v>2.0632858500032011E-5</v>
          </cell>
          <cell r="H519">
            <v>2.1208608248923597E-5</v>
          </cell>
          <cell r="I519">
            <v>3.6648599568157108E-6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  <cell r="E520">
            <v>3.8803622943929601E-7</v>
          </cell>
          <cell r="F520">
            <v>6.9993979187871197E-7</v>
          </cell>
          <cell r="G520">
            <v>6.2948663840324802E-7</v>
          </cell>
          <cell r="H520">
            <v>1.0086770839526901E-6</v>
          </cell>
          <cell r="I520">
            <v>9.8423755108807701E-7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  <cell r="E521">
            <v>2.7457146245361915E-5</v>
          </cell>
          <cell r="F521">
            <v>2.821725804520956E-5</v>
          </cell>
          <cell r="G521">
            <v>2.8872361333432749E-5</v>
          </cell>
          <cell r="H521">
            <v>3.022189403494721E-5</v>
          </cell>
          <cell r="I521">
            <v>6.9202183285559092E-6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  <cell r="E522">
            <v>1.6034272030224215E-3</v>
          </cell>
          <cell r="F522">
            <v>1.0020243957942453E-3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  <cell r="E523">
            <v>4.7526546270560999E-4</v>
          </cell>
          <cell r="F523">
            <v>4.6638964376067286E-4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  <cell r="E524">
            <v>3.02316440049444E-5</v>
          </cell>
          <cell r="F524">
            <v>1.8894777503090199E-5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  <cell r="E525">
            <v>15.456538049632901</v>
          </cell>
          <cell r="F525">
            <v>15.453940277626083</v>
          </cell>
          <cell r="G525">
            <v>6.7994665800755891</v>
          </cell>
          <cell r="H525">
            <v>4.2340887459794254E-3</v>
          </cell>
          <cell r="I525">
            <v>29.637993693639284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  <cell r="E526">
            <v>3.426874737826939E-2</v>
          </cell>
          <cell r="F526">
            <v>3.4263079179218552E-2</v>
          </cell>
          <cell r="G526">
            <v>1.7101730620337346E-2</v>
          </cell>
          <cell r="H526">
            <v>1.1556352614755382E-5</v>
          </cell>
          <cell r="I526">
            <v>9.0948682047196888E-2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  <cell r="E527">
            <v>0.21086682195952089</v>
          </cell>
          <cell r="F527">
            <v>0.21083138168657622</v>
          </cell>
          <cell r="G527">
            <v>9.2762163438957726E-2</v>
          </cell>
          <cell r="H527">
            <v>5.7763830095217216E-5</v>
          </cell>
          <cell r="I527">
            <v>0.40433824957215864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  <cell r="E528">
            <v>6.4622929598388899E-4</v>
          </cell>
          <cell r="F528">
            <v>5.3309364146350903E-8</v>
          </cell>
          <cell r="G528">
            <v>3.2245955021042798E-4</v>
          </cell>
          <cell r="H528">
            <v>1.5073756441788499E-7</v>
          </cell>
          <cell r="I528">
            <v>2.0722366284476302E-3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  <cell r="E529">
            <v>6.4622929598388899E-4</v>
          </cell>
          <cell r="F529">
            <v>6.461406340826525E-4</v>
          </cell>
          <cell r="G529">
            <v>3.2255415851192902E-4</v>
          </cell>
          <cell r="H529">
            <v>2.6335407760650275E-7</v>
          </cell>
          <cell r="I529">
            <v>2.07232757287695E-3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  <cell r="E530">
            <v>7.4962717567188001E-3</v>
          </cell>
          <cell r="F530">
            <v>7.8819551356982299E-3</v>
          </cell>
          <cell r="G530">
            <v>1.0591300041322393E-2</v>
          </cell>
          <cell r="H530">
            <v>2.2982839593375303E-3</v>
          </cell>
          <cell r="I530">
            <v>7.2336147684976795E-4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  <cell r="E531">
            <v>1.1913645156244777E-5</v>
          </cell>
          <cell r="F531">
            <v>1.2560929900284587E-5</v>
          </cell>
          <cell r="G531">
            <v>1.7650412579322393E-5</v>
          </cell>
          <cell r="H531">
            <v>4.4660848877293795E-6</v>
          </cell>
          <cell r="I531">
            <v>1.4918449627694033E-6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  <cell r="E532">
            <v>1.0226837321580905E-4</v>
          </cell>
          <cell r="F532">
            <v>1.0753008370666073E-4</v>
          </cell>
          <cell r="G532">
            <v>1.4449249715310213E-4</v>
          </cell>
          <cell r="H532">
            <v>3.1354487849079498E-5</v>
          </cell>
          <cell r="I532">
            <v>9.8685058233256241E-6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  <cell r="E533">
            <v>2.28158545845429E-7</v>
          </cell>
          <cell r="F533">
            <v>2.4761926289420001E-8</v>
          </cell>
          <cell r="G533">
            <v>1.3195731137231199E-7</v>
          </cell>
          <cell r="H533">
            <v>6.20286763762346E-8</v>
          </cell>
          <cell r="I533">
            <v>1.9071237901126101E-8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  <cell r="E534">
            <v>2.28158545845429E-7</v>
          </cell>
          <cell r="F534">
            <v>2.52920472134849E-7</v>
          </cell>
          <cell r="G534">
            <v>3.5464781920740797E-7</v>
          </cell>
          <cell r="H534">
            <v>1.25509518798276E-7</v>
          </cell>
          <cell r="I534">
            <v>5.7217499798616603E-8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  <cell r="E535">
            <v>4.7206052555711899</v>
          </cell>
          <cell r="F535">
            <v>4.7206937043836907</v>
          </cell>
          <cell r="G535">
            <v>2.8063339712575877</v>
          </cell>
          <cell r="H535">
            <v>82.473462342499104</v>
          </cell>
          <cell r="I535">
            <v>3.9584196994525196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  <cell r="E536">
            <v>5.0384783302547748E-3</v>
          </cell>
          <cell r="F536">
            <v>5.0385794595705843E-3</v>
          </cell>
          <cell r="G536">
            <v>2.9966523664595878E-3</v>
          </cell>
          <cell r="H536">
            <v>0.10629063061735383</v>
          </cell>
          <cell r="I536">
            <v>5.3318363582800883E-3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  <cell r="E537">
            <v>6.4401163104654671E-2</v>
          </cell>
          <cell r="F537">
            <v>6.4402369773310847E-2</v>
          </cell>
          <cell r="G537">
            <v>3.8285593059448585E-2</v>
          </cell>
          <cell r="H537">
            <v>1.1251495544679275</v>
          </cell>
          <cell r="I537">
            <v>5.4002997264017978E-2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  <cell r="E538">
            <v>9.5013305525717105E-5</v>
          </cell>
          <cell r="F538">
            <v>1.19369543623582E-8</v>
          </cell>
          <cell r="G538">
            <v>2.1472689978312401E-7</v>
          </cell>
          <cell r="H538">
            <v>2.9353833290675802E-4</v>
          </cell>
          <cell r="I538">
            <v>1.1947315519349701E-8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  <cell r="E539">
            <v>9.5013305525717105E-5</v>
          </cell>
          <cell r="F539">
            <v>9.5025242480079505E-5</v>
          </cell>
          <cell r="G539">
            <v>5.6521453067634797E-5</v>
          </cell>
          <cell r="H539">
            <v>2.0043845897763399E-3</v>
          </cell>
          <cell r="I539">
            <v>1.00555063069998E-4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  <cell r="E540">
            <v>2.6104710137409315</v>
          </cell>
          <cell r="F540">
            <v>1.7990839378232308</v>
          </cell>
          <cell r="G540">
            <v>1.5347617778540734</v>
          </cell>
          <cell r="H540">
            <v>15.106745696552258</v>
          </cell>
          <cell r="I540">
            <v>14.925807940469213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  <cell r="E541">
            <v>5.0611733725154373E-2</v>
          </cell>
          <cell r="F541">
            <v>3.4897290014862602E-2</v>
          </cell>
          <cell r="G541">
            <v>2.9333945480155145E-2</v>
          </cell>
          <cell r="H541">
            <v>0.19828486871321402</v>
          </cell>
          <cell r="I541">
            <v>0.20522379420815687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  <cell r="E542">
            <v>3.5372235958549179E-2</v>
          </cell>
          <cell r="F542">
            <v>2.4377831135816132E-2</v>
          </cell>
          <cell r="G542">
            <v>2.0796230052223166E-2</v>
          </cell>
          <cell r="H542">
            <v>0.20469845117279425</v>
          </cell>
          <cell r="I542">
            <v>0.20224672006055838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  <cell r="E543">
            <v>1.3235834483319701E-7</v>
          </cell>
          <cell r="F543">
            <v>3.40902571385497E-6</v>
          </cell>
          <cell r="G543">
            <v>6.5752731809180398E-6</v>
          </cell>
          <cell r="H543">
            <v>3.1401096279315498E-2</v>
          </cell>
          <cell r="I543">
            <v>1.7937117789275699E-2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  <cell r="E544">
            <v>5.4074231502521533E-3</v>
          </cell>
          <cell r="F544">
            <v>5.3034182043299929E-3</v>
          </cell>
          <cell r="G544">
            <v>4.4579883632287322E-3</v>
          </cell>
          <cell r="H544">
            <v>3.01345552212877E-2</v>
          </cell>
          <cell r="I544">
            <v>3.1189038999334898E-2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  <cell r="E545">
            <v>45.436335588405299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  <cell r="E546">
            <v>2.5123714227092584E-3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  <cell r="E547">
            <v>0.619868152638544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  <cell r="E548">
            <v>8.3728290717040294E-5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  <cell r="E549">
            <v>2.31935313194615E-4</v>
          </cell>
          <cell r="F549">
            <v>1.3295108097994071E-8</v>
          </cell>
          <cell r="G549">
            <v>4.0064063779867917E-9</v>
          </cell>
          <cell r="H549">
            <v>2.9722685010110956E-9</v>
          </cell>
          <cell r="I549">
            <v>1.1657578829940129E-9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  <cell r="E550">
            <v>15.043682768118273</v>
          </cell>
          <cell r="F550">
            <v>99.854669346768659</v>
          </cell>
          <cell r="G550">
            <v>87.852511970548477</v>
          </cell>
          <cell r="H550">
            <v>5.3079035203942233</v>
          </cell>
          <cell r="I550">
            <v>2.1444450684784582E-3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  <cell r="E551">
            <v>0.38567610230279925</v>
          </cell>
          <cell r="F551">
            <v>2.5374228364993616</v>
          </cell>
          <cell r="G551">
            <v>2.2274354085733346</v>
          </cell>
          <cell r="H551">
            <v>0.13367620738455258</v>
          </cell>
          <cell r="I551">
            <v>2.4583279850013797E-5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  <cell r="E552">
            <v>0.2038439399474018</v>
          </cell>
          <cell r="F552">
            <v>1.3530443000917176</v>
          </cell>
          <cell r="G552">
            <v>1.1904134413353447</v>
          </cell>
          <cell r="H552">
            <v>7.1922811929460817E-2</v>
          </cell>
          <cell r="I552">
            <v>2.9057521253095676E-5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  <cell r="E553">
            <v>3.23087312697361E-5</v>
          </cell>
          <cell r="F553">
            <v>0.16885940194789201</v>
          </cell>
          <cell r="G553">
            <v>1.43375331139137E-6</v>
          </cell>
          <cell r="H553">
            <v>1.7190001097977101E-6</v>
          </cell>
          <cell r="I553">
            <v>1.68042657036927E-6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  <cell r="E554">
            <v>2.9262420185750274E-2</v>
          </cell>
          <cell r="F554">
            <v>0.1947893408258502</v>
          </cell>
          <cell r="G554">
            <v>0.1690023799883637</v>
          </cell>
          <cell r="H554">
            <v>1.40993554103294E-2</v>
          </cell>
          <cell r="I554">
            <v>2.6243410934579E-6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  <cell r="F555">
            <v>1.7234197249835199</v>
          </cell>
          <cell r="G555">
            <v>5.8500639144069604</v>
          </cell>
          <cell r="H555">
            <v>4.4165446561644E-6</v>
          </cell>
          <cell r="I555">
            <v>1.4702526417209099E-6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  <cell r="F556">
            <v>103.295944579552</v>
          </cell>
          <cell r="G556">
            <v>350.633028698332</v>
          </cell>
          <cell r="H556">
            <v>2.6471273678884999E-4</v>
          </cell>
          <cell r="I556">
            <v>8.8121966573520297E-5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  <cell r="F557">
            <v>1.8314883790700704</v>
          </cell>
          <cell r="G557">
            <v>6.2168976719562412</v>
          </cell>
          <cell r="H557">
            <v>4.6934882409370706E-6</v>
          </cell>
          <cell r="I557">
            <v>1.5624462158425588E-6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  <cell r="E558">
            <v>1.6840413329433599E-7</v>
          </cell>
          <cell r="F558">
            <v>1.7234194133554499</v>
          </cell>
          <cell r="G558">
            <v>4.1266436262383204</v>
          </cell>
          <cell r="H558">
            <v>2.2812570206958798E-8</v>
          </cell>
          <cell r="I558">
            <v>1.10812308926199E-8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  <cell r="E559">
            <v>2.8830865633447998E-7</v>
          </cell>
          <cell r="F559">
            <v>1.7234196587939854</v>
          </cell>
          <cell r="G559">
            <v>5.8500632548531053</v>
          </cell>
          <cell r="H559">
            <v>-2.8924960204790295E-8</v>
          </cell>
          <cell r="I559">
            <v>-1.8449901606487629E-9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  <cell r="E560">
            <v>8.510370227390819E-5</v>
          </cell>
          <cell r="F560">
            <v>1.9535502947002461E-3</v>
          </cell>
          <cell r="G560">
            <v>3.2489015053340353E-3</v>
          </cell>
          <cell r="H560">
            <v>9.1562035550256109</v>
          </cell>
          <cell r="I560">
            <v>10.285470630568534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  <cell r="E561">
            <v>1.0511922971881179E-6</v>
          </cell>
          <cell r="F561">
            <v>3.6231091915035112E-5</v>
          </cell>
          <cell r="G561">
            <v>5.0466063290463915E-5</v>
          </cell>
          <cell r="H561">
            <v>0.12094654968882118</v>
          </cell>
          <cell r="I561">
            <v>0.14322109762719398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  <cell r="E562">
            <v>1.1610327731774659E-6</v>
          </cell>
          <cell r="F562">
            <v>2.6651436489771349E-5</v>
          </cell>
          <cell r="G562">
            <v>4.4323349322428902E-5</v>
          </cell>
          <cell r="H562">
            <v>0.1249141003414133</v>
          </cell>
          <cell r="I562">
            <v>0.14032019959847924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  <cell r="E563">
            <v>1.4441761209037001E-7</v>
          </cell>
          <cell r="F563">
            <v>5.4333932041462003E-6</v>
          </cell>
          <cell r="G563">
            <v>3.0850803173623399E-6</v>
          </cell>
          <cell r="H563">
            <v>1.9142596457672901E-2</v>
          </cell>
          <cell r="I563">
            <v>1.41565226398383E-2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  <cell r="E564">
            <v>2.7031501317419711E-7</v>
          </cell>
          <cell r="F564">
            <v>5.63468037262267E-6</v>
          </cell>
          <cell r="G564">
            <v>7.8350194880534003E-6</v>
          </cell>
          <cell r="H564">
            <v>1.8380997844308199E-2</v>
          </cell>
          <cell r="I564">
            <v>2.17661049655767E-2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  <cell r="E565">
            <v>106.78174745417081</v>
          </cell>
          <cell r="F565">
            <v>100.93400039927914</v>
          </cell>
          <cell r="G565">
            <v>80.752713601593015</v>
          </cell>
          <cell r="H565">
            <v>1.0221933462278734E-3</v>
          </cell>
          <cell r="I565">
            <v>4.3610456045665123E-4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  <cell r="E566">
            <v>3.6202098930187123</v>
          </cell>
          <cell r="F566">
            <v>3.4188685312292799</v>
          </cell>
          <cell r="G566">
            <v>2.751044176720538</v>
          </cell>
          <cell r="H566">
            <v>1.0083172488062877E-5</v>
          </cell>
          <cell r="I566">
            <v>4.4600073015027325E-6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  <cell r="E567">
            <v>1.4469071470754851</v>
          </cell>
          <cell r="F567">
            <v>1.3676693821040524</v>
          </cell>
          <cell r="G567">
            <v>1.0942102114037013</v>
          </cell>
          <cell r="H567">
            <v>1.3850858349971178E-5</v>
          </cell>
          <cell r="I567">
            <v>5.9092758869465012E-6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  <cell r="E568">
            <v>0.22598822467969301</v>
          </cell>
          <cell r="F568">
            <v>1.0873972524145499E-6</v>
          </cell>
          <cell r="G568">
            <v>3.8577625587938301E-7</v>
          </cell>
          <cell r="H568">
            <v>3.75687549256816E-7</v>
          </cell>
          <cell r="I568">
            <v>2.8785343282504898E-7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  <cell r="E569">
            <v>0.24891432691265081</v>
          </cell>
          <cell r="F569">
            <v>0.23507136204536969</v>
          </cell>
          <cell r="G569">
            <v>0.18915341754523091</v>
          </cell>
          <cell r="H569">
            <v>9.5552902490341595E-7</v>
          </cell>
          <cell r="I569">
            <v>5.4013690697731399E-7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  <cell r="E570">
            <v>51.329783981333847</v>
          </cell>
          <cell r="F570">
            <v>116.64964386012744</v>
          </cell>
          <cell r="G570">
            <v>98.858377226588928</v>
          </cell>
          <cell r="H570">
            <v>4.1575413986127163</v>
          </cell>
          <cell r="I570">
            <v>2.0915482520082991E-3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  <cell r="E571">
            <v>1.8778698711799748</v>
          </cell>
          <cell r="F571">
            <v>3.5892712629727779</v>
          </cell>
          <cell r="G571">
            <v>3.0204267669875606</v>
          </cell>
          <cell r="H571">
            <v>0.11073112617164092</v>
          </cell>
          <cell r="I571">
            <v>2.3824552244594571E-5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  <cell r="E572">
            <v>0.70026990424739199</v>
          </cell>
          <cell r="F572">
            <v>1.5914003255133331</v>
          </cell>
          <cell r="G572">
            <v>1.3486818175523729</v>
          </cell>
          <cell r="H572">
            <v>5.6719527948331835E-2</v>
          </cell>
          <cell r="I572">
            <v>2.8534082564915383E-5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  <cell r="E573">
            <v>0.14387453259532301</v>
          </cell>
          <cell r="F573">
            <v>0.13986387368549799</v>
          </cell>
          <cell r="G573">
            <v>9.6431449013913392E-7</v>
          </cell>
          <cell r="H573">
            <v>1.6082622202550599E-6</v>
          </cell>
          <cell r="I573">
            <v>1.39406554967618E-6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  <cell r="E574">
            <v>0.14247976097324841</v>
          </cell>
          <cell r="F574">
            <v>0.27232912865012537</v>
          </cell>
          <cell r="G574">
            <v>0.22916913769924718</v>
          </cell>
          <cell r="H574">
            <v>1.1679208452980301E-2</v>
          </cell>
          <cell r="I574">
            <v>2.50877772426601E-6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  <cell r="E575">
            <v>3.2503732927393524E-4</v>
          </cell>
          <cell r="F575">
            <v>7.5880200249059057E-4</v>
          </cell>
          <cell r="G575">
            <v>1.2772401891230535E-2</v>
          </cell>
          <cell r="H575">
            <v>2.5275848452981042E-2</v>
          </cell>
          <cell r="I575">
            <v>9.4382272411701329E-2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  <cell r="E576">
            <v>3.2503732927393524E-4</v>
          </cell>
          <cell r="F576">
            <v>7.5880200249059057E-4</v>
          </cell>
          <cell r="G576">
            <v>1.2772401891230535E-2</v>
          </cell>
          <cell r="H576">
            <v>2.5275848452981042E-2</v>
          </cell>
          <cell r="I576">
            <v>9.4382272411701329E-2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  <cell r="E577">
            <v>2.5343645909220801E-5</v>
          </cell>
          <cell r="F577">
            <v>4.9351584914010302E-5</v>
          </cell>
          <cell r="G577">
            <v>1.5427234577765701E-3</v>
          </cell>
          <cell r="H577">
            <v>2.58733966699336E-3</v>
          </cell>
          <cell r="I577">
            <v>1.04452397166104E-2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  <cell r="E578">
            <v>4.1479657266472497E-5</v>
          </cell>
          <cell r="F578">
            <v>9.0831242180482806E-5</v>
          </cell>
          <cell r="G578">
            <v>1.6258674385387999E-3</v>
          </cell>
          <cell r="H578">
            <v>2.8658479852372199E-3</v>
          </cell>
          <cell r="I578">
            <v>1.1743726996067801E-2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  <cell r="E579">
            <v>14.603499064034661</v>
          </cell>
          <cell r="F579">
            <v>13.965122401092653</v>
          </cell>
          <cell r="G579">
            <v>11.443016905408768</v>
          </cell>
          <cell r="H579">
            <v>1.3428408920059935E-3</v>
          </cell>
          <cell r="I579">
            <v>1.1802926368906122E-3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  <cell r="E580">
            <v>0.28256068180660404</v>
          </cell>
          <cell r="F580">
            <v>0.26923816069192336</v>
          </cell>
          <cell r="G580">
            <v>0.22194410115288396</v>
          </cell>
          <cell r="H580">
            <v>1.2702649669795845E-5</v>
          </cell>
          <cell r="I580">
            <v>1.2096372664929502E-5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  <cell r="E581">
            <v>0.19787939111158062</v>
          </cell>
          <cell r="F581">
            <v>0.18922930082781372</v>
          </cell>
          <cell r="G581">
            <v>0.15505442961258503</v>
          </cell>
          <cell r="H581">
            <v>1.8195676043441657E-5</v>
          </cell>
          <cell r="I581">
            <v>1.5993125161119412E-5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  <cell r="E582">
            <v>8.2798723760557497E-3</v>
          </cell>
          <cell r="F582">
            <v>8.6941326300838598E-7</v>
          </cell>
          <cell r="G582">
            <v>4.4658192231378002E-7</v>
          </cell>
          <cell r="H582">
            <v>7.0715670009588596E-7</v>
          </cell>
          <cell r="I582">
            <v>1.03813262327384E-6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  <cell r="E583">
            <v>2.2248901636950421E-2</v>
          </cell>
          <cell r="F583">
            <v>2.120432779533343E-2</v>
          </cell>
          <cell r="G583">
            <v>1.7476544524757859E-2</v>
          </cell>
          <cell r="H583">
            <v>1.43670054280495E-6</v>
          </cell>
          <cell r="I583">
            <v>1.39441282971719E-6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  <cell r="E584">
            <v>3.3062929737551174</v>
          </cell>
          <cell r="F584">
            <v>3.1615737149070799</v>
          </cell>
          <cell r="G584">
            <v>2.3585480576846991</v>
          </cell>
          <cell r="H584">
            <v>1.0675424429319846E-3</v>
          </cell>
          <cell r="I584">
            <v>4.1387005733905884E-4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  <cell r="E585">
            <v>5.3451867005412851E-2</v>
          </cell>
          <cell r="F585">
            <v>5.0892199086028579E-2</v>
          </cell>
          <cell r="G585">
            <v>4.040398675372614E-2</v>
          </cell>
          <cell r="H585">
            <v>1.0298249351947177E-5</v>
          </cell>
          <cell r="I585">
            <v>4.230044787041802E-6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  <cell r="E586">
            <v>4.5106316149455879E-2</v>
          </cell>
          <cell r="F586">
            <v>4.3131974282497723E-2</v>
          </cell>
          <cell r="G586">
            <v>3.2176644716025847E-2</v>
          </cell>
          <cell r="H586">
            <v>1.4564016956780152E-5</v>
          </cell>
          <cell r="I586">
            <v>5.6462490769312348E-6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  <cell r="E587">
            <v>8.9801440800481896E-7</v>
          </cell>
          <cell r="F587">
            <v>8.22066253468016E-7</v>
          </cell>
          <cell r="G587">
            <v>3.4103595032180599E-7</v>
          </cell>
          <cell r="H587">
            <v>3.6452414190754199E-7</v>
          </cell>
          <cell r="I587">
            <v>2.6848269794580702E-7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  <cell r="E588">
            <v>3.6752179848616143E-3</v>
          </cell>
          <cell r="F588">
            <v>3.4996327919161558E-3</v>
          </cell>
          <cell r="G588">
            <v>2.7783385051291243E-3</v>
          </cell>
          <cell r="H588">
            <v>9.6960551813374704E-7</v>
          </cell>
          <cell r="I588">
            <v>5.3673707749475302E-7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  <cell r="E589">
            <v>3.5928263044888923E-5</v>
          </cell>
          <cell r="F589">
            <v>5.6121121235893964E-5</v>
          </cell>
          <cell r="G589">
            <v>1.2264941346478401E-4</v>
          </cell>
          <cell r="H589">
            <v>0.11576400244737169</v>
          </cell>
          <cell r="I589">
            <v>0.10036142953965903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  <cell r="E590">
            <v>3.5928263044888923E-5</v>
          </cell>
          <cell r="F590">
            <v>5.6121121235893964E-5</v>
          </cell>
          <cell r="G590">
            <v>1.2264941346478401E-4</v>
          </cell>
          <cell r="H590">
            <v>0.11576400244737169</v>
          </cell>
          <cell r="I590">
            <v>0.10036142953965903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  <cell r="E591">
            <v>2.4157462815226499E-7</v>
          </cell>
          <cell r="F591">
            <v>5.4205294579862295E-7</v>
          </cell>
          <cell r="G591">
            <v>2.89517249485096E-6</v>
          </cell>
          <cell r="H591">
            <v>9.0209376494803997E-3</v>
          </cell>
          <cell r="I591">
            <v>7.2631270716891896E-3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  <cell r="E592">
            <v>4.8083756219593998E-5</v>
          </cell>
          <cell r="F592">
            <v>4.8625809165392598E-5</v>
          </cell>
          <cell r="G592">
            <v>3.8652761601910899E-5</v>
          </cell>
          <cell r="H592">
            <v>1.47278112594426E-2</v>
          </cell>
          <cell r="I592">
            <v>1.2788576500622199E-2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  <cell r="E593">
            <v>34.179291317798359</v>
          </cell>
          <cell r="F593">
            <v>32.250244378190089</v>
          </cell>
          <cell r="G593">
            <v>25.968695721662478</v>
          </cell>
          <cell r="H593">
            <v>1.3896826626534136E-3</v>
          </cell>
          <cell r="I593">
            <v>1.041491052506602E-3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  <cell r="E594">
            <v>0.77215853196683981</v>
          </cell>
          <cell r="F594">
            <v>0.72915273030100658</v>
          </cell>
          <cell r="G594">
            <v>0.58913323223244518</v>
          </cell>
          <cell r="H594">
            <v>1.3208885167925776E-5</v>
          </cell>
          <cell r="I594">
            <v>1.0678180273961676E-5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  <cell r="E595">
            <v>0.46629319669574892</v>
          </cell>
          <cell r="F595">
            <v>0.43997604881569019</v>
          </cell>
          <cell r="G595">
            <v>0.35427961421094728</v>
          </cell>
          <cell r="H595">
            <v>1.8958835779719152E-5</v>
          </cell>
          <cell r="I595">
            <v>1.420860917471489E-5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  <cell r="E596">
            <v>5.2732106970958897E-2</v>
          </cell>
          <cell r="F596">
            <v>8.7688731081422E-7</v>
          </cell>
          <cell r="G596">
            <v>3.9399995410111302E-7</v>
          </cell>
          <cell r="H596">
            <v>6.7616092156994697E-7</v>
          </cell>
          <cell r="I596">
            <v>8.6320386849089901E-7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  <cell r="E597">
            <v>6.0799919009020029E-2</v>
          </cell>
          <cell r="F597">
            <v>5.7414496913938247E-2</v>
          </cell>
          <cell r="G597">
            <v>4.6389178264536958E-2</v>
          </cell>
          <cell r="H597">
            <v>1.48710533311398E-6</v>
          </cell>
          <cell r="I597">
            <v>1.25864938984278E-6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  <cell r="E598">
            <v>1.2240839878949954E-4</v>
          </cell>
          <cell r="F598">
            <v>1.6645507974556514E-4</v>
          </cell>
          <cell r="G598">
            <v>9.3449235511815364E-5</v>
          </cell>
          <cell r="H598">
            <v>9.2017757919995204E-3</v>
          </cell>
          <cell r="I598">
            <v>3.1539736595186723E-3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  <cell r="E599">
            <v>1.2240839878949954E-4</v>
          </cell>
          <cell r="F599">
            <v>1.6645507974556514E-4</v>
          </cell>
          <cell r="G599">
            <v>9.3449235511815364E-5</v>
          </cell>
          <cell r="H599">
            <v>9.2017757919995204E-3</v>
          </cell>
          <cell r="I599">
            <v>3.1539736595186723E-3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  <cell r="E600">
            <v>3.93973071298416E-7</v>
          </cell>
          <cell r="F600">
            <v>2.2749084240596401E-6</v>
          </cell>
          <cell r="G600">
            <v>2.8251856204417599E-6</v>
          </cell>
          <cell r="H600">
            <v>1.1473078298966199E-3</v>
          </cell>
          <cell r="I600">
            <v>5.3276893395919899E-6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  <cell r="E601">
            <v>1.5931885006447701E-5</v>
          </cell>
          <cell r="F601">
            <v>1.82067934305074E-5</v>
          </cell>
          <cell r="G601">
            <v>1.23226390280873E-5</v>
          </cell>
          <cell r="H601">
            <v>1.1505903151515699E-3</v>
          </cell>
          <cell r="I601">
            <v>3.9830499763532801E-4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  <cell r="G602">
            <v>6.2408205661191825E-6</v>
          </cell>
          <cell r="H602">
            <v>9.6921880577636429E-6</v>
          </cell>
          <cell r="I602">
            <v>2.9178933918079241E-6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  <cell r="G603">
            <v>6.2408205661191825E-6</v>
          </cell>
          <cell r="H603">
            <v>9.6921880577636429E-6</v>
          </cell>
          <cell r="I603">
            <v>2.9178933918079241E-6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  <cell r="E604">
            <v>1.9605539576263101E-7</v>
          </cell>
          <cell r="F604">
            <v>3.34873182520702E-7</v>
          </cell>
          <cell r="G604">
            <v>1.1987959325941201E-6</v>
          </cell>
          <cell r="H604">
            <v>1.5243653218589499E-6</v>
          </cell>
          <cell r="I604">
            <v>7.3861793886708102E-7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  <cell r="E605">
            <v>4.2435438573381401E-7</v>
          </cell>
          <cell r="F605">
            <v>7.5922756825451595E-7</v>
          </cell>
          <cell r="G605">
            <v>1.5384152977394101E-6</v>
          </cell>
          <cell r="H605">
            <v>2.0316659420502802E-6</v>
          </cell>
          <cell r="I605">
            <v>1.0061267304588699E-6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  <cell r="E606">
            <v>2.9000113279334098E-2</v>
          </cell>
          <cell r="F606">
            <v>9.8179300730034062E-3</v>
          </cell>
          <cell r="G606">
            <v>0.23941383151445961</v>
          </cell>
          <cell r="H606">
            <v>1.9343007350803363</v>
          </cell>
          <cell r="I606">
            <v>4.4774684053348439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  <cell r="E607">
            <v>2.9000113279334098E-2</v>
          </cell>
          <cell r="F607">
            <v>9.8179300730034062E-3</v>
          </cell>
          <cell r="G607">
            <v>0.23941383151445961</v>
          </cell>
          <cell r="H607">
            <v>1.9343007350803363</v>
          </cell>
          <cell r="I607">
            <v>4.4774684053348439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  <cell r="E608">
            <v>6.0490200615016601E-3</v>
          </cell>
          <cell r="G608">
            <v>5.0583462006767499E-2</v>
          </cell>
          <cell r="H608">
            <v>0.143035298121855</v>
          </cell>
          <cell r="I608">
            <v>0.46710909586527699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  <cell r="E609">
            <v>6.7796223847661503E-3</v>
          </cell>
          <cell r="F609">
            <v>6.7796223847661503E-3</v>
          </cell>
          <cell r="G609">
            <v>5.7363084391533703E-2</v>
          </cell>
          <cell r="H609">
            <v>0.34258627196827002</v>
          </cell>
          <cell r="I609">
            <v>0.80969536783354701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  <cell r="E610">
            <v>355.59918023666103</v>
          </cell>
          <cell r="F610">
            <v>513.27273102209199</v>
          </cell>
          <cell r="G610">
            <v>785.61025935526197</v>
          </cell>
          <cell r="H610">
            <v>820.12147589416998</v>
          </cell>
          <cell r="I610">
            <v>251.33261864087498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  <cell r="E611">
            <v>0.7930242646858755</v>
          </cell>
          <cell r="F611">
            <v>1.1446531733599905</v>
          </cell>
          <cell r="G611">
            <v>1.7519950350848872</v>
          </cell>
          <cell r="H611">
            <v>1.8289587449026903</v>
          </cell>
          <cell r="I611">
            <v>0.56049866300762374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  <cell r="E612">
            <v>4.8512848599817362</v>
          </cell>
          <cell r="F612">
            <v>7.0023564941622345</v>
          </cell>
          <cell r="G612">
            <v>10.717738872513793</v>
          </cell>
          <cell r="H612">
            <v>11.188560380548015</v>
          </cell>
          <cell r="I612">
            <v>3.4288215367104375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  <cell r="E613">
            <v>1.4918586883173201E-2</v>
          </cell>
          <cell r="F613">
            <v>6.6149607006113298E-3</v>
          </cell>
          <cell r="G613">
            <v>2.3590173731771299E-2</v>
          </cell>
          <cell r="H613">
            <v>1.2975648056614299E-2</v>
          </cell>
          <cell r="I613">
            <v>1.0318271694554E-2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  <cell r="E614">
            <v>1.4918586883173201E-2</v>
          </cell>
          <cell r="F614">
            <v>2.15335475837845E-2</v>
          </cell>
          <cell r="G614">
            <v>3.2959012641458299E-2</v>
          </cell>
          <cell r="H614">
            <v>3.6292269935829499E-2</v>
          </cell>
          <cell r="I614">
            <v>1.2595350477422201E-2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  <cell r="E615">
            <v>102.299643522715</v>
          </cell>
          <cell r="F615">
            <v>134.604226798182</v>
          </cell>
          <cell r="G615">
            <v>139.83442771352099</v>
          </cell>
          <cell r="H615">
            <v>24.991803797484899</v>
          </cell>
          <cell r="I615">
            <v>9.4371689367210099E-4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  <cell r="E616">
            <v>1.3845636984571901</v>
          </cell>
          <cell r="F616">
            <v>1.82178666186924</v>
          </cell>
          <cell r="G616">
            <v>1.89257426262377</v>
          </cell>
          <cell r="H616">
            <v>0.33824892350948299</v>
          </cell>
          <cell r="I616">
            <v>1.27726364198821E-5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  <cell r="E617">
            <v>1.4052148835537817</v>
          </cell>
          <cell r="F617">
            <v>1.8489591593156731</v>
          </cell>
          <cell r="G617">
            <v>1.9208025784824261</v>
          </cell>
          <cell r="H617">
            <v>0.34329400820721134</v>
          </cell>
          <cell r="I617">
            <v>1.2963144143847624E-5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  <cell r="E618">
            <v>9.2363791645625631E-4</v>
          </cell>
          <cell r="F618">
            <v>1.9970867468703424E-3</v>
          </cell>
          <cell r="G618">
            <v>2.2581666059130895E-2</v>
          </cell>
          <cell r="H618">
            <v>4.8007884717506187E-2</v>
          </cell>
          <cell r="I618">
            <v>2.6240700538854023E-2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  <cell r="E619">
            <v>2.3536709274874171E-3</v>
          </cell>
          <cell r="F619">
            <v>5.0029691466522263E-3</v>
          </cell>
          <cell r="G619">
            <v>5.0478868707193265E-2</v>
          </cell>
          <cell r="H619">
            <v>0.10171044174584731</v>
          </cell>
          <cell r="I619">
            <v>5.0808471316784232E-2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  <cell r="E620">
            <v>2.4882720266770099E-5</v>
          </cell>
          <cell r="F620">
            <v>1.2789482858580901E-5</v>
          </cell>
          <cell r="G620">
            <v>4.2583811977325002E-4</v>
          </cell>
          <cell r="H620">
            <v>3.6156936513514E-5</v>
          </cell>
          <cell r="I620">
            <v>3.2419320298110498E-4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  <cell r="E621">
            <v>2.4924211124716655E-5</v>
          </cell>
          <cell r="F621">
            <v>3.7713693983297555E-5</v>
          </cell>
          <cell r="G621">
            <v>4.2588774653073058E-4</v>
          </cell>
          <cell r="H621">
            <v>9.0534924992030402E-4</v>
          </cell>
          <cell r="I621">
            <v>4.948559570956202E-4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  <cell r="G622">
            <v>1.61003804247249E-7</v>
          </cell>
          <cell r="H622">
            <v>5.5247731018164099E-6</v>
          </cell>
          <cell r="I622">
            <v>1.2367332735294501E-6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  <cell r="G623">
            <v>8.9771818125738871E-8</v>
          </cell>
          <cell r="H623">
            <v>3.0804795476794471E-6</v>
          </cell>
          <cell r="I623">
            <v>6.8957249190732611E-7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  <cell r="G624">
            <v>3.0486277048430801E-8</v>
          </cell>
          <cell r="H624">
            <v>1.26619587148792E-8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  <cell r="G625">
            <v>3.0486277048430801E-8</v>
          </cell>
          <cell r="H625">
            <v>1.3880903784213195E-8</v>
          </cell>
          <cell r="I625">
            <v>-1.1478757615728034E-9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  <cell r="E626">
            <v>8.5604212639291451E-6</v>
          </cell>
          <cell r="F626">
            <v>1.4071223085760498E-5</v>
          </cell>
          <cell r="G626">
            <v>4.5535661362998374E-5</v>
          </cell>
          <cell r="H626">
            <v>3.9617637629459711E-2</v>
          </cell>
          <cell r="I626">
            <v>4.5694526652988558E-2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  <cell r="E627">
            <v>3.0566767896934311E-5</v>
          </cell>
          <cell r="F627">
            <v>4.9961076014262035E-5</v>
          </cell>
          <cell r="G627">
            <v>1.4057011005677762E-4</v>
          </cell>
          <cell r="H627">
            <v>0.11325242858679287</v>
          </cell>
          <cell r="I627">
            <v>0.12019139261786407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  <cell r="E628">
            <v>1.9459464640788099E-8</v>
          </cell>
          <cell r="F628">
            <v>3.7426070127908099E-8</v>
          </cell>
          <cell r="G628">
            <v>8.4637428115468499E-7</v>
          </cell>
          <cell r="H628">
            <v>3.8003674308056598E-4</v>
          </cell>
          <cell r="I628">
            <v>6.0668792294080003E-4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  <cell r="E629">
            <v>2.6833149022748946E-7</v>
          </cell>
          <cell r="F629">
            <v>3.064095425085961E-7</v>
          </cell>
          <cell r="G629">
            <v>8.7879338246955598E-7</v>
          </cell>
          <cell r="H629">
            <v>7.4710817421829736E-4</v>
          </cell>
          <cell r="I629">
            <v>8.6169181236448995E-4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  <cell r="E630">
            <v>52.41963093048075</v>
          </cell>
          <cell r="F630">
            <v>52.419380439378244</v>
          </cell>
          <cell r="G630">
            <v>15.913639533157385</v>
          </cell>
          <cell r="H630">
            <v>5.2075614689791304E-4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  <cell r="E631">
            <v>8.4889419432224264E-2</v>
          </cell>
          <cell r="F631">
            <v>8.4889013781824132E-2</v>
          </cell>
          <cell r="G631">
            <v>2.5770872420200635E-2</v>
          </cell>
          <cell r="H631">
            <v>8.4332312515807558E-7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  <cell r="E632">
            <v>0.71513821187558912</v>
          </cell>
          <cell r="F632">
            <v>0.71513479453449191</v>
          </cell>
          <cell r="G632">
            <v>0.21710285856967759</v>
          </cell>
          <cell r="H632">
            <v>7.1044494801898083E-6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  <cell r="E633">
            <v>1.1474123795696501E-8</v>
          </cell>
          <cell r="F633">
            <v>7.08302447178579E-8</v>
          </cell>
          <cell r="G633">
            <v>4.8308736866658801E-8</v>
          </cell>
          <cell r="H633">
            <v>2.4517010637469499E-8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  <cell r="E634">
            <v>1.5969878124835954E-3</v>
          </cell>
          <cell r="F634">
            <v>1.5970413216616543E-3</v>
          </cell>
          <cell r="G634">
            <v>4.8484128975479878E-4</v>
          </cell>
          <cell r="H634">
            <v>3.6929905492538601E-8</v>
          </cell>
          <cell r="I634">
            <v>4.3024567634970501E-9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  <cell r="E635">
            <v>2.3585064519546059E-3</v>
          </cell>
          <cell r="F635">
            <v>5.0089353918062471E-3</v>
          </cell>
          <cell r="G635">
            <v>5.0490519270100495E-2</v>
          </cell>
          <cell r="H635">
            <v>0.10172541087879187</v>
          </cell>
          <cell r="I635">
            <v>5.0816045202117265E-2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  <cell r="E636">
            <v>2.3585064519546059E-3</v>
          </cell>
          <cell r="F636">
            <v>5.0089353918062471E-3</v>
          </cell>
          <cell r="G636">
            <v>5.0490519270100495E-2</v>
          </cell>
          <cell r="H636">
            <v>0.10172541087879187</v>
          </cell>
          <cell r="I636">
            <v>5.0816045202117265E-2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  <cell r="E637">
            <v>2.35517227648316E-4</v>
          </cell>
          <cell r="F637">
            <v>2.8014026137254401E-4</v>
          </cell>
          <cell r="G637">
            <v>4.8422664789021901E-3</v>
          </cell>
          <cell r="H637">
            <v>5.1524059939846199E-6</v>
          </cell>
          <cell r="I637">
            <v>3.6331209356782E-3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  <cell r="E638">
            <v>2.4929519362798801E-4</v>
          </cell>
          <cell r="F638">
            <v>5.2943545500053202E-4</v>
          </cell>
          <cell r="G638">
            <v>5.3368003049351796E-3</v>
          </cell>
          <cell r="H638">
            <v>1.07523737309976E-2</v>
          </cell>
          <cell r="I638">
            <v>5.3712084981127201E-3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  <cell r="E639">
            <v>1.618703995993105E-3</v>
          </cell>
          <cell r="F639">
            <v>1.8422160888947161E-3</v>
          </cell>
          <cell r="G639">
            <v>2.1212719763026599E-3</v>
          </cell>
          <cell r="H639">
            <v>1.588811927446517E-3</v>
          </cell>
          <cell r="I639">
            <v>4.9335717244991441E-4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  <cell r="E640">
            <v>1.6085582681268594E-5</v>
          </cell>
          <cell r="F640">
            <v>1.8306694298668678E-5</v>
          </cell>
          <cell r="G640">
            <v>2.1079762482046678E-5</v>
          </cell>
          <cell r="H640">
            <v>1.6803923352161988E-5</v>
          </cell>
          <cell r="I640">
            <v>5.8617836768691702E-6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  <cell r="E641">
            <v>2.2083274160888218E-5</v>
          </cell>
          <cell r="F641">
            <v>2.513255237236993E-5</v>
          </cell>
          <cell r="G641">
            <v>2.8939590399763473E-5</v>
          </cell>
          <cell r="H641">
            <v>2.1675469678670104E-5</v>
          </cell>
          <cell r="I641">
            <v>6.730657195769629E-6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  <cell r="F642">
            <v>4.3367810791972607E-7</v>
          </cell>
          <cell r="G642">
            <v>2.2896624589281559E-5</v>
          </cell>
          <cell r="H642">
            <v>6.6619287205241462E-2</v>
          </cell>
          <cell r="I642">
            <v>0.19031117485991805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  <cell r="F643">
            <v>2.2068449303789802E-6</v>
          </cell>
          <cell r="G643">
            <v>1.0616061345275443E-4</v>
          </cell>
          <cell r="H643">
            <v>0.27866718425812081</v>
          </cell>
          <cell r="I643">
            <v>0.73437022918520767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  <cell r="F644">
            <v>1.7447434896180701E-8</v>
          </cell>
          <cell r="G644">
            <v>4.2485380187599901E-7</v>
          </cell>
          <cell r="H644">
            <v>1.25477473505848E-3</v>
          </cell>
          <cell r="I644">
            <v>3.1590244183479399E-3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  <cell r="E645">
            <v>1.6307463100601071E-8</v>
          </cell>
          <cell r="F645">
            <v>3.4479527743075118E-8</v>
          </cell>
          <cell r="G645">
            <v>4.5146440605778172E-7</v>
          </cell>
          <cell r="H645">
            <v>1.25628076926238E-3</v>
          </cell>
          <cell r="I645">
            <v>3.5888114249834802E-3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  <cell r="E646">
            <v>3.6413653866512975E-5</v>
          </cell>
          <cell r="F646">
            <v>5.8322884598058637E-5</v>
          </cell>
          <cell r="G646">
            <v>1.4746985632230431E-4</v>
          </cell>
          <cell r="H646">
            <v>0.11326780426318178</v>
          </cell>
          <cell r="I646">
            <v>0.12020525156440519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  <cell r="E647">
            <v>3.6413653866512975E-5</v>
          </cell>
          <cell r="F647">
            <v>5.8322884598058637E-5</v>
          </cell>
          <cell r="G647">
            <v>1.4746985632230431E-4</v>
          </cell>
          <cell r="H647">
            <v>0.11326780426318178</v>
          </cell>
          <cell r="I647">
            <v>0.12020525156440519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  <cell r="E648">
            <v>1.3852260566793699E-6</v>
          </cell>
          <cell r="F648">
            <v>1.9383743852998798E-6</v>
          </cell>
          <cell r="G648">
            <v>3.2741894282884301E-6</v>
          </cell>
          <cell r="H648">
            <v>5.9463477388361601E-3</v>
          </cell>
          <cell r="I648">
            <v>8.6660873731225305E-3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  <cell r="E649">
            <v>4.8978781460698402E-5</v>
          </cell>
          <cell r="F649">
            <v>5.0917155845998298E-5</v>
          </cell>
          <cell r="G649">
            <v>4.1238303842513297E-5</v>
          </cell>
          <cell r="H649">
            <v>1.19723171234257E-2</v>
          </cell>
          <cell r="I649">
            <v>1.2705599598765001E-2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  <cell r="E650">
            <v>2.1368552016838701E-3</v>
          </cell>
          <cell r="F650">
            <v>4.2122982343276603E-3</v>
          </cell>
          <cell r="G650">
            <v>5.935012398438356E-3</v>
          </cell>
          <cell r="H650">
            <v>8.4900065230822663E-3</v>
          </cell>
          <cell r="I650">
            <v>2.8483500865686966E-3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  <cell r="E651">
            <v>1.7360827838011249E-5</v>
          </cell>
          <cell r="F651">
            <v>3.4222714010240288E-5</v>
          </cell>
          <cell r="G651">
            <v>4.8218863114616465E-5</v>
          </cell>
          <cell r="H651">
            <v>7.4329665521524567E-5</v>
          </cell>
          <cell r="I651">
            <v>2.8568487619115416E-5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  <cell r="E652">
            <v>2.9152185561853563E-5</v>
          </cell>
          <cell r="F652">
            <v>5.7466551627935355E-5</v>
          </cell>
          <cell r="G652">
            <v>8.0968791247453776E-5</v>
          </cell>
          <cell r="H652">
            <v>1.1582546416210466E-4</v>
          </cell>
          <cell r="I652">
            <v>3.8858800635316359E-5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  <cell r="E653">
            <v>3.3473980309423397E-7</v>
          </cell>
          <cell r="F653">
            <v>2.1008428190159918E-9</v>
          </cell>
          <cell r="G653">
            <v>2.7781860325280106E-10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  <cell r="E654">
            <v>2.9709284620297085</v>
          </cell>
          <cell r="F654">
            <v>3.0535515830619491</v>
          </cell>
          <cell r="G654">
            <v>2.631922591270198</v>
          </cell>
          <cell r="H654">
            <v>1.1885441493258249</v>
          </cell>
          <cell r="I654">
            <v>27.378769038308803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  <cell r="G655">
            <v>0.65791736289597602</v>
          </cell>
          <cell r="H655">
            <v>1.78238454320957</v>
          </cell>
          <cell r="I655">
            <v>1.69076247109616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  <cell r="E656">
            <v>3.0152407559649532</v>
          </cell>
          <cell r="F656">
            <v>3.0990962257635188</v>
          </cell>
          <cell r="G656">
            <v>3.3389088775687248</v>
          </cell>
          <cell r="H656">
            <v>3.0152409236214308</v>
          </cell>
          <cell r="I656">
            <v>29.503112282275602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  <cell r="E657">
            <v>3.2977879704898173E-6</v>
          </cell>
          <cell r="F657">
            <v>9.0658282737731565E-6</v>
          </cell>
          <cell r="G657">
            <v>1.3595117498263883E-4</v>
          </cell>
          <cell r="H657">
            <v>0.2786965065896701</v>
          </cell>
          <cell r="I657">
            <v>0.73444468985517275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  <cell r="E658">
            <v>3.2977879704898173E-6</v>
          </cell>
          <cell r="F658">
            <v>9.0658282737731565E-6</v>
          </cell>
          <cell r="G658">
            <v>1.3595117498263883E-4</v>
          </cell>
          <cell r="H658">
            <v>0.2786965065896701</v>
          </cell>
          <cell r="I658">
            <v>0.73444468985517275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  <cell r="E659">
            <v>1.12774032805598E-6</v>
          </cell>
          <cell r="F659">
            <v>8.7767288913586397E-7</v>
          </cell>
          <cell r="G659">
            <v>1.58766096714401E-6</v>
          </cell>
          <cell r="H659">
            <v>2.9413661781419999E-2</v>
          </cell>
          <cell r="I659">
            <v>6.7555477719780294E-2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  <cell r="E660">
            <v>3.1201087847372902E-4</v>
          </cell>
          <cell r="F660">
            <v>3.1288855136286502E-4</v>
          </cell>
          <cell r="G660">
            <v>1.4297206211025501E-4</v>
          </cell>
          <cell r="H660">
            <v>2.9458012797454899E-2</v>
          </cell>
          <cell r="I660">
            <v>7.7630281824468697E-2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  <cell r="E661">
            <v>1.5494573737470881E-2</v>
          </cell>
          <cell r="F661">
            <v>62.937089058447498</v>
          </cell>
          <cell r="G661">
            <v>328.62701112455341</v>
          </cell>
          <cell r="H661">
            <v>484.49829056733586</v>
          </cell>
          <cell r="I661">
            <v>225.38436603080299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  <cell r="E662">
            <v>1.1701952831822452E-4</v>
          </cell>
          <cell r="F662">
            <v>0.47531920529901311</v>
          </cell>
          <cell r="G662">
            <v>2.4818867873354069</v>
          </cell>
          <cell r="H662">
            <v>3.9563626096570053</v>
          </cell>
          <cell r="I662">
            <v>2.1319419817344833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  <cell r="E663">
            <v>2.1138572629564642E-4</v>
          </cell>
          <cell r="F663">
            <v>0.85862331594062002</v>
          </cell>
          <cell r="G663">
            <v>4.4833152950143695</v>
          </cell>
          <cell r="H663">
            <v>6.6097993256116974</v>
          </cell>
          <cell r="I663">
            <v>3.0748208189741235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  <cell r="F664">
            <v>3.5301015009937999E-6</v>
          </cell>
          <cell r="H664">
            <v>3.9688826270062299E-6</v>
          </cell>
          <cell r="I664">
            <v>9.0126102873978643E-7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  <cell r="F665">
            <v>3.5301015009937999E-6</v>
          </cell>
          <cell r="H665">
            <v>3.9688826270062299E-6</v>
          </cell>
          <cell r="I665">
            <v>9.0126102873978643E-7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  <cell r="E666">
            <v>1.02895350082528E-6</v>
          </cell>
          <cell r="F666">
            <v>7.5879283732966205E-7</v>
          </cell>
          <cell r="G666">
            <v>9.2949543221722298E-7</v>
          </cell>
          <cell r="H666">
            <v>1.2151662623239201E-6</v>
          </cell>
          <cell r="I666">
            <v>4.49643803800563E-7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  <cell r="E667">
            <v>2.4239825609119901E-6</v>
          </cell>
          <cell r="F667">
            <v>3.1827753982416502E-6</v>
          </cell>
          <cell r="G667">
            <v>2.0114032280098402E-6</v>
          </cell>
          <cell r="H667">
            <v>1.9207380282309901E-6</v>
          </cell>
          <cell r="I667">
            <v>6.6289167408205104E-7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  <cell r="E668">
            <v>1.06897500874414E-8</v>
          </cell>
          <cell r="F668">
            <v>1.4498076466177615E-6</v>
          </cell>
          <cell r="G668">
            <v>2.8895259774386095E-6</v>
          </cell>
          <cell r="H668">
            <v>0.44833464006126023</v>
          </cell>
          <cell r="I668">
            <v>0.22718846645249458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  <cell r="E669">
            <v>9.7483547307789005E-9</v>
          </cell>
          <cell r="F669">
            <v>1.3221299950903181E-6</v>
          </cell>
          <cell r="G669">
            <v>2.635059192353312E-6</v>
          </cell>
          <cell r="H669">
            <v>0.36450711792333979</v>
          </cell>
          <cell r="I669">
            <v>0.18430653690092019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  <cell r="E670">
            <v>6.6975291858405502E-8</v>
          </cell>
          <cell r="F670">
            <v>3.2544469491112498E-7</v>
          </cell>
          <cell r="G670">
            <v>3.8968317436167E-7</v>
          </cell>
          <cell r="H670">
            <v>6.4847460203513396E-2</v>
          </cell>
          <cell r="I670">
            <v>4.6138566221311102E-7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  <cell r="E671">
            <v>6.6083639690118901E-8</v>
          </cell>
          <cell r="F671">
            <v>3.8341309979767399E-7</v>
          </cell>
          <cell r="G671">
            <v>7.0179572346195699E-7</v>
          </cell>
          <cell r="H671">
            <v>6.8136013166418097E-2</v>
          </cell>
          <cell r="I671">
            <v>3.4527216929712702E-2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  <cell r="E672">
            <v>9.7580228807730478</v>
          </cell>
          <cell r="F672">
            <v>14.729446029804318</v>
          </cell>
          <cell r="G672">
            <v>24.121965972197032</v>
          </cell>
          <cell r="H672">
            <v>24.270286583047948</v>
          </cell>
          <cell r="I672">
            <v>2.1695436253007749E-4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  <cell r="E673">
            <v>1.6541838129241045E-2</v>
          </cell>
          <cell r="F673">
            <v>2.5727199591878063E-2</v>
          </cell>
          <cell r="G673">
            <v>4.5975669154879273E-2</v>
          </cell>
          <cell r="H673">
            <v>5.2102051694819088E-2</v>
          </cell>
          <cell r="I673">
            <v>4.8118337389004483E-7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  <cell r="E674">
            <v>0.13312445949212887</v>
          </cell>
          <cell r="F674">
            <v>0.20094742196185977</v>
          </cell>
          <cell r="G674">
            <v>0.32908548393174658</v>
          </cell>
          <cell r="H674">
            <v>0.33110895747678021</v>
          </cell>
          <cell r="I674">
            <v>2.9598139499328371E-6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  <cell r="E675">
            <v>1.96410113661269E-7</v>
          </cell>
          <cell r="F675">
            <v>1.9996621297008101E-4</v>
          </cell>
          <cell r="G675">
            <v>6.0776705294097305E-4</v>
          </cell>
          <cell r="H675">
            <v>4.6136026603751002E-4</v>
          </cell>
          <cell r="I675">
            <v>1.5529531710845501E-8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  <cell r="E676">
            <v>3.5954737165212226E-4</v>
          </cell>
          <cell r="F676">
            <v>5.5951358462220295E-4</v>
          </cell>
          <cell r="G676">
            <v>1.0318549689685851E-3</v>
          </cell>
          <cell r="H676">
            <v>1.1605613754619201E-3</v>
          </cell>
          <cell r="I676">
            <v>6.026770265997591E-8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  <cell r="E677">
            <v>79.489865430908594</v>
          </cell>
          <cell r="F677">
            <v>61.541417680056867</v>
          </cell>
          <cell r="G677">
            <v>43.561768436834228</v>
          </cell>
          <cell r="H677">
            <v>8.8928168416287298E-3</v>
          </cell>
          <cell r="I677">
            <v>2.9324362498045855E-3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  <cell r="E678">
            <v>0.57150119642503983</v>
          </cell>
          <cell r="F678">
            <v>0.4424588423088433</v>
          </cell>
          <cell r="G678">
            <v>0.31319216160555924</v>
          </cell>
          <cell r="H678">
            <v>6.8449825673047912E-5</v>
          </cell>
          <cell r="I678">
            <v>2.5727852963000323E-5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  <cell r="E679">
            <v>1.0844456402579628</v>
          </cell>
          <cell r="F679">
            <v>0.83958277871837361</v>
          </cell>
          <cell r="G679">
            <v>0.59429424879719261</v>
          </cell>
          <cell r="H679">
            <v>1.2132083003586271E-4</v>
          </cell>
          <cell r="I679">
            <v>4.0005951566228964E-5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  <cell r="E680">
            <v>8.3538109682586132E-5</v>
          </cell>
          <cell r="F680">
            <v>8.0025031027654926E-5</v>
          </cell>
          <cell r="G680">
            <v>7.0880033065113025E-5</v>
          </cell>
          <cell r="H680">
            <v>1.1171359866715878E-5</v>
          </cell>
          <cell r="I680">
            <v>5.2182082727584246E-6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  <cell r="E681">
            <v>9.3705619350752648E-5</v>
          </cell>
          <cell r="F681">
            <v>8.9764960261876162E-5</v>
          </cell>
          <cell r="G681">
            <v>7.950691514573226E-5</v>
          </cell>
          <cell r="H681">
            <v>1.1391634743962521E-5</v>
          </cell>
          <cell r="I681">
            <v>5.0291099026262263E-6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  <cell r="E682">
            <v>7.0521122169505605E-8</v>
          </cell>
          <cell r="F682">
            <v>1.6987538787792099E-7</v>
          </cell>
          <cell r="G682">
            <v>1.7998907346260401E-7</v>
          </cell>
          <cell r="H682">
            <v>6.2783450474719398E-7</v>
          </cell>
          <cell r="I682">
            <v>2.9006709349052E-7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  <cell r="E683">
            <v>6.402915597160488E-6</v>
          </cell>
          <cell r="F683">
            <v>6.5665466112617242E-6</v>
          </cell>
          <cell r="G683">
            <v>5.7290649287665688E-6</v>
          </cell>
          <cell r="H683">
            <v>1.2206799833406601E-6</v>
          </cell>
          <cell r="I683">
            <v>7.2188865393566197E-7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  <cell r="E684">
            <v>29.423203828491868</v>
          </cell>
          <cell r="F684">
            <v>35.812101391961193</v>
          </cell>
          <cell r="G684">
            <v>44.364032386524059</v>
          </cell>
          <cell r="H684">
            <v>3.0676188659436119</v>
          </cell>
          <cell r="I684">
            <v>2.0627745559310631E-4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  <cell r="E685">
            <v>3.5247538430284012E-2</v>
          </cell>
          <cell r="F685">
            <v>4.3543737632089421E-2</v>
          </cell>
          <cell r="G685">
            <v>5.7369880283541126E-2</v>
          </cell>
          <cell r="H685">
            <v>4.3068739938358991E-3</v>
          </cell>
          <cell r="I685">
            <v>3.1108049979515256E-7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  <cell r="E686">
            <v>0.40140796491803371</v>
          </cell>
          <cell r="F686">
            <v>0.48856891394217333</v>
          </cell>
          <cell r="G686">
            <v>0.60523918671929255</v>
          </cell>
          <cell r="H686">
            <v>4.1850189167034299E-2</v>
          </cell>
          <cell r="I686">
            <v>2.8141535551583412E-6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  <cell r="E687">
            <v>3.2775867660215399E-8</v>
          </cell>
          <cell r="F687">
            <v>1.8026669461062E-4</v>
          </cell>
          <cell r="G687">
            <v>5.2729398150022904E-4</v>
          </cell>
          <cell r="H687">
            <v>3.0287212712171498E-8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  <cell r="E688">
            <v>7.6597462847465599E-4</v>
          </cell>
          <cell r="F688">
            <v>9.4624271371431207E-4</v>
          </cell>
          <cell r="G688">
            <v>1.246670262191264E-3</v>
          </cell>
          <cell r="H688">
            <v>9.3612342280149899E-5</v>
          </cell>
          <cell r="I688">
            <v>3.2651224267447302E-8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  <cell r="G689">
            <v>2.4389036895442566E-6</v>
          </cell>
          <cell r="H689">
            <v>1.1522856625363267E-5</v>
          </cell>
          <cell r="I689">
            <v>8.3974750866641442E-6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  <cell r="G690">
            <v>5.2572573420201743E-7</v>
          </cell>
          <cell r="H690">
            <v>2.426124595956752E-6</v>
          </cell>
          <cell r="I690">
            <v>1.7216739567695904E-6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  <cell r="G691">
            <v>1.063426881593E-6</v>
          </cell>
          <cell r="H691">
            <v>2.3278190864359699E-6</v>
          </cell>
          <cell r="I691">
            <v>2.2637830917997799E-6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  <cell r="G692">
            <v>1.063426881593E-6</v>
          </cell>
          <cell r="H692">
            <v>4.7962173581166301E-6</v>
          </cell>
          <cell r="I692">
            <v>3.8313181491279796E-6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  <cell r="E693">
            <v>2.0661123117563423E-3</v>
          </cell>
          <cell r="F693">
            <v>2.0669092389160502E-3</v>
          </cell>
          <cell r="G693">
            <v>1.4433230498995704E-3</v>
          </cell>
          <cell r="H693">
            <v>8.7065177132802926E-5</v>
          </cell>
          <cell r="I693">
            <v>7.227703380534034E-2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  <cell r="E694">
            <v>2.0661123117563423E-3</v>
          </cell>
          <cell r="F694">
            <v>2.0669092389160502E-3</v>
          </cell>
          <cell r="G694">
            <v>1.4433230498995704E-3</v>
          </cell>
          <cell r="H694">
            <v>8.7065177132802926E-5</v>
          </cell>
          <cell r="I694">
            <v>7.227703380534034E-2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  <cell r="E695">
            <v>5.3867581597868001E-5</v>
          </cell>
          <cell r="F695">
            <v>6.5744460416293702E-8</v>
          </cell>
          <cell r="G695">
            <v>5.1290517503164295E-7</v>
          </cell>
          <cell r="H695">
            <v>2.0218654640622999E-7</v>
          </cell>
          <cell r="I695">
            <v>7.6379632784155703E-3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  <cell r="E696">
            <v>2.1837723433718601E-4</v>
          </cell>
          <cell r="F696">
            <v>2.18442978797602E-4</v>
          </cell>
          <cell r="G696">
            <v>1.6768020215499399E-4</v>
          </cell>
          <cell r="H696">
            <v>9.1949284025487801E-6</v>
          </cell>
          <cell r="I696">
            <v>7.63962685747084E-3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  <cell r="E697">
            <v>1.5608805750124419E-3</v>
          </cell>
          <cell r="F697">
            <v>1.4941247600840193E-3</v>
          </cell>
          <cell r="G697">
            <v>1.2195638303692568E-3</v>
          </cell>
          <cell r="H697">
            <v>8.8182868487656463E-6</v>
          </cell>
          <cell r="I697">
            <v>5.0538726211465923E-6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  <cell r="E698">
            <v>1.8805675129056271E-3</v>
          </cell>
          <cell r="F698">
            <v>1.8001393117596635E-3</v>
          </cell>
          <cell r="G698">
            <v>1.4693450325556766E-3</v>
          </cell>
          <cell r="H698">
            <v>9.6280122799513088E-6</v>
          </cell>
          <cell r="I698">
            <v>5.1058982132514086E-6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  <cell r="E699">
            <v>5.6911887741981698E-8</v>
          </cell>
          <cell r="F699">
            <v>1.24015022450437E-7</v>
          </cell>
          <cell r="G699">
            <v>1.2842744220118899E-7</v>
          </cell>
          <cell r="H699">
            <v>4.3739443571785399E-7</v>
          </cell>
          <cell r="I699">
            <v>2.99375723723647E-7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  <cell r="E700">
            <v>1.0811378531620145E-4</v>
          </cell>
          <cell r="F700">
            <v>1.0304562318410249E-4</v>
          </cell>
          <cell r="G700">
            <v>8.6348733725707152E-5</v>
          </cell>
          <cell r="H700">
            <v>8.2574323190159098E-7</v>
          </cell>
          <cell r="I700">
            <v>5.7824780103467901E-7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  <cell r="E701">
            <v>9.4708828598364683</v>
          </cell>
          <cell r="F701">
            <v>11.500296953877539</v>
          </cell>
          <cell r="G701">
            <v>6.0194002762379775</v>
          </cell>
          <cell r="H701">
            <v>5.7547464742148247</v>
          </cell>
          <cell r="I701">
            <v>9.1655881530905295E-5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  <cell r="E702">
            <v>7.517016395308317E-3</v>
          </cell>
          <cell r="F702">
            <v>9.2629910859104766E-3</v>
          </cell>
          <cell r="G702">
            <v>4.9193916531187669E-3</v>
          </cell>
          <cell r="H702">
            <v>5.6270615772017162E-3</v>
          </cell>
          <cell r="I702">
            <v>9.3994841278475298E-8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  <cell r="E703">
            <v>0.12920713314920143</v>
          </cell>
          <cell r="F703">
            <v>0.15689354643762007</v>
          </cell>
          <cell r="G703">
            <v>8.2120058338853594E-2</v>
          </cell>
          <cell r="H703">
            <v>7.8509501694608741E-2</v>
          </cell>
          <cell r="I703">
            <v>1.250421303286568E-6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  <cell r="E704">
            <v>1.5720945263969101E-8</v>
          </cell>
          <cell r="F704">
            <v>3.7944279169841203E-5</v>
          </cell>
          <cell r="G704">
            <v>2.2274330782036099E-7</v>
          </cell>
          <cell r="H704">
            <v>3.9053299779601202E-8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  <cell r="E705">
            <v>1.6338442752792136E-4</v>
          </cell>
          <cell r="F705">
            <v>2.013293143856566E-4</v>
          </cell>
          <cell r="G705">
            <v>1.069259825474717E-4</v>
          </cell>
          <cell r="H705">
            <v>1.22290489434565E-4</v>
          </cell>
          <cell r="I705">
            <v>1.33765849299896E-8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  <cell r="G706">
            <v>9.2764324623430994E-7</v>
          </cell>
          <cell r="H706">
            <v>3.7889396593295693E-6</v>
          </cell>
          <cell r="I706">
            <v>2.3418778849456295E-6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  <cell r="G707">
            <v>3.4345875907058863E-7</v>
          </cell>
          <cell r="H707">
            <v>1.3752961894140878E-6</v>
          </cell>
          <cell r="I707">
            <v>8.3201654558119623E-7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  <cell r="G708">
            <v>5.3543628898292002E-7</v>
          </cell>
          <cell r="H708">
            <v>8.0906044532802504E-7</v>
          </cell>
          <cell r="I708">
            <v>6.5653952139224898E-7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  <cell r="G709">
            <v>5.3543628898292002E-7</v>
          </cell>
          <cell r="H709">
            <v>2.0138772240237498E-6</v>
          </cell>
          <cell r="I709">
            <v>1.50229861922747E-6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  <cell r="E710">
            <v>4.1780511811012659E-4</v>
          </cell>
          <cell r="F710">
            <v>4.1789742160626729E-4</v>
          </cell>
          <cell r="G710">
            <v>4.3263259848509147E-4</v>
          </cell>
          <cell r="H710">
            <v>9.0291518028938966E-5</v>
          </cell>
          <cell r="I710">
            <v>5.6201518735305991E-5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  <cell r="E711">
            <v>4.1780511811012659E-4</v>
          </cell>
          <cell r="F711">
            <v>4.1789742160626729E-4</v>
          </cell>
          <cell r="G711">
            <v>4.3263259848509147E-4</v>
          </cell>
          <cell r="H711">
            <v>9.0291518028938966E-5</v>
          </cell>
          <cell r="I711">
            <v>5.6201518735305991E-5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  <cell r="E712">
            <v>5.6506883850548501E-6</v>
          </cell>
          <cell r="G712">
            <v>1.57661499134832E-6</v>
          </cell>
          <cell r="H712">
            <v>4.0666871069265601E-8</v>
          </cell>
          <cell r="I712">
            <v>2.9302311903406599E-6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  <cell r="E713">
            <v>4.4160282122018798E-5</v>
          </cell>
          <cell r="F713">
            <v>4.4160282122018798E-5</v>
          </cell>
          <cell r="G713">
            <v>4.5736897113367097E-5</v>
          </cell>
          <cell r="H713">
            <v>9.5329309772002207E-6</v>
          </cell>
          <cell r="I713">
            <v>5.9280733717216104E-6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  <cell r="E714">
            <v>5.9012477272634456E-7</v>
          </cell>
          <cell r="F714">
            <v>1.7393735283683064E-6</v>
          </cell>
          <cell r="G714">
            <v>2.7133251085587164E-6</v>
          </cell>
          <cell r="H714">
            <v>5.7130597038869119E-5</v>
          </cell>
          <cell r="I714">
            <v>0.87589970050361643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  <cell r="E715">
            <v>7.0525579112441515E-7</v>
          </cell>
          <cell r="F715">
            <v>2.0787184515961797E-6</v>
          </cell>
          <cell r="G715">
            <v>3.2426841482584132E-6</v>
          </cell>
          <cell r="H715">
            <v>6.1286336059223847E-5</v>
          </cell>
          <cell r="I715">
            <v>0.82575279407448599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  <cell r="E716">
            <v>9.4165269096343903E-8</v>
          </cell>
          <cell r="F716">
            <v>1.8650611752342199E-7</v>
          </cell>
          <cell r="G716">
            <v>1.9791265073280299E-7</v>
          </cell>
          <cell r="H716">
            <v>5.2427840173143703E-6</v>
          </cell>
          <cell r="I716">
            <v>0.11472329520815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  <cell r="E717">
            <v>9.2911632657632298E-8</v>
          </cell>
          <cell r="F717">
            <v>2.71616626657393E-7</v>
          </cell>
          <cell r="G717">
            <v>4.19754846800678E-7</v>
          </cell>
          <cell r="H717">
            <v>6.1451966948346096E-6</v>
          </cell>
          <cell r="I717">
            <v>9.79155602769686E-2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  <cell r="E721">
            <v>3.7556660309901596E-10</v>
          </cell>
          <cell r="F721">
            <v>7.4970226850005518E-10</v>
          </cell>
          <cell r="G721">
            <v>1.6716739372974054E-10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  <cell r="E722">
            <v>2.0748518684688019E-2</v>
          </cell>
          <cell r="F722">
            <v>8.1837148604826521E-2</v>
          </cell>
          <cell r="G722">
            <v>0.2836791007489381</v>
          </cell>
          <cell r="H722">
            <v>1.1711585780299154</v>
          </cell>
          <cell r="I722">
            <v>4.0512014132879086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  <cell r="E723">
            <v>2.0748518684688019E-2</v>
          </cell>
          <cell r="F723">
            <v>8.1837148604826521E-2</v>
          </cell>
          <cell r="G723">
            <v>0.2836791007489381</v>
          </cell>
          <cell r="H723">
            <v>1.1711585780299154</v>
          </cell>
          <cell r="I723">
            <v>4.0512014132879086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  <cell r="E724">
            <v>1.23693363694925E-3</v>
          </cell>
          <cell r="F724">
            <v>7.7328119915377903E-3</v>
          </cell>
          <cell r="G724">
            <v>2.9647758899531602E-2</v>
          </cell>
          <cell r="H724">
            <v>0.102638975428875</v>
          </cell>
          <cell r="I724">
            <v>0.49465452435896201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  <cell r="E725">
            <v>2.6269457553303398E-3</v>
          </cell>
          <cell r="F725">
            <v>1.0359757746868099E-2</v>
          </cell>
          <cell r="G725">
            <v>3.5894897565835998E-2</v>
          </cell>
          <cell r="H725">
            <v>0.148060867973133</v>
          </cell>
          <cell r="I725">
            <v>0.51266649819061105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  <cell r="G726">
            <v>2.7357999138901265E-7</v>
          </cell>
          <cell r="H726">
            <v>1.2054702988041673E-6</v>
          </cell>
          <cell r="I726">
            <v>9.6900121414344452E-7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  <cell r="G727">
            <v>1.5538591940621075E-7</v>
          </cell>
          <cell r="H727">
            <v>6.7388403907064131E-7</v>
          </cell>
          <cell r="I727">
            <v>5.2991620482118459E-7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  <cell r="G728">
            <v>2.7118809337908202E-7</v>
          </cell>
          <cell r="H728">
            <v>3.1070155100460401E-7</v>
          </cell>
          <cell r="I728">
            <v>2.96014560992691E-7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  <cell r="G729">
            <v>2.7118809337908202E-7</v>
          </cell>
          <cell r="H729">
            <v>9.4214575020505195E-7</v>
          </cell>
          <cell r="I729">
            <v>9.6430856503710795E-7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  <cell r="E730">
            <v>8.3224713262690421E-5</v>
          </cell>
          <cell r="F730">
            <v>1.1520017732045046E-4</v>
          </cell>
          <cell r="G730">
            <v>1.5456016819155073E-4</v>
          </cell>
          <cell r="H730">
            <v>1.8290351211987341E-4</v>
          </cell>
          <cell r="I730">
            <v>8.987612608807686E-5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  <cell r="E731">
            <v>8.3224713262690421E-5</v>
          </cell>
          <cell r="F731">
            <v>1.1520017732045046E-4</v>
          </cell>
          <cell r="G731">
            <v>1.5456016819155073E-4</v>
          </cell>
          <cell r="H731">
            <v>1.8290351211987341E-4</v>
          </cell>
          <cell r="I731">
            <v>8.987612608807686E-5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  <cell r="E732">
            <v>6.9919997155276302E-7</v>
          </cell>
          <cell r="F732">
            <v>3.1868851412479699E-6</v>
          </cell>
          <cell r="G732">
            <v>3.9793090825136296E-6</v>
          </cell>
          <cell r="H732">
            <v>8.3098726855951497E-7</v>
          </cell>
          <cell r="I732">
            <v>1.22497857847025E-6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  <cell r="E733">
            <v>9.1323008220814105E-6</v>
          </cell>
          <cell r="F733">
            <v>1.23191859633294E-5</v>
          </cell>
          <cell r="G733">
            <v>1.6298495045843002E-5</v>
          </cell>
          <cell r="H733">
            <v>1.9335153312707399E-5</v>
          </cell>
          <cell r="I733">
            <v>9.4851239159859807E-6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  <cell r="H734">
            <v>2.5687307394818231E-7</v>
          </cell>
          <cell r="I734">
            <v>1.4811008409767741E-7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  <cell r="H735">
            <v>1.6130230261934542E-7</v>
          </cell>
          <cell r="I735">
            <v>9.1396198701066628E-8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  <cell r="G736">
            <v>1.1299151743453E-7</v>
          </cell>
          <cell r="H736">
            <v>1.5374087200915101E-7</v>
          </cell>
          <cell r="I736">
            <v>1.36809452044631E-7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  <cell r="G737">
            <v>1.1299151743453E-7</v>
          </cell>
          <cell r="H737">
            <v>4.2697569861294702E-7</v>
          </cell>
          <cell r="I737">
            <v>5.2455772635495296E-7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  <cell r="E738">
            <v>1.5644440345013106E-5</v>
          </cell>
          <cell r="F738">
            <v>2.1078979066520193E-5</v>
          </cell>
          <cell r="G738">
            <v>7.3765955137087975E-5</v>
          </cell>
          <cell r="H738">
            <v>1.9458221421109868E-4</v>
          </cell>
          <cell r="I738">
            <v>1.5700754666718233E-4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  <cell r="E739">
            <v>1.5644440345013106E-5</v>
          </cell>
          <cell r="F739">
            <v>2.1078979066520193E-5</v>
          </cell>
          <cell r="G739">
            <v>7.3765955137087975E-5</v>
          </cell>
          <cell r="H739">
            <v>1.9458221421109868E-4</v>
          </cell>
          <cell r="I739">
            <v>1.5700754666718233E-4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  <cell r="E740">
            <v>1.85434943298894E-8</v>
          </cell>
          <cell r="F740">
            <v>1.04503151725101E-7</v>
          </cell>
          <cell r="G740">
            <v>4.7564742796709497E-6</v>
          </cell>
          <cell r="H740">
            <v>1.9631139370937601E-6</v>
          </cell>
          <cell r="I740">
            <v>3.88260879618773E-7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  <cell r="E741">
            <v>2.8992225743624001E-6</v>
          </cell>
          <cell r="F741">
            <v>3.0037257260874999E-6</v>
          </cell>
          <cell r="G741">
            <v>7.7602000057584508E-6</v>
          </cell>
          <cell r="H741">
            <v>2.0564541423794698E-5</v>
          </cell>
          <cell r="I741">
            <v>1.6601106902291001E-5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  <cell r="F742">
            <v>2.65667982010374</v>
          </cell>
          <cell r="G742">
            <v>7.2344531191301091E-4</v>
          </cell>
          <cell r="H742">
            <v>1.871450451195608E-3</v>
          </cell>
          <cell r="I742">
            <v>7.2142802491371397E-4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  <cell r="F743">
            <v>5.9728486676145229E-3</v>
          </cell>
          <cell r="G743">
            <v>1.714355542513393E-6</v>
          </cell>
          <cell r="H743">
            <v>4.9894110678682516E-6</v>
          </cell>
          <cell r="I743">
            <v>2.0407291571744617E-6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  <cell r="F744">
            <v>4.7104252129498959E-2</v>
          </cell>
          <cell r="G744">
            <v>1.2827044537464743E-5</v>
          </cell>
          <cell r="H744">
            <v>3.3181745588574705E-5</v>
          </cell>
          <cell r="I744">
            <v>1.2791277037477208E-5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  <cell r="F745">
            <v>1.1263706688686899E-4</v>
          </cell>
          <cell r="G745">
            <v>3.4522347284626997E-8</v>
          </cell>
          <cell r="H745">
            <v>7.90923895819171E-8</v>
          </cell>
          <cell r="I745">
            <v>3.3221574756614603E-8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  <cell r="F746">
            <v>1.1263706688686899E-4</v>
          </cell>
          <cell r="G746">
            <v>5.9881262161004078E-8</v>
          </cell>
          <cell r="H746">
            <v>1.3519147663882599E-7</v>
          </cell>
          <cell r="I746">
            <v>8.1658524672596303E-8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  <cell r="F747">
            <v>1.2680680613956299E-3</v>
          </cell>
          <cell r="G747">
            <v>2.1377402447413851E-3</v>
          </cell>
          <cell r="H747">
            <v>1.290924323767351E-3</v>
          </cell>
          <cell r="I747">
            <v>2.96094158872364E-4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  <cell r="F748">
            <v>2.0105480292780044E-6</v>
          </cell>
          <cell r="G748">
            <v>3.5012475315836931E-6</v>
          </cell>
          <cell r="H748">
            <v>2.4003528735313768E-6</v>
          </cell>
          <cell r="I748">
            <v>5.6124437843179449E-7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  <cell r="F749">
            <v>2.2483476265879966E-5</v>
          </cell>
          <cell r="G749">
            <v>3.7903195828747965E-5</v>
          </cell>
          <cell r="H749">
            <v>2.2888729144811195E-5</v>
          </cell>
          <cell r="I749">
            <v>5.2498964339071651E-6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  <cell r="F750">
            <v>5.3470708845144503E-8</v>
          </cell>
          <cell r="G750">
            <v>4.3280770725494699E-8</v>
          </cell>
          <cell r="H750">
            <v>4.3533492996785098E-8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  <cell r="F751">
            <v>5.3470708845144503E-8</v>
          </cell>
          <cell r="G751">
            <v>9.6751479570639196E-8</v>
          </cell>
          <cell r="H751">
            <v>8.0331065234865405E-8</v>
          </cell>
          <cell r="I751">
            <v>2.69445415916413E-8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  <cell r="E752">
            <v>0.44076113821731899</v>
          </cell>
          <cell r="F752">
            <v>0.43754906970144902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  <cell r="E753">
            <v>4.7982993198446476E-2</v>
          </cell>
          <cell r="F753">
            <v>2.9989375878650613E-2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  <cell r="E754">
            <v>6.0131123904136304E-3</v>
          </cell>
          <cell r="F754">
            <v>5.9692915375368187E-3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  <cell r="E755">
            <v>1.04265638017014E-3</v>
          </cell>
          <cell r="F755">
            <v>6.5166023760633498E-4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  <cell r="F756">
            <v>2.4216292181849801</v>
          </cell>
          <cell r="G756">
            <v>2.4304636700432436</v>
          </cell>
          <cell r="H756">
            <v>6.4525263115622096</v>
          </cell>
          <cell r="I756">
            <v>0.86024810354009296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  <cell r="F757">
            <v>2.5485769762861915E-3</v>
          </cell>
          <cell r="G757">
            <v>2.5586374661953921E-3</v>
          </cell>
          <cell r="H757">
            <v>7.8836183215819835E-3</v>
          </cell>
          <cell r="I757">
            <v>1.0822968063042249E-3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  <cell r="F758">
            <v>4.2936688265691136E-2</v>
          </cell>
          <cell r="G758">
            <v>4.3093327483036285E-2</v>
          </cell>
          <cell r="H758">
            <v>0.11440649488585461</v>
          </cell>
          <cell r="I758">
            <v>1.5252625949292423E-2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  <cell r="F759">
            <v>4.80603308421101E-5</v>
          </cell>
          <cell r="G759">
            <v>1.91161282345257E-7</v>
          </cell>
          <cell r="H759">
            <v>5.9590101360193598E-5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  <cell r="F760">
            <v>4.80603308421101E-5</v>
          </cell>
          <cell r="G760">
            <v>4.82514921244554E-5</v>
          </cell>
          <cell r="H760">
            <v>1.48665902160123E-4</v>
          </cell>
          <cell r="I760">
            <v>2.04108758115153E-5</v>
          </cell>
        </row>
      </sheetData>
      <sheetData sheetId="29">
        <row r="9">
          <cell r="B9">
            <v>18.87300686293344</v>
          </cell>
          <cell r="C9">
            <v>21.779078387598041</v>
          </cell>
          <cell r="D9">
            <v>24.813105967677714</v>
          </cell>
          <cell r="E9">
            <v>34.924300403870177</v>
          </cell>
          <cell r="F9">
            <v>45.690196312092205</v>
          </cell>
          <cell r="G9">
            <v>94.0120055990499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3.8946880473451776E-3</v>
          </cell>
          <cell r="G28">
            <v>21.361180689397536</v>
          </cell>
        </row>
      </sheetData>
      <sheetData sheetId="30"/>
      <sheetData sheetId="31"/>
      <sheetData sheetId="32">
        <row r="14">
          <cell r="B14">
            <v>82.760000015833299</v>
          </cell>
          <cell r="C14">
            <v>82.759999289170679</v>
          </cell>
          <cell r="D14">
            <v>68.99231168534439</v>
          </cell>
          <cell r="E14">
            <v>69.934410155206677</v>
          </cell>
          <cell r="F14">
            <v>32.820800026390955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7">
          <cell r="B17">
            <v>12.841920049738343</v>
          </cell>
          <cell r="C17">
            <v>16.033005650217238</v>
          </cell>
          <cell r="D17">
            <v>2.6698049783343367</v>
          </cell>
          <cell r="E17">
            <v>12.550631439260783</v>
          </cell>
          <cell r="F17">
            <v>12.937638387192727</v>
          </cell>
          <cell r="G17">
            <v>13.42863515351848</v>
          </cell>
        </row>
        <row r="18">
          <cell r="B18">
            <v>3.9600053344282612E-2</v>
          </cell>
          <cell r="C18">
            <v>0</v>
          </cell>
          <cell r="D18">
            <v>1.3219179757544588E-4</v>
          </cell>
          <cell r="E18">
            <v>1.3325238889307701E-5</v>
          </cell>
          <cell r="F18">
            <v>5.7261640184793495E-5</v>
          </cell>
          <cell r="G18">
            <v>7.0679488442114688E-6</v>
          </cell>
        </row>
        <row r="19">
          <cell r="B19">
            <v>6.5070000228152001</v>
          </cell>
          <cell r="C19">
            <v>7.4134107447426167</v>
          </cell>
          <cell r="D19">
            <v>8.0540336396326442</v>
          </cell>
          <cell r="E19">
            <v>7.3981380608716156</v>
          </cell>
          <cell r="F19">
            <v>6.0609874217635769</v>
          </cell>
          <cell r="G19">
            <v>4.6534301377627454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1.5858419656105578</v>
          </cell>
          <cell r="G20">
            <v>4.4441154615835252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5.388477855123912E-4</v>
          </cell>
          <cell r="G21">
            <v>2.2641676311486105E-5</v>
          </cell>
        </row>
        <row r="22">
          <cell r="B22">
            <v>0</v>
          </cell>
          <cell r="C22">
            <v>0</v>
          </cell>
          <cell r="D22">
            <v>1.2634278352735299E-4</v>
          </cell>
          <cell r="E22">
            <v>5.9082339857390543E-5</v>
          </cell>
          <cell r="F22">
            <v>5.0219256293361339E-2</v>
          </cell>
          <cell r="G22">
            <v>1.602491981564249E-2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1.9609300544002302E-4</v>
          </cell>
          <cell r="G23">
            <v>1.7696309616671606E-4</v>
          </cell>
        </row>
        <row r="24">
          <cell r="B24">
            <v>0.96588003501536424</v>
          </cell>
          <cell r="C24">
            <v>0</v>
          </cell>
          <cell r="D24">
            <v>2.5187597798482647E-2</v>
          </cell>
          <cell r="E24">
            <v>3.3697122694864669E-2</v>
          </cell>
          <cell r="F24">
            <v>2.2728398051157186E-2</v>
          </cell>
          <cell r="G24">
            <v>5.2304589041500021E-6</v>
          </cell>
        </row>
        <row r="25">
          <cell r="B25">
            <v>0.4120288480451112</v>
          </cell>
          <cell r="C25">
            <v>1.6544772360841875E-5</v>
          </cell>
          <cell r="D25">
            <v>8.5581149014901073E-4</v>
          </cell>
          <cell r="E25">
            <v>2.8428885477258919E-4</v>
          </cell>
          <cell r="F25">
            <v>0.12571994639223508</v>
          </cell>
          <cell r="G25">
            <v>0.73594497259483516</v>
          </cell>
        </row>
        <row r="26">
          <cell r="B26">
            <v>1.5176404908630983</v>
          </cell>
          <cell r="C26">
            <v>1.4277224244374336</v>
          </cell>
          <cell r="D26">
            <v>1.343353353704039</v>
          </cell>
          <cell r="E26">
            <v>1.4025300965126173</v>
          </cell>
          <cell r="F26">
            <v>1.1226826474516338</v>
          </cell>
          <cell r="G26">
            <v>0.69933005722882213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0.26527008964361987</v>
          </cell>
          <cell r="G27">
            <v>0.71175150306500123</v>
          </cell>
        </row>
        <row r="28">
          <cell r="B28">
            <v>1.8000533663101483E-3</v>
          </cell>
          <cell r="C28">
            <v>0</v>
          </cell>
          <cell r="D28">
            <v>5.374850071596484E-5</v>
          </cell>
          <cell r="E28">
            <v>8.339164609199021E-6</v>
          </cell>
          <cell r="F28">
            <v>1.4893998187853581E-5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0.11169209867542626</v>
          </cell>
          <cell r="G29">
            <v>1.9662543904164352E-5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1.5083355571333905E-5</v>
          </cell>
          <cell r="G30">
            <v>4.7829162454984531E-2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1.3917579925816123E-5</v>
          </cell>
          <cell r="G31">
            <v>0.18398442291238482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5.8409003546072507E-4</v>
          </cell>
          <cell r="G32">
            <v>3.2041770316103531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0.66996026644738682</v>
          </cell>
          <cell r="C39">
            <v>7.7717200975104664E-2</v>
          </cell>
          <cell r="D39">
            <v>4.9432759402300894E-2</v>
          </cell>
          <cell r="E39">
            <v>0.11041803947898006</v>
          </cell>
          <cell r="F39">
            <v>1.3664430018864859E-2</v>
          </cell>
          <cell r="G39">
            <v>0.16419328724621396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2.2595170336053808E-5</v>
          </cell>
          <cell r="G40">
            <v>9.4935765341038383E-2</v>
          </cell>
        </row>
        <row r="41">
          <cell r="B41">
            <v>7.0500054520267086E-2</v>
          </cell>
          <cell r="C41">
            <v>0.17152756761400367</v>
          </cell>
          <cell r="D41">
            <v>2.9355451539644114E-3</v>
          </cell>
          <cell r="E41">
            <v>0.17150614835132336</v>
          </cell>
          <cell r="F41">
            <v>6.6262915770496028E-3</v>
          </cell>
          <cell r="G41">
            <v>1.5100444926624385E-3</v>
          </cell>
        </row>
        <row r="42">
          <cell r="B42">
            <v>0.17245257776911257</v>
          </cell>
          <cell r="C42">
            <v>0.58446615159499904</v>
          </cell>
          <cell r="D42">
            <v>1.1367839519060579</v>
          </cell>
          <cell r="E42">
            <v>1.8381945256006382</v>
          </cell>
          <cell r="F42">
            <v>1.7126645984951328</v>
          </cell>
          <cell r="G42">
            <v>0.91852939080639817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2.7037077381314512</v>
          </cell>
          <cell r="G43">
            <v>4.2321582705998138</v>
          </cell>
        </row>
        <row r="44">
          <cell r="B44">
            <v>0.23004007986946667</v>
          </cell>
          <cell r="C44">
            <v>0.2075395998481632</v>
          </cell>
          <cell r="D44">
            <v>0.33670547578737114</v>
          </cell>
          <cell r="E44">
            <v>0.33294516750130332</v>
          </cell>
          <cell r="F44">
            <v>0.1899751635941746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0.12379361782821342</v>
          </cell>
          <cell r="G45">
            <v>0.59296383828231358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1.0181042810408226E-4</v>
          </cell>
          <cell r="F46">
            <v>4.8333280924813882E-4</v>
          </cell>
          <cell r="G46">
            <v>0.46843226986173725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1.144808954257194E-5</v>
          </cell>
          <cell r="F47">
            <v>3.9447583084998664E-5</v>
          </cell>
          <cell r="G47">
            <v>1.688498475659516E-5</v>
          </cell>
        </row>
        <row r="48">
          <cell r="B48">
            <v>1.2587273303933739E-2</v>
          </cell>
          <cell r="C48">
            <v>3.6977358771239161E-4</v>
          </cell>
          <cell r="D48">
            <v>4.2116817568065544E-4</v>
          </cell>
          <cell r="E48">
            <v>4.2108762879084215E-4</v>
          </cell>
          <cell r="F48">
            <v>8.4162745339604961E-4</v>
          </cell>
          <cell r="G48">
            <v>6.2102249615307559E-4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2.4540608592984893E-6</v>
          </cell>
          <cell r="F49">
            <v>1.1399403704084644E-5</v>
          </cell>
          <cell r="G49">
            <v>6.77075210431618E-6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2.6262298043956618E-5</v>
          </cell>
          <cell r="F50">
            <v>5.8241890452094316E-5</v>
          </cell>
          <cell r="G50">
            <v>4.4928067680485891E-5</v>
          </cell>
        </row>
        <row r="51">
          <cell r="B51">
            <v>2.7621812261934216E-2</v>
          </cell>
          <cell r="C51">
            <v>1.2031196999418591E-3</v>
          </cell>
          <cell r="D51">
            <v>1.7040707929786205E-3</v>
          </cell>
          <cell r="E51">
            <v>0.24779058321931752</v>
          </cell>
          <cell r="F51">
            <v>0.38637880194351271</v>
          </cell>
          <cell r="G51">
            <v>0.39609235280094851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2.0485582875753981E-5</v>
          </cell>
          <cell r="F52">
            <v>7.0960038711436073E-5</v>
          </cell>
          <cell r="G52">
            <v>6.9057001242471441E-4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0.95936405744582232</v>
          </cell>
          <cell r="C54">
            <v>1.1059335749311869</v>
          </cell>
          <cell r="D54">
            <v>1.1733412946902979</v>
          </cell>
          <cell r="E54">
            <v>1.1733413942848772</v>
          </cell>
          <cell r="F54">
            <v>1.5101147532576003</v>
          </cell>
          <cell r="G54">
            <v>2.1417540155143486</v>
          </cell>
        </row>
        <row r="55">
          <cell r="B55">
            <v>0.59439626630979303</v>
          </cell>
          <cell r="C55">
            <v>0.62585982152611519</v>
          </cell>
          <cell r="D55">
            <v>0.52379928583919666</v>
          </cell>
          <cell r="E55">
            <v>0.50045958489711029</v>
          </cell>
          <cell r="F55">
            <v>0.18486777809046459</v>
          </cell>
          <cell r="G55">
            <v>7.0434101981649237E-5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4.0641142659442411E-5</v>
          </cell>
          <cell r="F56">
            <v>8.9744806506716188E-5</v>
          </cell>
          <cell r="G56">
            <v>4.2025942258536006E-5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2.7829962450029068E-5</v>
          </cell>
          <cell r="F57">
            <v>4.4390313043686256E-5</v>
          </cell>
          <cell r="G57">
            <v>5.929611022743657E-5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1.3517305316692983E-5</v>
          </cell>
          <cell r="F58">
            <v>3.2113342260710986E-5</v>
          </cell>
          <cell r="G58">
            <v>1.5113844782138129E-5</v>
          </cell>
        </row>
        <row r="70">
          <cell r="B70">
            <v>9.4500252975572588E-2</v>
          </cell>
          <cell r="C70">
            <v>6.0720923649635649E-3</v>
          </cell>
          <cell r="D70">
            <v>3.8206563196244291E-2</v>
          </cell>
          <cell r="E70">
            <v>1.9269994355891474E-5</v>
          </cell>
          <cell r="F70">
            <v>7.5119992426337745E-4</v>
          </cell>
          <cell r="G70">
            <v>4.3483732757662104E-2</v>
          </cell>
        </row>
        <row r="71">
          <cell r="B71">
            <v>7.0665640978477844E-5</v>
          </cell>
          <cell r="C71">
            <v>5.5016466614366113E-5</v>
          </cell>
          <cell r="D71">
            <v>7.1087989728701249E-5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6.4438962310693163E-5</v>
          </cell>
          <cell r="C72">
            <v>5.0479184474412595E-5</v>
          </cell>
          <cell r="D72">
            <v>6.4887300704795717E-5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2.2358256730935395E-5</v>
          </cell>
          <cell r="C73">
            <v>2.2260367481351982E-5</v>
          </cell>
          <cell r="D73">
            <v>3.3290310380604866E-5</v>
          </cell>
          <cell r="E73">
            <v>8.1290350532223286E-5</v>
          </cell>
          <cell r="F73">
            <v>1.4990380814111225E-4</v>
          </cell>
          <cell r="G73">
            <v>1.0949446805113599E-4</v>
          </cell>
        </row>
        <row r="74">
          <cell r="B74">
            <v>5.2850176234752415E-5</v>
          </cell>
          <cell r="C74">
            <v>5.2655454084406527E-5</v>
          </cell>
          <cell r="D74">
            <v>5.9065186690420099E-5</v>
          </cell>
          <cell r="E74">
            <v>2.1329110661248265E-3</v>
          </cell>
          <cell r="F74">
            <v>1.2999833447724521E-2</v>
          </cell>
          <cell r="G74">
            <v>0.10043219703473966</v>
          </cell>
        </row>
        <row r="75">
          <cell r="B75">
            <v>4.7368539022613963E-5</v>
          </cell>
          <cell r="C75">
            <v>4.7166681654830389E-5</v>
          </cell>
          <cell r="D75">
            <v>4.746454104281769E-5</v>
          </cell>
          <cell r="E75">
            <v>1.9546020000808391E-3</v>
          </cell>
          <cell r="F75">
            <v>0.148673743541721</v>
          </cell>
          <cell r="G75">
            <v>0.37702504788378371</v>
          </cell>
        </row>
        <row r="76">
          <cell r="B76">
            <v>2.2448451377422343E-5</v>
          </cell>
          <cell r="C76">
            <v>2.2351283701111696E-5</v>
          </cell>
          <cell r="D76">
            <v>3.3403499248833347E-5</v>
          </cell>
          <cell r="E76">
            <v>8.1210228529483142E-5</v>
          </cell>
          <cell r="F76">
            <v>1.3156082097517493E-4</v>
          </cell>
          <cell r="G76">
            <v>8.5950964252699024E-5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6.4130596595807785E-7</v>
          </cell>
          <cell r="G90">
            <v>4.0686259470128893E-7</v>
          </cell>
        </row>
        <row r="91">
          <cell r="B91">
            <v>1.8035498856199199</v>
          </cell>
          <cell r="C91">
            <v>0</v>
          </cell>
          <cell r="D91">
            <v>5.0450664626321702E-2</v>
          </cell>
          <cell r="E91">
            <v>7.2069107790757467E-2</v>
          </cell>
          <cell r="F91">
            <v>4.8087260008775563E-2</v>
          </cell>
          <cell r="G91">
            <v>1.1316567024432854E-5</v>
          </cell>
        </row>
        <row r="92">
          <cell r="B92">
            <v>1.2335942029956095</v>
          </cell>
          <cell r="C92">
            <v>4.3784386157888705E-5</v>
          </cell>
          <cell r="D92">
            <v>0.17476148410023515</v>
          </cell>
          <cell r="E92">
            <v>7.4346787346790504E-4</v>
          </cell>
          <cell r="F92">
            <v>0.32878395618299078</v>
          </cell>
          <cell r="G92">
            <v>3.3178519106437596</v>
          </cell>
        </row>
        <row r="93">
          <cell r="B93">
            <v>14.159860289110192</v>
          </cell>
          <cell r="C93">
            <v>13.249389018502455</v>
          </cell>
          <cell r="D93">
            <v>12.337536423170322</v>
          </cell>
          <cell r="E93">
            <v>12.779633570395882</v>
          </cell>
          <cell r="F93">
            <v>12.000969040352778</v>
          </cell>
          <cell r="G93">
            <v>10.757708551736368</v>
          </cell>
        </row>
        <row r="94">
          <cell r="B94">
            <v>9.2574173124521826E-3</v>
          </cell>
          <cell r="C94">
            <v>0</v>
          </cell>
          <cell r="D94">
            <v>2.7642086082496197E-4</v>
          </cell>
          <cell r="E94">
            <v>4.2887132275880609E-5</v>
          </cell>
          <cell r="F94">
            <v>7.6597704966104114E-5</v>
          </cell>
          <cell r="G94">
            <v>8.3495556831800029E-6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0.14240742581116847</v>
          </cell>
          <cell r="G95">
            <v>2.6251378655627022E-5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1.8315503193762547E-5</v>
          </cell>
          <cell r="G96">
            <v>6.035584785986129E-2</v>
          </cell>
        </row>
        <row r="97">
          <cell r="B97">
            <v>1.732897689002755</v>
          </cell>
          <cell r="C97">
            <v>0</v>
          </cell>
          <cell r="D97">
            <v>3.4307711038139725E-5</v>
          </cell>
          <cell r="E97">
            <v>0.38544788010574027</v>
          </cell>
          <cell r="F97">
            <v>3.9711475910534998E-4</v>
          </cell>
          <cell r="G97">
            <v>0</v>
          </cell>
        </row>
        <row r="98">
          <cell r="B98">
            <v>0.90177365284241062</v>
          </cell>
          <cell r="C98">
            <v>0</v>
          </cell>
          <cell r="D98">
            <v>1.1810183230515152E-5</v>
          </cell>
          <cell r="E98">
            <v>5.3264082368551926E-6</v>
          </cell>
          <cell r="F98">
            <v>5.9102201040029272E-6</v>
          </cell>
          <cell r="G98">
            <v>2.5283431351154088E-7</v>
          </cell>
        </row>
        <row r="99">
          <cell r="B99">
            <v>1.4500001058889773</v>
          </cell>
          <cell r="C99">
            <v>3.801939893519914</v>
          </cell>
          <cell r="D99">
            <v>3.8019218733786198</v>
          </cell>
          <cell r="E99">
            <v>1.0696875536632149</v>
          </cell>
          <cell r="F99">
            <v>0</v>
          </cell>
          <cell r="G99">
            <v>0</v>
          </cell>
        </row>
        <row r="100">
          <cell r="B100">
            <v>0.18406364536559505</v>
          </cell>
          <cell r="C100">
            <v>0</v>
          </cell>
          <cell r="D100">
            <v>2.5641584669635386E-5</v>
          </cell>
          <cell r="E100">
            <v>1.2075287667758592E-5</v>
          </cell>
          <cell r="F100">
            <v>6.4174120074509576E-6</v>
          </cell>
          <cell r="G100">
            <v>0</v>
          </cell>
        </row>
        <row r="101">
          <cell r="B101">
            <v>1.5828446442514124</v>
          </cell>
          <cell r="C101">
            <v>1.4285172449586985</v>
          </cell>
          <cell r="D101">
            <v>1.2247749912392329</v>
          </cell>
          <cell r="E101">
            <v>0.94770755688350861</v>
          </cell>
          <cell r="F101">
            <v>0.56742755369270081</v>
          </cell>
          <cell r="G101">
            <v>0.33973958688319567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2.085011001407342</v>
          </cell>
          <cell r="C103">
            <v>0.22648253152292336</v>
          </cell>
          <cell r="D103">
            <v>0.12937828424155898</v>
          </cell>
          <cell r="E103">
            <v>0.23434845216027739</v>
          </cell>
          <cell r="F103">
            <v>1.550203555233778E-2</v>
          </cell>
          <cell r="G103">
            <v>0.28640579496485863</v>
          </cell>
        </row>
        <row r="104">
          <cell r="B104">
            <v>0.92931890049443122</v>
          </cell>
          <cell r="C104">
            <v>2.0729635468487739</v>
          </cell>
          <cell r="D104">
            <v>3.0648687249485964E-2</v>
          </cell>
          <cell r="E104">
            <v>1.3204719837478649</v>
          </cell>
          <cell r="F104">
            <v>1.4688632820935419E-2</v>
          </cell>
          <cell r="G104">
            <v>3.347383055513178E-3</v>
          </cell>
        </row>
        <row r="105">
          <cell r="B105">
            <v>0.65953251346108632</v>
          </cell>
          <cell r="C105">
            <v>2.0354732389492485</v>
          </cell>
          <cell r="D105">
            <v>3.3761419820773262</v>
          </cell>
          <cell r="E105">
            <v>3.8884884195398186</v>
          </cell>
          <cell r="F105">
            <v>9.3423261067231067</v>
          </cell>
          <cell r="G105">
            <v>10.895685524515168</v>
          </cell>
        </row>
        <row r="106">
          <cell r="B106">
            <v>1.9347802049834564</v>
          </cell>
          <cell r="C106">
            <v>1.6761030665119234</v>
          </cell>
          <cell r="D106">
            <v>2.5502835006504729</v>
          </cell>
          <cell r="E106">
            <v>2.2433281282237751</v>
          </cell>
          <cell r="F106">
            <v>1.5892511039071953</v>
          </cell>
          <cell r="G106">
            <v>2.0114835772920605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5.7240447712859715E-6</v>
          </cell>
          <cell r="F107">
            <v>1.773331716665078E-5</v>
          </cell>
          <cell r="G107">
            <v>6.4574781708892726E-6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7.6100724037394838E-5</v>
          </cell>
          <cell r="F108">
            <v>2.8999968554888311E-4</v>
          </cell>
          <cell r="G108">
            <v>0.23421613493086862</v>
          </cell>
        </row>
        <row r="109">
          <cell r="B109">
            <v>3.0396918636573206E-2</v>
          </cell>
          <cell r="C109">
            <v>8.8437119179602763E-4</v>
          </cell>
          <cell r="D109">
            <v>1.0724315105740368E-3</v>
          </cell>
          <cell r="E109">
            <v>1.055283509810833E-3</v>
          </cell>
          <cell r="F109">
            <v>2.0377593760857876E-3</v>
          </cell>
          <cell r="G109">
            <v>1.479695683039557E-3</v>
          </cell>
        </row>
        <row r="110">
          <cell r="B110">
            <v>6.0585036649286609E-6</v>
          </cell>
          <cell r="C110">
            <v>3.1807834133619496E-8</v>
          </cell>
          <cell r="D110">
            <v>5.9954688529161971E-6</v>
          </cell>
          <cell r="E110">
            <v>9.9222906715774084E-5</v>
          </cell>
          <cell r="F110">
            <v>2.0415018156710844E-4</v>
          </cell>
          <cell r="G110">
            <v>1.4413271151502601E-4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0.10587416375017747</v>
          </cell>
          <cell r="C112">
            <v>2.5976093187042816E-3</v>
          </cell>
          <cell r="D112">
            <v>3.8896247858571458E-3</v>
          </cell>
          <cell r="E112">
            <v>0.52799983590683797</v>
          </cell>
          <cell r="F112">
            <v>0.80891890776995234</v>
          </cell>
          <cell r="G112">
            <v>0.8360520197964979</v>
          </cell>
        </row>
        <row r="113">
          <cell r="B113">
            <v>7.4659653532743372E-6</v>
          </cell>
          <cell r="C113">
            <v>3.1795113412387626E-8</v>
          </cell>
          <cell r="D113">
            <v>7.5705970099237458E-6</v>
          </cell>
          <cell r="E113">
            <v>0</v>
          </cell>
          <cell r="F113">
            <v>1.6608537584490224E-7</v>
          </cell>
          <cell r="G113">
            <v>3.1404135506559964E-6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1.4243075484212893</v>
          </cell>
          <cell r="C115">
            <v>1.5783093694596859</v>
          </cell>
          <cell r="D115">
            <v>1.573292959941242</v>
          </cell>
          <cell r="E115">
            <v>1.404599928691767</v>
          </cell>
          <cell r="F115">
            <v>1.3735260758193411</v>
          </cell>
          <cell r="G115">
            <v>1.9480340695657885</v>
          </cell>
        </row>
        <row r="116">
          <cell r="B116">
            <v>0.69257438477950906</v>
          </cell>
          <cell r="C116">
            <v>0.75019035147565793</v>
          </cell>
          <cell r="D116">
            <v>0.65416225768370639</v>
          </cell>
          <cell r="E116">
            <v>0.66690564620455528</v>
          </cell>
          <cell r="F116">
            <v>0.27730166713569726</v>
          </cell>
          <cell r="G116">
            <v>1.0565115297247381E-4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6.4951390602704934E-5</v>
          </cell>
          <cell r="F117">
            <v>1.3724510342452738E-4</v>
          </cell>
          <cell r="G117">
            <v>6.1719133181408999E-5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2.7088105804188176E-6</v>
          </cell>
          <cell r="F118">
            <v>9.4760682080786678E-6</v>
          </cell>
          <cell r="G118">
            <v>3.7239254504994968E-6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2.0842060016400681E-5</v>
          </cell>
          <cell r="F119">
            <v>2.7805872634593368E-5</v>
          </cell>
          <cell r="G119">
            <v>3.351519273724679E-5</v>
          </cell>
        </row>
        <row r="123">
          <cell r="B123">
            <v>0</v>
          </cell>
          <cell r="C123">
            <v>6.9882490863622388</v>
          </cell>
          <cell r="D123">
            <v>7.2000000228913263</v>
          </cell>
          <cell r="E123">
            <v>13.46399981102498</v>
          </cell>
          <cell r="F123">
            <v>16.018217065657478</v>
          </cell>
          <cell r="G123">
            <v>17.697465043531761</v>
          </cell>
        </row>
      </sheetData>
      <sheetData sheetId="33">
        <row r="13">
          <cell r="B13">
            <v>16.052400097380474</v>
          </cell>
          <cell r="C13">
            <v>20.04125712666357</v>
          </cell>
          <cell r="D13">
            <v>3.3372562808725541</v>
          </cell>
          <cell r="E13">
            <v>15.688289256863193</v>
          </cell>
          <cell r="F13">
            <v>16.172047906055575</v>
          </cell>
          <cell r="G13">
            <v>16.785793874933027</v>
          </cell>
        </row>
        <row r="14">
          <cell r="B14">
            <v>250.94816993910663</v>
          </cell>
          <cell r="C14">
            <v>253.30010753605379</v>
          </cell>
          <cell r="D14">
            <v>211.79437589419959</v>
          </cell>
          <cell r="E14">
            <v>211.90230401996928</v>
          </cell>
          <cell r="F14">
            <v>98.945499486224335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8">
          <cell r="B18">
            <v>0.1131784745791958</v>
          </cell>
          <cell r="C18">
            <v>0</v>
          </cell>
          <cell r="D18">
            <v>4.1725523218078176E-4</v>
          </cell>
          <cell r="E18">
            <v>4.6407347237466114E-5</v>
          </cell>
          <cell r="F18">
            <v>1.7696879841647966E-4</v>
          </cell>
          <cell r="G18">
            <v>2.2991050677187802E-5</v>
          </cell>
        </row>
        <row r="19">
          <cell r="B19">
            <v>18.203590542488215</v>
          </cell>
          <cell r="C19">
            <v>20.739310472937728</v>
          </cell>
          <cell r="D19">
            <v>22.531478419738487</v>
          </cell>
          <cell r="E19">
            <v>20.696584534302726</v>
          </cell>
          <cell r="F19">
            <v>16.955852608284026</v>
          </cell>
          <cell r="G19">
            <v>13.018155301812778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4.7379808744581071</v>
          </cell>
          <cell r="G20">
            <v>13.017229418049924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8.7430220498967994E-4</v>
          </cell>
          <cell r="G21">
            <v>4.1474305032746088E-5</v>
          </cell>
        </row>
        <row r="22">
          <cell r="B22">
            <v>0</v>
          </cell>
          <cell r="C22">
            <v>0</v>
          </cell>
          <cell r="D22">
            <v>3.4535876477715809E-4</v>
          </cell>
          <cell r="E22">
            <v>1.5027097386649977E-4</v>
          </cell>
          <cell r="F22">
            <v>0.12897656580046971</v>
          </cell>
          <cell r="G22">
            <v>3.9108850275921155E-2</v>
          </cell>
          <cell r="L22">
            <v>2.5469740315334159</v>
          </cell>
          <cell r="M22">
            <v>0.46437498894429929</v>
          </cell>
          <cell r="N22">
            <v>0.45605606041737912</v>
          </cell>
          <cell r="O22">
            <v>0.85006520605734304</v>
          </cell>
          <cell r="P22">
            <v>0.64135110175372789</v>
          </cell>
          <cell r="Q22">
            <v>0.45422144962209099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3.7263881327873489E-4</v>
          </cell>
          <cell r="G23">
            <v>3.2610196059620038E-4</v>
          </cell>
          <cell r="L23">
            <v>6.4955989836019773E-2</v>
          </cell>
          <cell r="M23">
            <v>8.1396115128563776E-2</v>
          </cell>
          <cell r="N23">
            <v>1.6731277868878545E-2</v>
          </cell>
          <cell r="O23">
            <v>1.4730285762397287E-2</v>
          </cell>
          <cell r="P23">
            <v>4.8900615297900445E-3</v>
          </cell>
          <cell r="Q23">
            <v>0.19196940859990361</v>
          </cell>
        </row>
        <row r="24">
          <cell r="B24">
            <v>3.6656609809723784</v>
          </cell>
          <cell r="C24">
            <v>0</v>
          </cell>
          <cell r="D24">
            <v>9.8781464827751811E-2</v>
          </cell>
          <cell r="E24">
            <v>0.13664867356331883</v>
          </cell>
          <cell r="F24">
            <v>9.1205554726500992E-2</v>
          </cell>
          <cell r="G24">
            <v>2.509455812310763E-5</v>
          </cell>
        </row>
        <row r="25">
          <cell r="B25">
            <v>1.6891401167523541</v>
          </cell>
          <cell r="C25">
            <v>6.0893811771259914E-5</v>
          </cell>
          <cell r="D25">
            <v>3.3129398801954343E-3</v>
          </cell>
          <cell r="E25">
            <v>1.0371935131964563E-3</v>
          </cell>
          <cell r="F25">
            <v>0.41070606520641539</v>
          </cell>
          <cell r="G25">
            <v>2.4077115061997736</v>
          </cell>
        </row>
        <row r="26">
          <cell r="B26">
            <v>39.679287965280224</v>
          </cell>
          <cell r="C26">
            <v>37.495143691599353</v>
          </cell>
          <cell r="D26">
            <v>35.697702440421395</v>
          </cell>
          <cell r="E26">
            <v>37.206398595316365</v>
          </cell>
          <cell r="F26">
            <v>31.007779756922623</v>
          </cell>
          <cell r="G26">
            <v>27.654994534726427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5.4986405298540477</v>
          </cell>
          <cell r="G27">
            <v>13.180583390092613</v>
          </cell>
        </row>
        <row r="28">
          <cell r="B28">
            <v>1.5596405460123412E-2</v>
          </cell>
          <cell r="C28">
            <v>0</v>
          </cell>
          <cell r="D28">
            <v>4.9610377295973508E-4</v>
          </cell>
          <cell r="E28">
            <v>8.245531830367569E-5</v>
          </cell>
          <cell r="F28">
            <v>1.400819240407356E-4</v>
          </cell>
          <cell r="G28">
            <v>1.6175872906088456E-5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0.27923024668856566</v>
          </cell>
          <cell r="G29">
            <v>4.9896852395138649E-5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3.5912751360318822E-5</v>
          </cell>
          <cell r="G30">
            <v>0.11387895822615367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8.0909997045938915E-5</v>
          </cell>
          <cell r="G31">
            <v>0.69680530517913652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3.8939335697381681E-3</v>
          </cell>
          <cell r="G32">
            <v>21.361180210735661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1.9142836457888599</v>
          </cell>
          <cell r="C39">
            <v>0.22078749842861367</v>
          </cell>
          <cell r="D39">
            <v>0.14055481581689364</v>
          </cell>
          <cell r="E39">
            <v>0.30671911585970041</v>
          </cell>
          <cell r="F39">
            <v>3.8666238237559013E-2</v>
          </cell>
          <cell r="G39">
            <v>0.75064400874632398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7.8600397014027813E-5</v>
          </cell>
          <cell r="G40">
            <v>0.29325075135074502</v>
          </cell>
        </row>
        <row r="41">
          <cell r="B41">
            <v>0.29101775011146758</v>
          </cell>
          <cell r="C41">
            <v>0.69533141687925504</v>
          </cell>
          <cell r="D41">
            <v>1.1634760251574179E-2</v>
          </cell>
          <cell r="E41">
            <v>0.65110402113351429</v>
          </cell>
          <cell r="F41">
            <v>2.5163199851030046E-2</v>
          </cell>
          <cell r="G41">
            <v>5.7356655620025079E-3</v>
          </cell>
        </row>
        <row r="42">
          <cell r="B42">
            <v>0.87254264193433051</v>
          </cell>
          <cell r="C42">
            <v>2.5882079790227039</v>
          </cell>
          <cell r="D42">
            <v>4.7756672229067378</v>
          </cell>
          <cell r="E42">
            <v>5.4301643016081069</v>
          </cell>
          <cell r="F42">
            <v>4.8551938467632327</v>
          </cell>
          <cell r="G42">
            <v>2.5012691838836707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8.0599139033932445</v>
          </cell>
          <cell r="G43">
            <v>12.128465003355585</v>
          </cell>
        </row>
        <row r="44">
          <cell r="B44">
            <v>3.7119600509034982</v>
          </cell>
          <cell r="C44">
            <v>3.3488897681168597</v>
          </cell>
          <cell r="D44">
            <v>5.43313014216523</v>
          </cell>
          <cell r="E44">
            <v>5.3724532427322984</v>
          </cell>
          <cell r="F44">
            <v>3.0654678128052621</v>
          </cell>
          <cell r="G44">
            <v>1.760621405761003E-5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2.2195026837536265</v>
          </cell>
          <cell r="G45">
            <v>10.631281753658376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2.0567763253349951E-4</v>
          </cell>
          <cell r="F46">
            <v>8.787869259057067E-4</v>
          </cell>
          <cell r="G46">
            <v>0.78072044976956223</v>
          </cell>
        </row>
        <row r="47">
          <cell r="B47">
            <v>0</v>
          </cell>
        </row>
        <row r="48">
          <cell r="B48">
            <v>4.7488523779489783E-2</v>
          </cell>
          <cell r="C48">
            <v>1.3604829945996078E-3</v>
          </cell>
          <cell r="D48">
            <v>1.5948011994841248E-3</v>
          </cell>
          <cell r="E48">
            <v>1.5207463867790687E-3</v>
          </cell>
          <cell r="F48">
            <v>2.974967738569716E-3</v>
          </cell>
          <cell r="G48">
            <v>2.152995892150027E-3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1.0330099272412223E-5</v>
          </cell>
          <cell r="F49">
            <v>2.6874396751540998E-5</v>
          </cell>
          <cell r="G49">
            <v>1.8183802932450212E-5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1.2263873152510064E-4</v>
          </cell>
          <cell r="F50">
            <v>2.5035404581436553E-4</v>
          </cell>
          <cell r="G50">
            <v>1.7695412634033303E-4</v>
          </cell>
        </row>
        <row r="51">
          <cell r="B51">
            <v>9.5629688329413071E-2</v>
          </cell>
          <cell r="C51">
            <v>4.1237772115346495E-3</v>
          </cell>
          <cell r="D51">
            <v>5.8376470587582236E-3</v>
          </cell>
          <cell r="E51">
            <v>0.82763307871319758</v>
          </cell>
          <cell r="F51">
            <v>1.2696648980113743</v>
          </cell>
          <cell r="G51">
            <v>1.2809393678162471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4.877519732322376E-5</v>
          </cell>
          <cell r="F52">
            <v>1.6127281525326381E-4</v>
          </cell>
          <cell r="G52">
            <v>1.5349498679739781E-3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1.2996430848407148E-5</v>
          </cell>
          <cell r="F53">
            <v>2.1052842671159205E-5</v>
          </cell>
          <cell r="G53">
            <v>5.8006687400938647E-6</v>
          </cell>
        </row>
        <row r="54">
          <cell r="B54">
            <v>2.6453644485151671</v>
          </cell>
          <cell r="C54">
            <v>3.0459900186112101</v>
          </cell>
          <cell r="D54">
            <v>3.2260609824614104</v>
          </cell>
          <cell r="E54">
            <v>3.2167738541041841</v>
          </cell>
          <cell r="F54">
            <v>4.0306276085504651</v>
          </cell>
          <cell r="G54">
            <v>5.574639743136415</v>
          </cell>
        </row>
        <row r="55">
          <cell r="B55">
            <v>1.6518115929080361</v>
          </cell>
          <cell r="C55">
            <v>1.73849923899757</v>
          </cell>
          <cell r="D55">
            <v>1.4550168963382979</v>
          </cell>
          <cell r="E55">
            <v>1.3901693326354905</v>
          </cell>
          <cell r="F55">
            <v>0.51365388683419944</v>
          </cell>
          <cell r="G55">
            <v>1.9820232341919889E-4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1.2609615922344088E-4</v>
          </cell>
          <cell r="F56">
            <v>2.6445634346891958E-4</v>
          </cell>
          <cell r="G56">
            <v>1.173816362738201E-4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5.9132476762562869E-5</v>
          </cell>
          <cell r="F57">
            <v>8.220428341423376E-5</v>
          </cell>
          <cell r="G57">
            <v>1.031236699607592E-4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2.2528842194488307E-5</v>
          </cell>
          <cell r="F58">
            <v>5.264482337821471E-5</v>
          </cell>
          <cell r="G58">
            <v>2.4377169003448609E-5</v>
          </cell>
        </row>
        <row r="63">
          <cell r="B63">
            <v>0.13500064509452001</v>
          </cell>
          <cell r="C63">
            <v>8.6745466772002004E-3</v>
          </cell>
          <cell r="D63">
            <v>5.4580855465608029E-2</v>
          </cell>
          <cell r="E63">
            <v>2.7577479661993559E-5</v>
          </cell>
          <cell r="F63">
            <v>1.0732094498576887E-3</v>
          </cell>
          <cell r="G63">
            <v>6.2119641908693374E-2</v>
          </cell>
        </row>
        <row r="64">
          <cell r="B64">
            <v>8.1691981135596488E-5</v>
          </cell>
          <cell r="C64">
            <v>6.3598204920972819E-5</v>
          </cell>
          <cell r="D64">
            <v>8.2037017059181217E-5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7.2075429127109854E-5</v>
          </cell>
          <cell r="C65">
            <v>5.6450318887533272E-5</v>
          </cell>
          <cell r="D65">
            <v>7.2578015243697833E-5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2.4843803158007023E-5</v>
          </cell>
          <cell r="C66">
            <v>2.4729250569729424E-5</v>
          </cell>
          <cell r="D66">
            <v>3.6830578928856688E-5</v>
          </cell>
          <cell r="E66">
            <v>8.9929729475121285E-5</v>
          </cell>
          <cell r="F66">
            <v>1.6580048180792845E-4</v>
          </cell>
          <cell r="G66">
            <v>1.2109542603852513E-4</v>
          </cell>
        </row>
        <row r="67">
          <cell r="B67">
            <v>5.8682337642022771E-5</v>
          </cell>
          <cell r="C67">
            <v>5.8452547611142374E-5</v>
          </cell>
          <cell r="D67">
            <v>6.5350667420633615E-5</v>
          </cell>
          <cell r="E67">
            <v>2.3587442251614384E-3</v>
          </cell>
          <cell r="F67">
            <v>1.4376112443492999E-2</v>
          </cell>
          <cell r="G67">
            <v>0.1110644498188362</v>
          </cell>
        </row>
        <row r="68">
          <cell r="B68">
            <v>5.2620388022699089E-5</v>
          </cell>
          <cell r="C68">
            <v>5.2382707406031404E-5</v>
          </cell>
          <cell r="D68">
            <v>5.2556143495587106E-5</v>
          </cell>
          <cell r="E68">
            <v>2.161592932783344E-3</v>
          </cell>
          <cell r="F68">
            <v>0.1644131134011988</v>
          </cell>
          <cell r="G68">
            <v>0.4169387464981269</v>
          </cell>
        </row>
        <row r="69">
          <cell r="B69">
            <v>2.4943546242377721E-5</v>
          </cell>
          <cell r="C69">
            <v>2.4828865099931026E-5</v>
          </cell>
          <cell r="D69">
            <v>3.6972963829639741E-5</v>
          </cell>
          <cell r="E69">
            <v>8.9841227833092503E-5</v>
          </cell>
          <cell r="F69">
            <v>1.4551561804100044E-4</v>
          </cell>
          <cell r="G69">
            <v>9.5061953049976072E-5</v>
          </cell>
        </row>
        <row r="90">
          <cell r="B90">
            <v>2.0280736451517871</v>
          </cell>
          <cell r="C90">
            <v>0</v>
          </cell>
          <cell r="D90">
            <v>4.0151570992038864E-5</v>
          </cell>
          <cell r="E90">
            <v>0.45110377385980466</v>
          </cell>
          <cell r="F90">
            <v>4.6475794973553105E-4</v>
          </cell>
          <cell r="G90">
            <v>0</v>
          </cell>
        </row>
        <row r="91">
          <cell r="B91">
            <v>1.1839491554680894</v>
          </cell>
          <cell r="C91">
            <v>0</v>
          </cell>
          <cell r="D91">
            <v>1.5505727426852804E-5</v>
          </cell>
          <cell r="E91">
            <v>6.993103550792055E-6</v>
          </cell>
          <cell r="F91">
            <v>7.7595969661664305E-6</v>
          </cell>
          <cell r="G91">
            <v>3.3194912161361956E-7</v>
          </cell>
        </row>
        <row r="92">
          <cell r="B92">
            <v>1.4500001058889773</v>
          </cell>
          <cell r="C92">
            <v>3.801939893519914</v>
          </cell>
          <cell r="D92">
            <v>3.8019218733786198</v>
          </cell>
          <cell r="E92">
            <v>1.0696875536632149</v>
          </cell>
          <cell r="F92">
            <v>0</v>
          </cell>
          <cell r="G92">
            <v>0</v>
          </cell>
        </row>
        <row r="93">
          <cell r="B93">
            <v>0.21541642681245143</v>
          </cell>
          <cell r="C93">
            <v>0</v>
          </cell>
          <cell r="D93">
            <v>3.0009285844418309E-5</v>
          </cell>
          <cell r="E93">
            <v>1.4132151500935298E-5</v>
          </cell>
          <cell r="F93">
            <v>7.5105323557109385E-6</v>
          </cell>
          <cell r="G93">
            <v>0</v>
          </cell>
        </row>
        <row r="94">
          <cell r="B94">
            <v>2.2612066346448727</v>
          </cell>
          <cell r="C94">
            <v>2.0407389213695679</v>
          </cell>
          <cell r="D94">
            <v>1.7496785589131918</v>
          </cell>
          <cell r="E94">
            <v>1.3538679384050119</v>
          </cell>
          <cell r="F94">
            <v>0.81061079098957223</v>
          </cell>
          <cell r="G94">
            <v>0.48534226697599347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7.5447760700950362E-7</v>
          </cell>
          <cell r="G96">
            <v>4.786618761191634E-7</v>
          </cell>
        </row>
        <row r="97">
          <cell r="B97">
            <v>0</v>
          </cell>
          <cell r="C97">
            <v>2.3294163621207469</v>
          </cell>
          <cell r="D97">
            <v>2.4000000076304424</v>
          </cell>
          <cell r="E97">
            <v>4.4879999370083246</v>
          </cell>
          <cell r="F97">
            <v>5.3394056885524943</v>
          </cell>
          <cell r="G97">
            <v>5.8991550145105878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3.9346433961817331</v>
          </cell>
          <cell r="F72">
            <v>11.781963396296957</v>
          </cell>
          <cell r="G72">
            <v>13.272828080826773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8.8159498807879967E-6</v>
          </cell>
          <cell r="F157">
            <v>1.305271545052187E-5</v>
          </cell>
          <cell r="G157">
            <v>1.6548180636053497E-5</v>
          </cell>
        </row>
      </sheetData>
      <sheetData sheetId="42">
        <row r="5">
          <cell r="B5">
            <v>0.40016063849049871</v>
          </cell>
          <cell r="C5">
            <v>0</v>
          </cell>
          <cell r="D5">
            <v>0.44236302703418234</v>
          </cell>
          <cell r="E5">
            <v>0</v>
          </cell>
          <cell r="F5">
            <v>8.8863661685476714E-6</v>
          </cell>
          <cell r="G5">
            <v>3.5723563953513291</v>
          </cell>
        </row>
        <row r="12">
          <cell r="B12">
            <v>0.18613047060395566</v>
          </cell>
          <cell r="C12">
            <v>0</v>
          </cell>
          <cell r="D12">
            <v>9.1325683866222938E-6</v>
          </cell>
          <cell r="E12">
            <v>0</v>
          </cell>
          <cell r="F12">
            <v>0</v>
          </cell>
          <cell r="G12">
            <v>1.2906091074139802E-6</v>
          </cell>
        </row>
        <row r="19">
          <cell r="B19">
            <v>1.3280001296878132</v>
          </cell>
          <cell r="C19">
            <v>4.9930243096901759</v>
          </cell>
          <cell r="D19">
            <v>5.3636520803734546</v>
          </cell>
          <cell r="E19">
            <v>5.9813139625213543</v>
          </cell>
          <cell r="F19">
            <v>5.9813143764967176</v>
          </cell>
          <cell r="G19">
            <v>9.440559414197196</v>
          </cell>
        </row>
        <row r="20">
          <cell r="B20">
            <v>5.6293835223649946</v>
          </cell>
          <cell r="C20">
            <v>5.4249110646988017</v>
          </cell>
          <cell r="D20">
            <v>5.427978035664192</v>
          </cell>
          <cell r="E20">
            <v>5.6176909712586758</v>
          </cell>
          <cell r="F20">
            <v>5.4447980944809169</v>
          </cell>
          <cell r="G20">
            <v>9.8446913148612527</v>
          </cell>
        </row>
        <row r="21">
          <cell r="B21">
            <v>0</v>
          </cell>
          <cell r="C21">
            <v>4.6424862544226617E-5</v>
          </cell>
          <cell r="D21">
            <v>2.9865495481396749E-5</v>
          </cell>
          <cell r="E21">
            <v>1.0304676892974778E-5</v>
          </cell>
          <cell r="F21">
            <v>1.4399207906398673E-5</v>
          </cell>
          <cell r="G21">
            <v>1.3199596671980879E-5</v>
          </cell>
        </row>
        <row r="28">
          <cell r="B28">
            <v>4.045821599421036E-3</v>
          </cell>
          <cell r="C28">
            <v>2.940184298175667E-2</v>
          </cell>
          <cell r="D28">
            <v>2.9401947282015114E-2</v>
          </cell>
          <cell r="E28">
            <v>2.9401465102377022E-2</v>
          </cell>
          <cell r="F28">
            <v>1.4935330529859756</v>
          </cell>
          <cell r="G28">
            <v>6.6713617178657341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2.9903410514998781</v>
          </cell>
          <cell r="F29">
            <v>8.9542623226441407</v>
          </cell>
          <cell r="G29">
            <v>4.4521824982268754E-7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4.1402399787370751E-5</v>
          </cell>
          <cell r="G30">
            <v>9.3390811397354252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1.7426008191989695E-7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5.9040689458045357</v>
          </cell>
        </row>
        <row r="38">
          <cell r="B38">
            <v>1.2890702096719113</v>
          </cell>
          <cell r="C38">
            <v>5.7992039777684523</v>
          </cell>
          <cell r="D38">
            <v>5.3931035734395536</v>
          </cell>
          <cell r="E38">
            <v>4.7163255755256488</v>
          </cell>
          <cell r="F38">
            <v>4.7163346217839823</v>
          </cell>
          <cell r="G38">
            <v>4.7585078951794388</v>
          </cell>
        </row>
        <row r="39">
          <cell r="B39">
            <v>1.1764706341947189</v>
          </cell>
          <cell r="C39">
            <v>5.2926466924452811</v>
          </cell>
          <cell r="D39">
            <v>4.9220189355994028</v>
          </cell>
          <cell r="E39">
            <v>4.3043571244421583</v>
          </cell>
          <cell r="F39">
            <v>4.3043653805147857</v>
          </cell>
          <cell r="G39">
            <v>4.3428548416204498</v>
          </cell>
        </row>
      </sheetData>
      <sheetData sheetId="43">
        <row r="3">
          <cell r="B3">
            <v>48.063397652170998</v>
          </cell>
          <cell r="C3">
            <v>50.546772055651054</v>
          </cell>
          <cell r="D3">
            <v>51.487042783068738</v>
          </cell>
          <cell r="E3">
            <v>53.040427128447945</v>
          </cell>
          <cell r="F3">
            <v>55.075213413250772</v>
          </cell>
          <cell r="G3">
            <v>57.428975489192112</v>
          </cell>
        </row>
        <row r="6">
          <cell r="B6">
            <v>0</v>
          </cell>
          <cell r="C6">
            <v>4.8941883265269972</v>
          </cell>
          <cell r="D6">
            <v>4.8941868605738845</v>
          </cell>
          <cell r="E6">
            <v>6.4317657790447811</v>
          </cell>
          <cell r="F6">
            <v>12.42186192370972</v>
          </cell>
          <cell r="G6">
            <v>20.873264778103366</v>
          </cell>
        </row>
        <row r="11">
          <cell r="B11">
            <v>60.070000963690269</v>
          </cell>
          <cell r="C11">
            <v>62.339946643432711</v>
          </cell>
          <cell r="D11">
            <v>63.622187685097899</v>
          </cell>
          <cell r="E11">
            <v>65.917478421812248</v>
          </cell>
          <cell r="F11">
            <v>67.891802291895317</v>
          </cell>
          <cell r="G11">
            <v>70.470813762896952</v>
          </cell>
        </row>
        <row r="18">
          <cell r="B18">
            <v>3.5600000800603699</v>
          </cell>
          <cell r="C18">
            <v>3.4647164345082166</v>
          </cell>
          <cell r="D18">
            <v>5.2137436667387303E-4</v>
          </cell>
          <cell r="E18">
            <v>8.5540723443283036E-6</v>
          </cell>
          <cell r="F18">
            <v>7.5632329675514995E-6</v>
          </cell>
          <cell r="G18">
            <v>1.9729677649208747E-6</v>
          </cell>
        </row>
        <row r="19">
          <cell r="B19">
            <v>12.728639516558868</v>
          </cell>
          <cell r="C19">
            <v>13.638425191873811</v>
          </cell>
          <cell r="D19">
            <v>13.37325582528841</v>
          </cell>
          <cell r="E19">
            <v>15.905728443078415</v>
          </cell>
          <cell r="F19">
            <v>20.570342721510652</v>
          </cell>
          <cell r="G19">
            <v>25.956198886964351</v>
          </cell>
        </row>
        <row r="21">
          <cell r="B21">
            <v>7.7980400509333849</v>
          </cell>
          <cell r="C21">
            <v>8.080140037759449</v>
          </cell>
          <cell r="D21">
            <v>5.6082616784157748</v>
          </cell>
          <cell r="E21">
            <v>5.5456287909132955</v>
          </cell>
          <cell r="F21">
            <v>5.4553196445821177</v>
          </cell>
          <cell r="G21">
            <v>7.6040618853429301E-6</v>
          </cell>
        </row>
        <row r="22">
          <cell r="B22">
            <v>6.762755789151853E-2</v>
          </cell>
          <cell r="C22">
            <v>8.5488346665263865E-2</v>
          </cell>
          <cell r="D22">
            <v>8.5488401018779234E-2</v>
          </cell>
          <cell r="E22">
            <v>8.5488320240544202E-2</v>
          </cell>
          <cell r="F22">
            <v>9.269225881338794E-2</v>
          </cell>
          <cell r="G22">
            <v>9.2692212379879721E-2</v>
          </cell>
        </row>
        <row r="23">
          <cell r="B23">
            <v>0</v>
          </cell>
          <cell r="C23">
            <v>0</v>
          </cell>
          <cell r="D23">
            <v>1.4130256121940972E-2</v>
          </cell>
          <cell r="E23">
            <v>2.7751345357326387</v>
          </cell>
          <cell r="F23">
            <v>8.6684624797331242</v>
          </cell>
          <cell r="G23">
            <v>15.079342104947687</v>
          </cell>
        </row>
        <row r="24">
          <cell r="B24">
            <v>0.74846128865781891</v>
          </cell>
          <cell r="C24">
            <v>0.949728034649163</v>
          </cell>
          <cell r="D24">
            <v>1.7199609111494465</v>
          </cell>
          <cell r="E24">
            <v>3.4506179840916249</v>
          </cell>
          <cell r="F24">
            <v>4.3116440778624945</v>
          </cell>
          <cell r="G24">
            <v>5.147400200920127</v>
          </cell>
        </row>
        <row r="33">
          <cell r="B33">
            <v>12.006603311519271</v>
          </cell>
          <cell r="C33">
            <v>12.710039559602629</v>
          </cell>
          <cell r="D33">
            <v>13.052009853947702</v>
          </cell>
          <cell r="E33">
            <v>13.799754550859948</v>
          </cell>
          <cell r="F33">
            <v>14.054948214858523</v>
          </cell>
          <cell r="G33">
            <v>14.508515512435514</v>
          </cell>
        </row>
        <row r="34">
          <cell r="B34">
            <v>8.8978001346038784</v>
          </cell>
          <cell r="C34">
            <v>8.1727554726016738</v>
          </cell>
          <cell r="D34">
            <v>7.9127559397683953</v>
          </cell>
          <cell r="E34">
            <v>6.1365493574135472</v>
          </cell>
          <cell r="F34">
            <v>2.9093799824644178</v>
          </cell>
          <cell r="G34">
            <v>7.7042003024862311E-6</v>
          </cell>
        </row>
        <row r="35">
          <cell r="B35">
            <v>2.7300000809565779</v>
          </cell>
          <cell r="C35">
            <v>1.580021711810444E-7</v>
          </cell>
          <cell r="D35">
            <v>9.5752859960516562E-5</v>
          </cell>
          <cell r="E35">
            <v>1.1737267113876744E-5</v>
          </cell>
          <cell r="F35">
            <v>1.053816347754919E-5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6.6889316667757279E-6</v>
          </cell>
          <cell r="E36">
            <v>0.21662911150266476</v>
          </cell>
          <cell r="F36">
            <v>0.23693506234643738</v>
          </cell>
          <cell r="G36">
            <v>0.23309218977259935</v>
          </cell>
        </row>
        <row r="37">
          <cell r="B37">
            <v>35.236593897388644</v>
          </cell>
          <cell r="C37">
            <v>31.277295800769274</v>
          </cell>
          <cell r="D37">
            <v>31.455373940154459</v>
          </cell>
          <cell r="E37">
            <v>20.796473853188544</v>
          </cell>
          <cell r="F37">
            <v>9.3774540927325507</v>
          </cell>
          <cell r="G37">
            <v>2.1584740957801154</v>
          </cell>
        </row>
        <row r="38">
          <cell r="B38">
            <v>0.31576626800347091</v>
          </cell>
          <cell r="C38">
            <v>0.320149482091584</v>
          </cell>
          <cell r="D38">
            <v>4.0911238427463426</v>
          </cell>
          <cell r="E38">
            <v>4.0573455988781157</v>
          </cell>
          <cell r="F38">
            <v>4.095517177556995</v>
          </cell>
          <cell r="G38">
            <v>3.6441635325882054</v>
          </cell>
        </row>
        <row r="39">
          <cell r="B39">
            <v>0.43672378987796473</v>
          </cell>
          <cell r="C39">
            <v>0.55206475024979285</v>
          </cell>
          <cell r="D39">
            <v>1.8983995290829139</v>
          </cell>
          <cell r="E39">
            <v>4.3164937204135194</v>
          </cell>
          <cell r="F39">
            <v>4.3164942636794938</v>
          </cell>
          <cell r="G39">
            <v>4.3164942936805852</v>
          </cell>
        </row>
        <row r="55">
          <cell r="B55">
            <v>9.8138876788747442</v>
          </cell>
          <cell r="C55">
            <v>10.335082579953133</v>
          </cell>
          <cell r="D55">
            <v>10.33508296736697</v>
          </cell>
          <cell r="E55">
            <v>10.335915664988079</v>
          </cell>
          <cell r="F55">
            <v>10.335915700640054</v>
          </cell>
          <cell r="G55">
            <v>10.537506971195956</v>
          </cell>
        </row>
        <row r="56">
          <cell r="B56">
            <v>1.1081289563470369</v>
          </cell>
          <cell r="C56">
            <v>1.400790076925801</v>
          </cell>
          <cell r="D56">
            <v>2.5226108923294435</v>
          </cell>
          <cell r="E56">
            <v>5.0162384940838649</v>
          </cell>
          <cell r="F56">
            <v>6.1647666301991491</v>
          </cell>
          <cell r="G56">
            <v>7.2488392145344669</v>
          </cell>
        </row>
        <row r="57">
          <cell r="B57">
            <v>6.9177026649268329</v>
          </cell>
          <cell r="C57">
            <v>6.3642872070642609</v>
          </cell>
          <cell r="D57">
            <v>6.1767540656085247</v>
          </cell>
          <cell r="E57">
            <v>4.9793093382490801</v>
          </cell>
          <cell r="F57">
            <v>2.485713688078671</v>
          </cell>
          <cell r="G57">
            <v>0.18562407337658771</v>
          </cell>
        </row>
        <row r="58">
          <cell r="B58">
            <v>1.8458213047367653</v>
          </cell>
          <cell r="C58">
            <v>1.072913743404882E-7</v>
          </cell>
          <cell r="D58">
            <v>6.5441095229265607E-5</v>
          </cell>
          <cell r="E58">
            <v>8.1075172589103601E-6</v>
          </cell>
          <cell r="F58">
            <v>7.4333570629762548E-6</v>
          </cell>
          <cell r="G58">
            <v>0</v>
          </cell>
        </row>
        <row r="59">
          <cell r="B59">
            <v>28.619768361419222</v>
          </cell>
          <cell r="C59">
            <v>25.458313018553728</v>
          </cell>
          <cell r="D59">
            <v>28.688954575796608</v>
          </cell>
          <cell r="E59">
            <v>20.146014324323925</v>
          </cell>
          <cell r="F59">
            <v>10.940665648303554</v>
          </cell>
          <cell r="G59">
            <v>4.8173167152281531</v>
          </cell>
        </row>
        <row r="60">
          <cell r="B60">
            <v>0</v>
          </cell>
          <cell r="C60">
            <v>0</v>
          </cell>
          <cell r="D60">
            <v>2.6084165597955409E-4</v>
          </cell>
          <cell r="E60">
            <v>2.3141308045877728E-4</v>
          </cell>
          <cell r="F60">
            <v>1.5422524370052473E-4</v>
          </cell>
          <cell r="G60">
            <v>1.471878216067389E-4</v>
          </cell>
        </row>
        <row r="61">
          <cell r="B61">
            <v>2.3674000532401456</v>
          </cell>
          <cell r="C61">
            <v>2.3075011453824734</v>
          </cell>
          <cell r="D61">
            <v>3.4801738975481024E-4</v>
          </cell>
          <cell r="E61">
            <v>5.7312284706999588E-6</v>
          </cell>
          <cell r="F61">
            <v>5.1051822530972645E-6</v>
          </cell>
          <cell r="G61">
            <v>1.341618080146194E-6</v>
          </cell>
        </row>
        <row r="62">
          <cell r="B62">
            <v>5.1850537025303405</v>
          </cell>
          <cell r="C62">
            <v>5.5675574103865353</v>
          </cell>
          <cell r="D62">
            <v>5.6343058016119141</v>
          </cell>
          <cell r="E62">
            <v>7.1822389097893709</v>
          </cell>
          <cell r="F62">
            <v>10.344565170207691</v>
          </cell>
          <cell r="G62">
            <v>12.758246590982733</v>
          </cell>
        </row>
        <row r="63">
          <cell r="B63">
            <v>6.5822713827390062</v>
          </cell>
          <cell r="C63">
            <v>7.0678484053123212</v>
          </cell>
          <cell r="D63">
            <v>6.7951527779874814</v>
          </cell>
          <cell r="E63">
            <v>7.6797042760940055</v>
          </cell>
          <cell r="F63">
            <v>9.0795554626629276</v>
          </cell>
          <cell r="G63">
            <v>10.612039047828828</v>
          </cell>
        </row>
        <row r="64">
          <cell r="B64">
            <v>5.3111174105647763</v>
          </cell>
          <cell r="C64">
            <v>6.2669381470790286</v>
          </cell>
          <cell r="D64">
            <v>6.1574136799920796</v>
          </cell>
          <cell r="E64">
            <v>7.082100659843702</v>
          </cell>
          <cell r="F64">
            <v>5.5133427676385969</v>
          </cell>
          <cell r="G64">
            <v>5.4135425737874119</v>
          </cell>
        </row>
        <row r="65">
          <cell r="B65">
            <v>0.46151736409547767</v>
          </cell>
          <cell r="C65">
            <v>0.5445747876522874</v>
          </cell>
          <cell r="D65">
            <v>0.54457495251012589</v>
          </cell>
          <cell r="E65">
            <v>0.54457501226742933</v>
          </cell>
          <cell r="F65">
            <v>0.54457518913732006</v>
          </cell>
          <cell r="G65">
            <v>0.5445753398665415</v>
          </cell>
        </row>
        <row r="66">
          <cell r="B66">
            <v>4.1173651468928307</v>
          </cell>
          <cell r="C66">
            <v>4.266313939936988</v>
          </cell>
          <cell r="D66">
            <v>2.961162166203529</v>
          </cell>
          <cell r="E66">
            <v>2.9280920016022227</v>
          </cell>
          <cell r="F66">
            <v>2.8804087723393592</v>
          </cell>
          <cell r="G66">
            <v>4.1366096656265546E-6</v>
          </cell>
        </row>
        <row r="67">
          <cell r="B67">
            <v>6.762755789151853E-2</v>
          </cell>
          <cell r="C67">
            <v>8.5488346665263865E-2</v>
          </cell>
          <cell r="D67">
            <v>8.5488401018779234E-2</v>
          </cell>
          <cell r="E67">
            <v>8.5488320240544202E-2</v>
          </cell>
          <cell r="F67">
            <v>9.269225881338794E-2</v>
          </cell>
          <cell r="G67">
            <v>9.2692212379879721E-2</v>
          </cell>
        </row>
        <row r="68">
          <cell r="B68">
            <v>0.31051061460323287</v>
          </cell>
          <cell r="C68">
            <v>0.39251803742760294</v>
          </cell>
          <cell r="D68">
            <v>1.3497620651779529</v>
          </cell>
          <cell r="E68">
            <v>3.0690270352140141</v>
          </cell>
          <cell r="F68">
            <v>3.069027421476124</v>
          </cell>
          <cell r="G68">
            <v>3.1078758914500195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2.1830741438260803</v>
          </cell>
          <cell r="F69">
            <v>7.0086733488585677</v>
          </cell>
          <cell r="G69">
            <v>12.160638068147236</v>
          </cell>
        </row>
        <row r="70">
          <cell r="B70">
            <v>0</v>
          </cell>
          <cell r="C70">
            <v>3.9773233013386733</v>
          </cell>
          <cell r="D70">
            <v>3.9773218517672282</v>
          </cell>
          <cell r="E70">
            <v>5.5090641712673785</v>
          </cell>
          <cell r="F70">
            <v>11.18350566633598</v>
          </cell>
          <cell r="G70">
            <v>16.039761854455673</v>
          </cell>
        </row>
        <row r="71">
          <cell r="B71">
            <v>72.708172198861917</v>
          </cell>
          <cell r="C71">
            <v>74.034536510969474</v>
          </cell>
          <cell r="D71">
            <v>75.229258497511609</v>
          </cell>
          <cell r="E71">
            <v>76.741087603615895</v>
          </cell>
          <cell r="F71">
            <v>79.643574488474385</v>
          </cell>
          <cell r="G71">
            <v>83.518811219282853</v>
          </cell>
        </row>
      </sheetData>
      <sheetData sheetId="44">
        <row r="3">
          <cell r="B3">
            <v>56.994774574912441</v>
          </cell>
          <cell r="C3">
            <v>58.701894601492249</v>
          </cell>
          <cell r="D3">
            <v>59.663274087213331</v>
          </cell>
          <cell r="E3">
            <v>60.552447219064568</v>
          </cell>
          <cell r="F3">
            <v>60.838646042407348</v>
          </cell>
          <cell r="G3">
            <v>62.021858326613511</v>
          </cell>
        </row>
        <row r="6">
          <cell r="B6">
            <v>0</v>
          </cell>
          <cell r="C6">
            <v>6.9642354908665451</v>
          </cell>
          <cell r="D6">
            <v>6.964164216725786</v>
          </cell>
          <cell r="E6">
            <v>9.7725057969188889</v>
          </cell>
          <cell r="F6">
            <v>17.709477792080008</v>
          </cell>
          <cell r="G6">
            <v>21.428158293789256</v>
          </cell>
        </row>
        <row r="11">
          <cell r="B11">
            <v>60.95000046172283</v>
          </cell>
          <cell r="C11">
            <v>62.445348871242622</v>
          </cell>
          <cell r="D11">
            <v>63.613230991750903</v>
          </cell>
          <cell r="E11">
            <v>64.153051528368493</v>
          </cell>
          <cell r="F11">
            <v>63.779687135432987</v>
          </cell>
          <cell r="G11">
            <v>66.752338089107411</v>
          </cell>
        </row>
        <row r="12">
          <cell r="B12">
            <v>30.256633757919012</v>
          </cell>
          <cell r="C12">
            <v>24.239416036299403</v>
          </cell>
          <cell r="D12">
            <v>26.706233598992924</v>
          </cell>
          <cell r="E12">
            <v>19.517184216137196</v>
          </cell>
          <cell r="F12">
            <v>8.4970509931170515</v>
          </cell>
          <cell r="G12">
            <v>5.1742429982563681E-5</v>
          </cell>
        </row>
        <row r="13">
          <cell r="B13">
            <v>0</v>
          </cell>
          <cell r="C13">
            <v>0</v>
          </cell>
          <cell r="D13">
            <v>4.0964484944146661E-6</v>
          </cell>
          <cell r="E13">
            <v>1.1774800772644455E-5</v>
          </cell>
          <cell r="F13">
            <v>9.3955476424228116E-6</v>
          </cell>
          <cell r="G13">
            <v>0.87196949335617735</v>
          </cell>
        </row>
        <row r="14">
          <cell r="B14">
            <v>25.256150542753684</v>
          </cell>
          <cell r="C14">
            <v>22.275842819919148</v>
          </cell>
          <cell r="D14">
            <v>25.510559379783761</v>
          </cell>
          <cell r="E14">
            <v>25.826196219190095</v>
          </cell>
          <cell r="F14">
            <v>20.455930276103526</v>
          </cell>
          <cell r="G14">
            <v>10.125283952122702</v>
          </cell>
        </row>
        <row r="15">
          <cell r="B15">
            <v>0.29253619342094245</v>
          </cell>
          <cell r="C15">
            <v>4.4739375217968638</v>
          </cell>
          <cell r="D15">
            <v>0.43194573210469789</v>
          </cell>
          <cell r="E15">
            <v>8.5218589706975661E-6</v>
          </cell>
          <cell r="F15">
            <v>1.2882509635490221E-5</v>
          </cell>
          <cell r="G15">
            <v>1.8142716573597294E-5</v>
          </cell>
        </row>
        <row r="16">
          <cell r="B16">
            <v>1.4022764178106648</v>
          </cell>
          <cell r="C16">
            <v>1.5372226420563371</v>
          </cell>
          <cell r="D16">
            <v>1.4412217664641154</v>
          </cell>
          <cell r="E16">
            <v>1.5808677931482</v>
          </cell>
          <cell r="F16">
            <v>4.8958597265696797</v>
          </cell>
          <cell r="G16">
            <v>6.7713165841363256</v>
          </cell>
        </row>
        <row r="17">
          <cell r="B17">
            <v>7.7268819670037203</v>
          </cell>
          <cell r="C17">
            <v>8.3696900456343926</v>
          </cell>
          <cell r="D17">
            <v>8.2047887378155977</v>
          </cell>
          <cell r="E17">
            <v>10.258352460381266</v>
          </cell>
          <cell r="F17">
            <v>9.8277528526407743</v>
          </cell>
          <cell r="G17">
            <v>9.7800208526390779</v>
          </cell>
        </row>
        <row r="19">
          <cell r="B19">
            <v>0.62699335417326996</v>
          </cell>
          <cell r="C19">
            <v>0.68733127363266378</v>
          </cell>
          <cell r="D19">
            <v>0.68733135029652181</v>
          </cell>
          <cell r="E19">
            <v>0.69717538560414949</v>
          </cell>
          <cell r="F19">
            <v>5.4157566707081859</v>
          </cell>
          <cell r="G19">
            <v>5.4157566082081008</v>
          </cell>
        </row>
        <row r="20">
          <cell r="B20">
            <v>0</v>
          </cell>
          <cell r="C20">
            <v>0</v>
          </cell>
          <cell r="D20">
            <v>5.3641341358688708E-4</v>
          </cell>
          <cell r="E20">
            <v>2.5220598130694997E-5</v>
          </cell>
          <cell r="F20">
            <v>2.901935631480431E-5</v>
          </cell>
          <cell r="G20">
            <v>0.18338164179323269</v>
          </cell>
        </row>
        <row r="21">
          <cell r="B21">
            <v>2.9295784847759081</v>
          </cell>
          <cell r="C21">
            <v>3.1924480415977934</v>
          </cell>
          <cell r="D21">
            <v>3.3653609912833149</v>
          </cell>
          <cell r="E21">
            <v>3.6718151119019571</v>
          </cell>
          <cell r="F21">
            <v>4.3598138169502416</v>
          </cell>
          <cell r="G21">
            <v>11.245231340893666</v>
          </cell>
        </row>
        <row r="28">
          <cell r="B28">
            <v>3.9552258868103918</v>
          </cell>
          <cell r="C28">
            <v>3.7434542697503757</v>
          </cell>
          <cell r="D28">
            <v>3.9499569045375713</v>
          </cell>
          <cell r="E28">
            <v>3.6006043093039262</v>
          </cell>
          <cell r="F28">
            <v>2.9410410930256345</v>
          </cell>
          <cell r="G28">
            <v>4.7304797624939043</v>
          </cell>
        </row>
        <row r="47">
          <cell r="B47">
            <v>4.2612050687649576</v>
          </cell>
          <cell r="C47">
            <v>4.6176480601682384</v>
          </cell>
          <cell r="D47">
            <v>4.8285278344911928</v>
          </cell>
          <cell r="E47">
            <v>5.2017150400056611</v>
          </cell>
          <cell r="F47">
            <v>6.036161065539436</v>
          </cell>
          <cell r="G47">
            <v>15.261177840844912</v>
          </cell>
        </row>
        <row r="48">
          <cell r="B48">
            <v>24.843069384565862</v>
          </cell>
          <cell r="C48">
            <v>19.941872511711868</v>
          </cell>
          <cell r="D48">
            <v>22.036469793225752</v>
          </cell>
          <cell r="E48">
            <v>16.183813507337163</v>
          </cell>
          <cell r="F48">
            <v>7.1162880755066844</v>
          </cell>
          <cell r="G48">
            <v>0.73031778497090816</v>
          </cell>
        </row>
        <row r="49">
          <cell r="B49">
            <v>24.189714037441973</v>
          </cell>
          <cell r="C49">
            <v>25.326919685241769</v>
          </cell>
          <cell r="D49">
            <v>24.563069891189492</v>
          </cell>
          <cell r="E49">
            <v>24.452462250192987</v>
          </cell>
          <cell r="F49">
            <v>19.367572978661716</v>
          </cell>
          <cell r="G49">
            <v>9.7597642645279183</v>
          </cell>
        </row>
        <row r="50">
          <cell r="B50">
            <v>0</v>
          </cell>
          <cell r="C50">
            <v>0</v>
          </cell>
          <cell r="D50">
            <v>4.7297084814314912E-5</v>
          </cell>
          <cell r="E50">
            <v>3.1702528000993455E-5</v>
          </cell>
          <cell r="F50">
            <v>6.7808825085842017E-4</v>
          </cell>
          <cell r="G50">
            <v>2.7240985790117581E-4</v>
          </cell>
        </row>
        <row r="51">
          <cell r="B51">
            <v>2.0957130229938481</v>
          </cell>
          <cell r="C51">
            <v>2.2700577423517019</v>
          </cell>
          <cell r="D51">
            <v>2.1068050237994789</v>
          </cell>
          <cell r="E51">
            <v>1.8918902572335996</v>
          </cell>
          <cell r="F51">
            <v>1.3237251154322542</v>
          </cell>
          <cell r="G51">
            <v>1.276470430479324</v>
          </cell>
        </row>
        <row r="52">
          <cell r="B52">
            <v>5.553900124339834</v>
          </cell>
          <cell r="C52">
            <v>6.0159354028263472</v>
          </cell>
          <cell r="D52">
            <v>6.0159358266379614</v>
          </cell>
          <cell r="E52">
            <v>8.2638786785438523</v>
          </cell>
          <cell r="F52">
            <v>8.4057501887726502</v>
          </cell>
          <cell r="G52">
            <v>8.4057502136333557</v>
          </cell>
        </row>
        <row r="53">
          <cell r="B53">
            <v>6.173544318174911</v>
          </cell>
          <cell r="C53">
            <v>7.1868581344523381</v>
          </cell>
          <cell r="D53">
            <v>6.1647641641691804</v>
          </cell>
          <cell r="E53">
            <v>5.8298699719475051</v>
          </cell>
          <cell r="F53">
            <v>1.7809255335345777</v>
          </cell>
          <cell r="G53">
            <v>0.38459903416038477</v>
          </cell>
        </row>
        <row r="54">
          <cell r="B54">
            <v>1.877069786533383</v>
          </cell>
          <cell r="C54">
            <v>2.1600816666130362</v>
          </cell>
          <cell r="D54">
            <v>2.1602907413224881</v>
          </cell>
          <cell r="E54">
            <v>2.2260572305988631</v>
          </cell>
          <cell r="F54">
            <v>2.7653017782032632</v>
          </cell>
          <cell r="G54">
            <v>2.2269858045376161</v>
          </cell>
        </row>
        <row r="55">
          <cell r="B55">
            <v>0.62699335417326996</v>
          </cell>
          <cell r="C55">
            <v>0.68733127363266378</v>
          </cell>
          <cell r="D55">
            <v>0.68733135029652181</v>
          </cell>
          <cell r="E55">
            <v>0.69717538560414949</v>
          </cell>
          <cell r="F55">
            <v>5.4157566707081859</v>
          </cell>
          <cell r="G55">
            <v>5.4157566082081008</v>
          </cell>
        </row>
        <row r="56">
          <cell r="B56">
            <v>1.2230654916144612</v>
          </cell>
          <cell r="C56">
            <v>1.3407655884015368</v>
          </cell>
          <cell r="D56">
            <v>1.2570336247100018</v>
          </cell>
          <cell r="E56">
            <v>1.3788328891838599</v>
          </cell>
          <cell r="F56">
            <v>4.270168853514078</v>
          </cell>
          <cell r="G56">
            <v>5.9059423246837026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1.7454205641267286E-5</v>
          </cell>
          <cell r="F57">
            <v>1.8341465004206045E-5</v>
          </cell>
          <cell r="G57">
            <v>4.72107999668007E-4</v>
          </cell>
        </row>
        <row r="58">
          <cell r="B58">
            <v>0</v>
          </cell>
          <cell r="C58">
            <v>6.9642354908665451</v>
          </cell>
          <cell r="D58">
            <v>6.964164216725786</v>
          </cell>
          <cell r="E58">
            <v>9.7725057969188889</v>
          </cell>
          <cell r="F58">
            <v>17.709477792080008</v>
          </cell>
          <cell r="G58">
            <v>21.428158293789256</v>
          </cell>
        </row>
        <row r="59">
          <cell r="B59">
            <v>73.238308952426962</v>
          </cell>
          <cell r="C59">
            <v>78.632908196095684</v>
          </cell>
          <cell r="D59">
            <v>79.069156624866636</v>
          </cell>
          <cell r="E59">
            <v>77.813636676287118</v>
          </cell>
          <cell r="F59">
            <v>75.377133562229346</v>
          </cell>
          <cell r="G59">
            <v>71.474328431851035</v>
          </cell>
        </row>
      </sheetData>
      <sheetData sheetId="45">
        <row r="3">
          <cell r="B3">
            <v>44.57690562589147</v>
          </cell>
          <cell r="C3">
            <v>44.827338187192517</v>
          </cell>
          <cell r="D3">
            <v>44.633490663800735</v>
          </cell>
          <cell r="E3">
            <v>44.838272422380498</v>
          </cell>
          <cell r="F3">
            <v>44.325528677686826</v>
          </cell>
          <cell r="G3">
            <v>43.181173145511003</v>
          </cell>
        </row>
        <row r="10">
          <cell r="B10">
            <v>3.6713940816539186</v>
          </cell>
          <cell r="C10">
            <v>8.5222603626053068</v>
          </cell>
          <cell r="D10">
            <v>8.5221964147863218</v>
          </cell>
          <cell r="E10">
            <v>10.725177483224229</v>
          </cell>
          <cell r="F10">
            <v>28.193795706833814</v>
          </cell>
          <cell r="G10">
            <v>37.713884409826306</v>
          </cell>
        </row>
        <row r="15">
          <cell r="B15">
            <v>69.470001454864018</v>
          </cell>
          <cell r="C15">
            <v>69.742983314802615</v>
          </cell>
          <cell r="D15">
            <v>68.035564738772649</v>
          </cell>
          <cell r="E15">
            <v>67.379213198843331</v>
          </cell>
          <cell r="F15">
            <v>63.619978840420551</v>
          </cell>
          <cell r="G15">
            <v>65.486271050184712</v>
          </cell>
        </row>
        <row r="16">
          <cell r="B16">
            <v>60.231815226718872</v>
          </cell>
          <cell r="C16">
            <v>55.062495760399962</v>
          </cell>
          <cell r="D16">
            <v>52.912494842480925</v>
          </cell>
          <cell r="E16">
            <v>38.517238277134808</v>
          </cell>
          <cell r="F16">
            <v>20.089178481547208</v>
          </cell>
          <cell r="G16">
            <v>4.7278242637301083E-5</v>
          </cell>
        </row>
        <row r="17">
          <cell r="B17">
            <v>0</v>
          </cell>
          <cell r="C17">
            <v>0</v>
          </cell>
          <cell r="D17">
            <v>4.0682413641817487E-6</v>
          </cell>
          <cell r="E17">
            <v>1.1355793702117521E-5</v>
          </cell>
          <cell r="F17">
            <v>9.1132020969846964E-6</v>
          </cell>
          <cell r="G17">
            <v>0.21587890192232242</v>
          </cell>
        </row>
        <row r="18">
          <cell r="B18">
            <v>46.685646232541217</v>
          </cell>
          <cell r="C18">
            <v>44.339354904078036</v>
          </cell>
          <cell r="D18">
            <v>48.553239483465454</v>
          </cell>
          <cell r="E18">
            <v>48.489325475502383</v>
          </cell>
          <cell r="F18">
            <v>38.837661476800037</v>
          </cell>
          <cell r="G18">
            <v>25.237937622037752</v>
          </cell>
        </row>
        <row r="19">
          <cell r="B19">
            <v>0.31626555198217343</v>
          </cell>
          <cell r="C19">
            <v>0.18330744695734741</v>
          </cell>
          <cell r="D19">
            <v>0.18330199026439084</v>
          </cell>
          <cell r="E19">
            <v>0.18025877711812627</v>
          </cell>
          <cell r="F19">
            <v>0.17753801156679391</v>
          </cell>
          <cell r="G19">
            <v>0.1746553478762001</v>
          </cell>
        </row>
        <row r="20">
          <cell r="B20">
            <v>0.10000001753849549</v>
          </cell>
          <cell r="C20">
            <v>0.10000000490694694</v>
          </cell>
          <cell r="D20">
            <v>2.8947812328145182E-5</v>
          </cell>
          <cell r="E20">
            <v>1.5312894788215868E-5</v>
          </cell>
          <cell r="F20">
            <v>0</v>
          </cell>
          <cell r="G20">
            <v>0</v>
          </cell>
        </row>
        <row r="21">
          <cell r="B21">
            <v>5.6034406187841297</v>
          </cell>
          <cell r="C21">
            <v>9.6015379536376422</v>
          </cell>
          <cell r="D21">
            <v>9.1587341818093186</v>
          </cell>
          <cell r="E21">
            <v>10.414671381752196</v>
          </cell>
          <cell r="F21">
            <v>9.5693529272301383</v>
          </cell>
          <cell r="G21">
            <v>9.9511139483861477</v>
          </cell>
        </row>
        <row r="22">
          <cell r="B22">
            <v>16.99118562803115</v>
          </cell>
          <cell r="C22">
            <v>17.574927647808664</v>
          </cell>
          <cell r="D22">
            <v>16.058040518478254</v>
          </cell>
          <cell r="E22">
            <v>16.03805515647678</v>
          </cell>
          <cell r="F22">
            <v>16.271430850598978</v>
          </cell>
          <cell r="G22">
            <v>10.998665278271565</v>
          </cell>
        </row>
        <row r="23">
          <cell r="B23">
            <v>2.5068244970084019</v>
          </cell>
          <cell r="C23">
            <v>2.9279869274558936</v>
          </cell>
          <cell r="D23">
            <v>2.9279878844940184</v>
          </cell>
          <cell r="E23">
            <v>2.9279880885801357</v>
          </cell>
          <cell r="F23">
            <v>4.7844110308002854</v>
          </cell>
          <cell r="G23">
            <v>5.4707082129357083</v>
          </cell>
        </row>
        <row r="24">
          <cell r="B24">
            <v>0</v>
          </cell>
          <cell r="C24">
            <v>0</v>
          </cell>
          <cell r="D24">
            <v>1.2016150492027489E-3</v>
          </cell>
          <cell r="E24">
            <v>7.0803190278383063E-6</v>
          </cell>
          <cell r="F24">
            <v>9.8235099250124602E-6</v>
          </cell>
          <cell r="G24">
            <v>0.45248837882306781</v>
          </cell>
        </row>
        <row r="25">
          <cell r="B25">
            <v>15.194967089499714</v>
          </cell>
          <cell r="C25">
            <v>17.636902311351083</v>
          </cell>
          <cell r="D25">
            <v>19.727784065244954</v>
          </cell>
          <cell r="E25">
            <v>27.801867307876591</v>
          </cell>
          <cell r="F25">
            <v>37.014843729232119</v>
          </cell>
          <cell r="G25">
            <v>56.258193367838572</v>
          </cell>
        </row>
        <row r="26">
          <cell r="B26">
            <v>217.10014631696822</v>
          </cell>
          <cell r="C26">
            <v>217.1694962713982</v>
          </cell>
          <cell r="D26">
            <v>217.55838233611289</v>
          </cell>
          <cell r="E26">
            <v>211.74865141229185</v>
          </cell>
          <cell r="F26">
            <v>190.36441428490812</v>
          </cell>
          <cell r="G26">
            <v>174.24595938651868</v>
          </cell>
        </row>
        <row r="102">
          <cell r="B102">
            <v>8.9079990046414892</v>
          </cell>
          <cell r="C102">
            <v>7.6434891856670406</v>
          </cell>
          <cell r="D102">
            <v>6.8509429408732601</v>
          </cell>
          <cell r="E102">
            <v>5.0306704252461918</v>
          </cell>
          <cell r="F102">
            <v>2.1254892781303618</v>
          </cell>
          <cell r="G102">
            <v>0.68865819539872009</v>
          </cell>
        </row>
        <row r="104">
          <cell r="B104">
            <v>19.060326420148215</v>
          </cell>
          <cell r="C104">
            <v>22.072439084223241</v>
          </cell>
          <cell r="D104">
            <v>23.76961231974671</v>
          </cell>
          <cell r="E104">
            <v>26.912619332221194</v>
          </cell>
          <cell r="F104">
            <v>35.789250483372349</v>
          </cell>
          <cell r="G104">
            <v>58.861242771465555</v>
          </cell>
        </row>
        <row r="105">
          <cell r="B105">
            <v>45.12438581305689</v>
          </cell>
          <cell r="C105">
            <v>41.306205641557412</v>
          </cell>
          <cell r="D105">
            <v>40.772894330780844</v>
          </cell>
          <cell r="E105">
            <v>34.505006977149478</v>
          </cell>
          <cell r="F105">
            <v>17.996555485386661</v>
          </cell>
          <cell r="G105">
            <v>0.19343185464836024</v>
          </cell>
        </row>
        <row r="106">
          <cell r="B106">
            <v>36.569914563000083</v>
          </cell>
          <cell r="C106">
            <v>36.121964572419749</v>
          </cell>
          <cell r="D106">
            <v>38.324510097430277</v>
          </cell>
          <cell r="E106">
            <v>39.931969814335964</v>
          </cell>
          <cell r="F106">
            <v>32.059647904525633</v>
          </cell>
          <cell r="G106">
            <v>21.26712532308601</v>
          </cell>
        </row>
        <row r="107">
          <cell r="B107">
            <v>0</v>
          </cell>
          <cell r="C107">
            <v>0</v>
          </cell>
          <cell r="D107">
            <v>1.4952793954458197E-3</v>
          </cell>
          <cell r="E107">
            <v>1.8234971019727333E-3</v>
          </cell>
          <cell r="F107">
            <v>0.13574990120768557</v>
          </cell>
          <cell r="G107">
            <v>0.14503413859518527</v>
          </cell>
        </row>
        <row r="108">
          <cell r="B108">
            <v>7.2000012627716756E-2</v>
          </cell>
          <cell r="C108">
            <v>7.2000003533001802E-2</v>
          </cell>
          <cell r="D108">
            <v>2.0842424876264509E-5</v>
          </cell>
          <cell r="E108">
            <v>1.102528424751542E-5</v>
          </cell>
          <cell r="F108">
            <v>0</v>
          </cell>
          <cell r="G108">
            <v>0</v>
          </cell>
        </row>
        <row r="109">
          <cell r="B109">
            <v>7.3272035311738648E-2</v>
          </cell>
          <cell r="C109">
            <v>3.4159449346945598E-3</v>
          </cell>
          <cell r="D109">
            <v>4.3907363832371721E-3</v>
          </cell>
          <cell r="E109">
            <v>0.50399910182129903</v>
          </cell>
          <cell r="F109">
            <v>0.76746923535711065</v>
          </cell>
          <cell r="G109">
            <v>0.76746915971655472</v>
          </cell>
        </row>
        <row r="110">
          <cell r="B110">
            <v>3.7807989970487181</v>
          </cell>
          <cell r="C110">
            <v>7.6254980333775286</v>
          </cell>
          <cell r="D110">
            <v>7.4106127659828083</v>
          </cell>
          <cell r="E110">
            <v>7.9376838641224623</v>
          </cell>
          <cell r="F110">
            <v>7.0068721892590453</v>
          </cell>
          <cell r="G110">
            <v>7.3170228183922434</v>
          </cell>
        </row>
        <row r="111">
          <cell r="B111">
            <v>9.1310717700783943</v>
          </cell>
          <cell r="C111">
            <v>9.0348958713849736</v>
          </cell>
          <cell r="D111">
            <v>8.3854416914480296</v>
          </cell>
          <cell r="E111">
            <v>8.2681884938958472</v>
          </cell>
          <cell r="F111">
            <v>8.3344034968480845</v>
          </cell>
          <cell r="G111">
            <v>4.5838883181295795</v>
          </cell>
        </row>
        <row r="112">
          <cell r="B112">
            <v>2.6968829410990436</v>
          </cell>
          <cell r="C112">
            <v>3.1682190329416944</v>
          </cell>
          <cell r="D112">
            <v>3.1712705366020666</v>
          </cell>
          <cell r="E112">
            <v>3.3008450643699354</v>
          </cell>
          <cell r="F112">
            <v>3.4164999565333352</v>
          </cell>
          <cell r="G112">
            <v>3.6215656883001706</v>
          </cell>
        </row>
        <row r="113">
          <cell r="B113">
            <v>0.78533647234855097</v>
          </cell>
          <cell r="C113">
            <v>0.94126964318275208</v>
          </cell>
          <cell r="D113">
            <v>0.94127056635483342</v>
          </cell>
          <cell r="E113">
            <v>0.94127072419012736</v>
          </cell>
          <cell r="F113">
            <v>2.105140813550701</v>
          </cell>
          <cell r="G113">
            <v>2.4071117868740517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129.87338211101476</v>
          </cell>
          <cell r="C116">
            <v>136.51165737582741</v>
          </cell>
          <cell r="D116">
            <v>138.15465852220871</v>
          </cell>
          <cell r="E116">
            <v>138.05926580296295</v>
          </cell>
          <cell r="F116">
            <v>137.93087445100477</v>
          </cell>
          <cell r="G116">
            <v>137.56643446443275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26.978275619390377</v>
          </cell>
          <cell r="C224">
            <v>26.144826035464103</v>
          </cell>
          <cell r="D224">
            <v>26.122378587457504</v>
          </cell>
          <cell r="E224">
            <v>26.211109118254154</v>
          </cell>
          <cell r="F224">
            <v>26.4567574066837</v>
          </cell>
          <cell r="G224">
            <v>26.322249325300213</v>
          </cell>
        </row>
        <row r="231">
          <cell r="B231">
            <v>15.552693545694598</v>
          </cell>
          <cell r="C231">
            <v>14.612197558425638</v>
          </cell>
          <cell r="D231">
            <v>12.71544936829763</v>
          </cell>
          <cell r="E231">
            <v>8.8753170681969031</v>
          </cell>
          <cell r="F231">
            <v>3.749876678613898</v>
          </cell>
          <cell r="G231">
            <v>1.2149599952073737</v>
          </cell>
        </row>
        <row r="233">
          <cell r="B233">
            <v>22.300216112786444</v>
          </cell>
          <cell r="C233">
            <v>25.707895140756801</v>
          </cell>
          <cell r="D233">
            <v>28.540729782680053</v>
          </cell>
          <cell r="E233">
            <v>40.240457210573354</v>
          </cell>
          <cell r="F233">
            <v>51.979757793627897</v>
          </cell>
          <cell r="G233">
            <v>77.099941357387365</v>
          </cell>
        </row>
        <row r="234">
          <cell r="B234">
            <v>52.108841343364119</v>
          </cell>
          <cell r="C234">
            <v>47.704043833783096</v>
          </cell>
          <cell r="D234">
            <v>46.129150994348862</v>
          </cell>
          <cell r="E234">
            <v>34.505031044786456</v>
          </cell>
          <cell r="F234">
            <v>17.996562568110843</v>
          </cell>
          <cell r="G234">
            <v>0.19343355340998064</v>
          </cell>
        </row>
        <row r="235">
          <cell r="B235">
            <v>42.95036322007676</v>
          </cell>
          <cell r="C235">
            <v>41.022619050779888</v>
          </cell>
          <cell r="D235">
            <v>44.704884805413926</v>
          </cell>
          <cell r="E235">
            <v>45.040802511079001</v>
          </cell>
          <cell r="F235">
            <v>36.161308164762495</v>
          </cell>
          <cell r="G235">
            <v>23.98800759501766</v>
          </cell>
        </row>
        <row r="236">
          <cell r="B236">
            <v>0</v>
          </cell>
          <cell r="C236">
            <v>0</v>
          </cell>
          <cell r="D236">
            <v>1.7954614588993672E-3</v>
          </cell>
          <cell r="E236">
            <v>2.1912558755353621E-3</v>
          </cell>
          <cell r="F236">
            <v>0.16299892433822699</v>
          </cell>
          <cell r="G236">
            <v>0.1741458886769135</v>
          </cell>
        </row>
        <row r="238">
          <cell r="B238">
            <v>9.8311036598472762E-2</v>
          </cell>
          <cell r="C238">
            <v>4.0711902817663131E-3</v>
          </cell>
          <cell r="D238">
            <v>5.1565802416804474E-3</v>
          </cell>
          <cell r="E238">
            <v>0.59190796204354068</v>
          </cell>
          <cell r="F238">
            <v>0.90133327092956117</v>
          </cell>
          <cell r="G238">
            <v>0.90133318609049984</v>
          </cell>
        </row>
        <row r="239">
          <cell r="B239">
            <v>5.0727984692787409</v>
          </cell>
          <cell r="C239">
            <v>9.0882183643544696</v>
          </cell>
          <cell r="D239">
            <v>8.7031914541036759</v>
          </cell>
          <cell r="E239">
            <v>9.322195738802149</v>
          </cell>
          <cell r="F239">
            <v>8.2290295667572355</v>
          </cell>
          <cell r="G239">
            <v>8.5932775357827964</v>
          </cell>
        </row>
        <row r="240">
          <cell r="B240">
            <v>9.6515412237771105</v>
          </cell>
          <cell r="C240">
            <v>9.6321360460260177</v>
          </cell>
          <cell r="D240">
            <v>8.7262960060897683</v>
          </cell>
          <cell r="E240">
            <v>8.6042765933431724</v>
          </cell>
          <cell r="F240">
            <v>8.6731831374547284</v>
          </cell>
          <cell r="G240">
            <v>4.77021574581702</v>
          </cell>
        </row>
        <row r="241">
          <cell r="B241">
            <v>2.8666741875388464</v>
          </cell>
          <cell r="C241">
            <v>3.3630549332896176</v>
          </cell>
          <cell r="D241">
            <v>3.3001775153265021</v>
          </cell>
          <cell r="E241">
            <v>3.4350189394283883</v>
          </cell>
          <cell r="F241">
            <v>3.5553750154595023</v>
          </cell>
          <cell r="G241">
            <v>3.7687763095813294</v>
          </cell>
        </row>
        <row r="242">
          <cell r="B242">
            <v>2.5068244970084019</v>
          </cell>
          <cell r="C242">
            <v>2.9279869274558936</v>
          </cell>
          <cell r="D242">
            <v>2.9279878844940184</v>
          </cell>
          <cell r="E242">
            <v>2.9279880885801357</v>
          </cell>
          <cell r="F242">
            <v>4.7844110308002854</v>
          </cell>
          <cell r="G242">
            <v>5.4707082129357083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3.6713940816539186</v>
          </cell>
          <cell r="C244">
            <v>8.5222603626053068</v>
          </cell>
          <cell r="D244">
            <v>8.5221964147863218</v>
          </cell>
          <cell r="E244">
            <v>10.725177483224229</v>
          </cell>
          <cell r="F244">
            <v>28.193795706833814</v>
          </cell>
          <cell r="G244">
            <v>37.713884409826306</v>
          </cell>
        </row>
        <row r="245">
          <cell r="B245">
            <v>156.85165773040512</v>
          </cell>
          <cell r="C245">
            <v>162.65648341129148</v>
          </cell>
          <cell r="D245">
            <v>164.27703710966622</v>
          </cell>
          <cell r="E245">
            <v>164.27037492121707</v>
          </cell>
          <cell r="F245">
            <v>164.38763185768849</v>
          </cell>
          <cell r="G245">
            <v>163.88868378973297</v>
          </cell>
        </row>
      </sheetData>
      <sheetData sheetId="46">
        <row r="21">
          <cell r="B21">
            <v>78.611303026643469</v>
          </cell>
          <cell r="C21">
            <v>81.666433258192441</v>
          </cell>
          <cell r="D21">
            <v>74.348453232643038</v>
          </cell>
          <cell r="E21">
            <v>40.500430548108966</v>
          </cell>
          <cell r="F21">
            <v>5.801900945063001</v>
          </cell>
          <cell r="G21">
            <v>1.0822956729374713</v>
          </cell>
        </row>
        <row r="22">
          <cell r="B22">
            <v>117.80215120850195</v>
          </cell>
          <cell r="C22">
            <v>111.65694886996017</v>
          </cell>
          <cell r="D22">
            <v>93.968181155114621</v>
          </cell>
          <cell r="E22">
            <v>64.761164947568972</v>
          </cell>
          <cell r="F22">
            <v>41.338028945278658</v>
          </cell>
          <cell r="G22">
            <v>9.2825368140270093E-2</v>
          </cell>
        </row>
        <row r="24">
          <cell r="B24">
            <v>0.1755627775235028</v>
          </cell>
          <cell r="C24">
            <v>2.7599657598393924E-2</v>
          </cell>
          <cell r="D24">
            <v>1.9403474855613356</v>
          </cell>
          <cell r="E24">
            <v>6.4999056558486714</v>
          </cell>
          <cell r="F24">
            <v>0.68282943332496915</v>
          </cell>
          <cell r="G24">
            <v>1.0393289053531112</v>
          </cell>
        </row>
        <row r="25">
          <cell r="B25">
            <v>4.5523803526525146</v>
          </cell>
          <cell r="C25">
            <v>4.7293063934351478</v>
          </cell>
          <cell r="D25">
            <v>4.305522000188037</v>
          </cell>
          <cell r="E25">
            <v>2.3454065271256468</v>
          </cell>
          <cell r="F25">
            <v>5.9517250654681453</v>
          </cell>
          <cell r="G25">
            <v>5.9674762141376005</v>
          </cell>
        </row>
        <row r="26">
          <cell r="B26">
            <v>2.9709285743637874</v>
          </cell>
          <cell r="C26">
            <v>2.9709284620297085</v>
          </cell>
          <cell r="D26">
            <v>3.0535515830619491</v>
          </cell>
          <cell r="E26">
            <v>2.631922591270198</v>
          </cell>
          <cell r="F26">
            <v>1.1885441493258249</v>
          </cell>
          <cell r="G26">
            <v>27.378769038308803</v>
          </cell>
        </row>
        <row r="27">
          <cell r="B27">
            <v>1.4315204658546667E-2</v>
          </cell>
          <cell r="C27">
            <v>5.3768907815207696E-3</v>
          </cell>
          <cell r="D27">
            <v>0.13974462996862613</v>
          </cell>
          <cell r="E27">
            <v>8.9419977402501229E-6</v>
          </cell>
          <cell r="F27">
            <v>1.0401065505254383E-5</v>
          </cell>
          <cell r="G27">
            <v>1.5257415455734505E-5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6.9724177578135726E-4</v>
          </cell>
          <cell r="F32">
            <v>0.65728327086334526</v>
          </cell>
          <cell r="G32">
            <v>1.7359165265615843</v>
          </cell>
        </row>
      </sheetData>
      <sheetData sheetId="47">
        <row r="53">
          <cell r="B53">
            <v>2.573451046603382</v>
          </cell>
          <cell r="C53">
            <v>2.2692714420482916</v>
          </cell>
          <cell r="D53">
            <v>2.2733397042341683</v>
          </cell>
          <cell r="E53">
            <v>2.2717841940405665</v>
          </cell>
          <cell r="F53">
            <v>2.2944752048600452</v>
          </cell>
          <cell r="G53">
            <v>2.3173927733410382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0.2226230452977</v>
          </cell>
          <cell r="F54">
            <v>0.66662570942951593</v>
          </cell>
          <cell r="G54">
            <v>0.75097914923277009</v>
          </cell>
        </row>
        <row r="55">
          <cell r="B55">
            <v>6.5222544245433927</v>
          </cell>
          <cell r="C55">
            <v>6.0245119334462753</v>
          </cell>
          <cell r="D55">
            <v>5.4969140561164807</v>
          </cell>
          <cell r="E55">
            <v>4.6984062710973769</v>
          </cell>
          <cell r="F55">
            <v>3.6563168286899637</v>
          </cell>
          <cell r="G55">
            <v>2.9536270533651958</v>
          </cell>
        </row>
        <row r="56">
          <cell r="B56">
            <v>3.7891757406330302</v>
          </cell>
          <cell r="C56">
            <v>3.1590715290219098</v>
          </cell>
          <cell r="D56">
            <v>3.5260245350919699</v>
          </cell>
          <cell r="E56">
            <v>3.0027563296777799</v>
          </cell>
          <cell r="F56">
            <v>1.8233358434732541</v>
          </cell>
          <cell r="G56">
            <v>0.57290747499863059</v>
          </cell>
        </row>
        <row r="57">
          <cell r="B57">
            <v>7.1732771112867795</v>
          </cell>
          <cell r="C57">
            <v>6.6453398034010442</v>
          </cell>
          <cell r="D57">
            <v>6.7134583463897686</v>
          </cell>
          <cell r="E57">
            <v>5.6772149957338076</v>
          </cell>
          <cell r="F57">
            <v>3.7748510200284398</v>
          </cell>
          <cell r="G57">
            <v>1.4988938250371466</v>
          </cell>
        </row>
        <row r="58">
          <cell r="B58">
            <v>14.624712641593101</v>
          </cell>
          <cell r="C58">
            <v>14.474002209304583</v>
          </cell>
          <cell r="D58">
            <v>12.803745988076292</v>
          </cell>
          <cell r="E58">
            <v>8.3589072911321249</v>
          </cell>
          <cell r="F58">
            <v>3.5734649928805822</v>
          </cell>
          <cell r="G58">
            <v>0.14677640530228372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-0.8612966756358007</v>
          </cell>
          <cell r="G59">
            <v>-2.3125643909243103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-0.96078297194700613</v>
          </cell>
          <cell r="G60">
            <v>-3.5840721962602973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-3.0119345793142908E-6</v>
          </cell>
          <cell r="G61">
            <v>-1.7054843156294106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-1.3688034462305727E-6</v>
          </cell>
          <cell r="G62">
            <v>-0.63845466701282183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-9.4445211627684336E-8</v>
          </cell>
          <cell r="G63">
            <v>-5.8692946248147056E-7</v>
          </cell>
        </row>
        <row r="77">
          <cell r="B77">
            <v>0.83333333802934639</v>
          </cell>
          <cell r="C77">
            <v>1.9047619050006481</v>
          </cell>
        </row>
        <row r="78">
          <cell r="B78">
            <v>1.3138138723040217E-6</v>
          </cell>
          <cell r="C78">
            <v>2.8614197069055353E-2</v>
          </cell>
        </row>
        <row r="79">
          <cell r="B79">
            <v>0.98874801930951894</v>
          </cell>
          <cell r="C79">
            <v>6.3071990248386962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5" t="s">
        <v>3</v>
      </c>
      <c r="C2" s="15" t="s">
        <v>363</v>
      </c>
      <c r="D2" s="15" t="s">
        <v>4</v>
      </c>
      <c r="E2" s="15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sheetPr filterMode="1"/>
  <dimension ref="A1:S1753"/>
  <sheetViews>
    <sheetView tabSelected="1" topLeftCell="B1" zoomScaleNormal="100" workbookViewId="0">
      <pane xSplit="4" ySplit="1" topLeftCell="F707" activePane="bottomRight" state="frozen"/>
      <selection activeCell="B1" sqref="B1"/>
      <selection pane="topRight" activeCell="F1" sqref="F1"/>
      <selection pane="bottomLeft" activeCell="B2" sqref="B2"/>
      <selection pane="bottomRight" activeCell="D1761" sqref="D1761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2020</v>
      </c>
      <c r="G1" s="1">
        <v>2022</v>
      </c>
      <c r="H1" s="1">
        <v>2025</v>
      </c>
      <c r="I1" s="1">
        <v>2030</v>
      </c>
      <c r="J1" s="1">
        <v>2040</v>
      </c>
      <c r="K1" s="1">
        <v>2050</v>
      </c>
    </row>
    <row r="2" spans="1:11" hidden="1">
      <c r="A2" s="9" t="s">
        <v>5</v>
      </c>
      <c r="B2" s="9" t="s">
        <v>6</v>
      </c>
      <c r="C2" s="1" t="s">
        <v>7</v>
      </c>
      <c r="D2" s="1" t="s">
        <v>15</v>
      </c>
      <c r="E2" s="1" t="s">
        <v>8</v>
      </c>
      <c r="F2" s="3">
        <f>F3+F8+F11+F12+F16+F17+F18+F19</f>
        <v>299.34489264338401</v>
      </c>
      <c r="G2" s="3">
        <f t="shared" ref="G2:K2" si="0">G3+G8+G11+G12+G16+G17+G18+G19</f>
        <v>295.58439909822249</v>
      </c>
      <c r="H2" s="3">
        <f t="shared" si="0"/>
        <v>315.82681907789487</v>
      </c>
      <c r="I2" s="3">
        <f t="shared" si="0"/>
        <v>357.21277630856736</v>
      </c>
      <c r="J2" s="3">
        <f t="shared" si="0"/>
        <v>410.49777031698051</v>
      </c>
      <c r="K2" s="3">
        <f t="shared" si="0"/>
        <v>538.96451697916973</v>
      </c>
    </row>
    <row r="3" spans="1:11" hidden="1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802</v>
      </c>
      <c r="E3" t="s">
        <v>8</v>
      </c>
      <c r="F3" s="2">
        <f>SUM(F4:F7)</f>
        <v>44.770000213158205</v>
      </c>
      <c r="G3" s="2">
        <f t="shared" ref="G3:K3" si="3">SUM(G4:G7)</f>
        <v>47.260900736747111</v>
      </c>
      <c r="H3" s="2">
        <f t="shared" si="3"/>
        <v>47.260900825371202</v>
      </c>
      <c r="I3" s="2">
        <f t="shared" si="3"/>
        <v>47.414693736153453</v>
      </c>
      <c r="J3" s="2">
        <f t="shared" si="3"/>
        <v>47.414695096007172</v>
      </c>
      <c r="K3" s="2">
        <f t="shared" si="3"/>
        <v>63.755653127078119</v>
      </c>
    </row>
    <row r="4" spans="1:11" hidden="1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2" cm="1">
        <f t="array" ref="F4">SUMPRODUCT(("RNWWOD1"=[1]OUT_PrimaryEnergyCons!$A$1:$A$1000)*1,[1]OUT_PrimaryEnergyCons!D$1:D$1000)</f>
        <v>10.182339476549727</v>
      </c>
      <c r="G4" s="2" cm="1">
        <f t="array" ref="G4">SUMPRODUCT(("RNWWOD1"=[1]OUT_PrimaryEnergyCons!$A$1:$A$1000)*1,[1]OUT_PrimaryEnergyCons!E$1:E$1000)</f>
        <v>11.152950513118</v>
      </c>
      <c r="H4" s="2" cm="1">
        <f t="array" ref="H4">SUMPRODUCT(("RNWWOD1"=[1]OUT_PrimaryEnergyCons!$A$1:$A$1000)*1,[1]OUT_PrimaryEnergyCons!F$1:F$1000)</f>
        <v>12.608867099096248</v>
      </c>
      <c r="I4" s="2" cm="1">
        <f t="array" ref="I4">SUMPRODUCT(("RNWWOD1"=[1]OUT_PrimaryEnergyCons!$A$1:$A$1000)*1,[1]OUT_PrimaryEnergyCons!G$1:G$1000)</f>
        <v>15.035394751815067</v>
      </c>
      <c r="J4" s="2" cm="1">
        <f t="array" ref="J4">SUMPRODUCT(("RNWWOD1"=[1]OUT_PrimaryEnergyCons!$A$1:$A$1000)*1,[1]OUT_PrimaryEnergyCons!H$1:H$1000)</f>
        <v>17.461922448556315</v>
      </c>
      <c r="K4" s="2" cm="1">
        <f t="array" ref="K4">SUMPRODUCT(("RNWWOD1"=[1]OUT_PrimaryEnergyCons!$A$1:$A$1000)*1,[1]OUT_PrimaryEnergyCons!I$1:I$1000)</f>
        <v>17.46192244946106</v>
      </c>
    </row>
    <row r="5" spans="1:11" hidden="1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2" cm="1">
        <f t="array" ref="F5">SUMPRODUCT(("RNWWOD2"=[1]OUT_PrimaryEnergyCons!$A$1:$A$1000)*1,[1]OUT_PrimaryEnergyCons!D$1:D$1000)</f>
        <v>7.4592163140853041</v>
      </c>
      <c r="G5" s="2" cm="1">
        <f t="array" ref="G5">SUMPRODUCT(("RNWWOD2"=[1]OUT_PrimaryEnergyCons!$A$1:$A$1000)*1,[1]OUT_PrimaryEnergyCons!E$1:E$1000)</f>
        <v>8.0030401419416926</v>
      </c>
      <c r="H5" s="2" cm="1">
        <f t="array" ref="H5">SUMPRODUCT(("RNWWOD2"=[1]OUT_PrimaryEnergyCons!$A$1:$A$1000)*1,[1]OUT_PrimaryEnergyCons!F$1:F$1000)</f>
        <v>8.8187759136852542</v>
      </c>
      <c r="I5" s="2" cm="1">
        <f t="array" ref="I5">SUMPRODUCT(("RNWWOD2"=[1]OUT_PrimaryEnergyCons!$A$1:$A$1000)*1,[1]OUT_PrimaryEnergyCons!G$1:G$1000)</f>
        <v>10.178335544255187</v>
      </c>
      <c r="J5" s="2" cm="1">
        <f t="array" ref="J5">SUMPRODUCT(("RNWWOD2"=[1]OUT_PrimaryEnergyCons!$A$1:$A$1000)*1,[1]OUT_PrimaryEnergyCons!H$1:H$1000)</f>
        <v>10.230788199722856</v>
      </c>
      <c r="K5" s="2" cm="1">
        <f t="array" ref="K5">SUMPRODUCT(("RNWWOD2"=[1]OUT_PrimaryEnergyCons!$A$1:$A$1000)*1,[1]OUT_PrimaryEnergyCons!I$1:I$1000)</f>
        <v>7.616574214820135</v>
      </c>
    </row>
    <row r="6" spans="1:11" hidden="1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2" cm="1">
        <f t="array" ref="F6">SUMPRODUCT(("RNWWOD3"=[1]OUT_PrimaryEnergyCons!$A$1:$A$1000)*1,[1]OUT_PrimaryEnergyCons!D$1:D$1000)</f>
        <v>2.6225281799366309</v>
      </c>
      <c r="G6" s="2" cm="1">
        <f t="array" ref="G6">SUMPRODUCT(("RNWWOD3"=[1]OUT_PrimaryEnergyCons!$A$1:$A$1000)*1,[1]OUT_PrimaryEnergyCons!E$1:E$1000)</f>
        <v>3.2650044051615392</v>
      </c>
      <c r="H6" s="2" cm="1">
        <f t="array" ref="H6">SUMPRODUCT(("RNWWOD3"=[1]OUT_PrimaryEnergyCons!$A$1:$A$1000)*1,[1]OUT_PrimaryEnergyCons!F$1:F$1000)</f>
        <v>4.2287187118006182</v>
      </c>
      <c r="I6" s="2" cm="1">
        <f t="array" ref="I6">SUMPRODUCT(("RNWWOD3"=[1]OUT_PrimaryEnergyCons!$A$1:$A$1000)*1,[1]OUT_PrimaryEnergyCons!G$1:G$1000)</f>
        <v>5.834909304339603</v>
      </c>
      <c r="J6" s="2" cm="1">
        <f t="array" ref="J6">SUMPRODUCT(("RNWWOD3"=[1]OUT_PrimaryEnergyCons!$A$1:$A$1000)*1,[1]OUT_PrimaryEnergyCons!H$1:H$1000)</f>
        <v>6.3806238189980835</v>
      </c>
      <c r="K6" s="2" cm="1">
        <f t="array" ref="K6">SUMPRODUCT(("RNWWOD3"=[1]OUT_PrimaryEnergyCons!$A$1:$A$1000)*1,[1]OUT_PrimaryEnergyCons!I$1:I$1000)</f>
        <v>4.2596716986404237</v>
      </c>
    </row>
    <row r="7" spans="1:11" hidden="1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2" cm="1">
        <f t="array" ref="F7">SUMPRODUCT(("RNWWOD4"=[1]OUT_PrimaryEnergyCons!$A$1:$A$1000)*1+("RNWWOD5"=[1]OUT_PrimaryEnergyCons!$A$1:$A$1000)*1,[1]OUT_PrimaryEnergyCons!D$1:D$1000)</f>
        <v>24.505916242586544</v>
      </c>
      <c r="G7" s="2" cm="1">
        <f t="array" ref="G7">SUMPRODUCT(("RNWWOD4"=[1]OUT_PrimaryEnergyCons!$A$1:$A$1000)*1+("RNWWOD5"=[1]OUT_PrimaryEnergyCons!$A$1:$A$1000)*1,[1]OUT_PrimaryEnergyCons!E$1:E$1000)</f>
        <v>24.839905676525881</v>
      </c>
      <c r="H7" s="2" cm="1">
        <f t="array" ref="H7">SUMPRODUCT(("RNWWOD4"=[1]OUT_PrimaryEnergyCons!$A$1:$A$1000)*1+("RNWWOD5"=[1]OUT_PrimaryEnergyCons!$A$1:$A$1000)*1,[1]OUT_PrimaryEnergyCons!F$1:F$1000)</f>
        <v>21.604539100789083</v>
      </c>
      <c r="I7" s="2" cm="1">
        <f t="array" ref="I7">SUMPRODUCT(("RNWWOD4"=[1]OUT_PrimaryEnergyCons!$A$1:$A$1000)*1+("RNWWOD5"=[1]OUT_PrimaryEnergyCons!$A$1:$A$1000)*1,[1]OUT_PrimaryEnergyCons!G$1:G$1000)</f>
        <v>16.366054135743596</v>
      </c>
      <c r="J7" s="2" cm="1">
        <f t="array" ref="J7">SUMPRODUCT(("RNWWOD4"=[1]OUT_PrimaryEnergyCons!$A$1:$A$1000)*1+("RNWWOD5"=[1]OUT_PrimaryEnergyCons!$A$1:$A$1000)*1,[1]OUT_PrimaryEnergyCons!H$1:H$1000)</f>
        <v>13.341360628729914</v>
      </c>
      <c r="K7" s="2" cm="1">
        <f t="array" ref="K7">SUMPRODUCT(("RNWWOD4"=[1]OUT_PrimaryEnergyCons!$A$1:$A$1000)*1+("RNWWOD5"=[1]OUT_PrimaryEnergyCons!$A$1:$A$1000)*1,[1]OUT_PrimaryEnergyCons!I$1:I$1000)</f>
        <v>34.417484764156498</v>
      </c>
    </row>
    <row r="8" spans="1:11" hidden="1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803</v>
      </c>
      <c r="E8" t="s">
        <v>8</v>
      </c>
      <c r="F8" s="2">
        <f>SUM(F9:F10)</f>
        <v>69.39287860960529</v>
      </c>
      <c r="G8" s="2">
        <f t="shared" ref="G8:K8" si="7">SUM(G9:G10)</f>
        <v>69.663483329105333</v>
      </c>
      <c r="H8" s="2">
        <f t="shared" si="7"/>
        <v>69.270571152343337</v>
      </c>
      <c r="I8" s="2">
        <f t="shared" si="7"/>
        <v>68.821063959174865</v>
      </c>
      <c r="J8" s="2">
        <f t="shared" si="7"/>
        <v>68.940548260320611</v>
      </c>
      <c r="K8" s="2">
        <f t="shared" si="7"/>
        <v>77.502286351586179</v>
      </c>
    </row>
    <row r="9" spans="1:11" hidden="1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2" cm="1">
        <f t="array" ref="F9">SUMPRODUCT(("RNNWWST1"=[1]OUT_PrimaryEnergyCons!$A$1:$A$1000)*1,[1]OUT_PrimaryEnergyCons!D$1:D$1000)</f>
        <v>35.611777921779279</v>
      </c>
      <c r="G9" s="2" cm="1">
        <f t="array" ref="G9">SUMPRODUCT(("RNNWWST1"=[1]OUT_PrimaryEnergyCons!$A$1:$A$1000)*1,[1]OUT_PrimaryEnergyCons!E$1:E$1000)</f>
        <v>35.882382764981671</v>
      </c>
      <c r="H9" s="2" cm="1">
        <f t="array" ref="H9">SUMPRODUCT(("RNNWWST1"=[1]OUT_PrimaryEnergyCons!$A$1:$A$1000)*1,[1]OUT_PrimaryEnergyCons!F$1:F$1000)</f>
        <v>35.489470584792898</v>
      </c>
      <c r="I9" s="2" cm="1">
        <f t="array" ref="I9">SUMPRODUCT(("RNNWWST1"=[1]OUT_PrimaryEnergyCons!$A$1:$A$1000)*1,[1]OUT_PrimaryEnergyCons!G$1:G$1000)</f>
        <v>35.039963306500177</v>
      </c>
      <c r="J9" s="2" cm="1">
        <f t="array" ref="J9">SUMPRODUCT(("RNNWWST1"=[1]OUT_PrimaryEnergyCons!$A$1:$A$1000)*1,[1]OUT_PrimaryEnergyCons!H$1:H$1000)</f>
        <v>35.159447415766437</v>
      </c>
      <c r="K9" s="2" cm="1">
        <f t="array" ref="K9">SUMPRODUCT(("RNNWWST1"=[1]OUT_PrimaryEnergyCons!$A$1:$A$1000)*1,[1]OUT_PrimaryEnergyCons!I$1:I$1000)</f>
        <v>35.603175300201109</v>
      </c>
    </row>
    <row r="10" spans="1:11" hidden="1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2" cm="1">
        <f t="array" ref="F10">SUMPRODUCT(("RNWWST1"=[1]OUT_PrimaryEnergyCons!$A$1:$A$1000)*1,[1]OUT_PrimaryEnergyCons!D$1:D$1000)</f>
        <v>33.781100687826012</v>
      </c>
      <c r="G10" s="2" cm="1">
        <f t="array" ref="G10">SUMPRODUCT(("RNWWST1"=[1]OUT_PrimaryEnergyCons!$A$1:$A$1000)*1,[1]OUT_PrimaryEnergyCons!E$1:E$1000)</f>
        <v>33.781100564123655</v>
      </c>
      <c r="H10" s="2" cm="1">
        <f t="array" ref="H10">SUMPRODUCT(("RNWWST1"=[1]OUT_PrimaryEnergyCons!$A$1:$A$1000)*1,[1]OUT_PrimaryEnergyCons!F$1:F$1000)</f>
        <v>33.781100567550439</v>
      </c>
      <c r="I10" s="2" cm="1">
        <f t="array" ref="I10">SUMPRODUCT(("RNWWST1"=[1]OUT_PrimaryEnergyCons!$A$1:$A$1000)*1,[1]OUT_PrimaryEnergyCons!G$1:G$1000)</f>
        <v>33.781100652674681</v>
      </c>
      <c r="J10" s="2" cm="1">
        <f t="array" ref="J10">SUMPRODUCT(("RNWWST1"=[1]OUT_PrimaryEnergyCons!$A$1:$A$1000)*1,[1]OUT_PrimaryEnergyCons!H$1:H$1000)</f>
        <v>33.781100844554182</v>
      </c>
      <c r="K10" s="2" cm="1">
        <f t="array" ref="K10">SUMPRODUCT(("RNWWST1"=[1]OUT_PrimaryEnergyCons!$A$1:$A$1000)*1,[1]OUT_PrimaryEnergyCons!I$1:I$1000)</f>
        <v>41.899111051385063</v>
      </c>
    </row>
    <row r="11" spans="1:11" hidden="1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804</v>
      </c>
      <c r="E11" t="s">
        <v>8</v>
      </c>
      <c r="F11" s="2" cm="1">
        <f t="array" ref="F11">SUMPRODUCT(("mnr"=[1]OUT_PrimaryEnergyCons!$C$1:$C$1000)*1,[1]OUT_PrimaryEnergyCons!D$1:D$1000)</f>
        <v>3.7980803709071425</v>
      </c>
      <c r="G11" s="2" cm="1">
        <f t="array" ref="G11">SUMPRODUCT(("mnr"=[1]OUT_PrimaryEnergyCons!$C$1:$C$1000)*1,[1]OUT_PrimaryEnergyCons!E$1:E$1000)</f>
        <v>14.280049525713888</v>
      </c>
      <c r="H11" s="2" cm="1">
        <f t="array" ref="H11">SUMPRODUCT(("mnr"=[1]OUT_PrimaryEnergyCons!$C$1:$C$1000)*1,[1]OUT_PrimaryEnergyCons!F$1:F$1000)</f>
        <v>15.340044949868064</v>
      </c>
      <c r="I11" s="2" cm="1">
        <f t="array" ref="I11">SUMPRODUCT(("mnr"=[1]OUT_PrimaryEnergyCons!$C$1:$C$1000)*1,[1]OUT_PrimaryEnergyCons!G$1:G$1000)</f>
        <v>17.10655793281105</v>
      </c>
      <c r="J11" s="2" cm="1">
        <f t="array" ref="J11">SUMPRODUCT(("mnr"=[1]OUT_PrimaryEnergyCons!$C$1:$C$1000)*1,[1]OUT_PrimaryEnergyCons!H$1:H$1000)</f>
        <v>17.106559116780588</v>
      </c>
      <c r="K11" s="2" cm="1">
        <f t="array" ref="K11">SUMPRODUCT(("mnr"=[1]OUT_PrimaryEnergyCons!$C$1:$C$1000)*1,[1]OUT_PrimaryEnergyCons!I$1:I$1000)</f>
        <v>26.999999924603941</v>
      </c>
    </row>
    <row r="12" spans="1:11" hidden="1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805</v>
      </c>
      <c r="E12" t="s">
        <v>8</v>
      </c>
      <c r="F12" s="2">
        <f>SUM(F13:F15)</f>
        <v>149.43048018182139</v>
      </c>
      <c r="G12" s="2">
        <f t="shared" ref="G12:K12" si="8">SUM(G13:G15)</f>
        <v>124.98819719769081</v>
      </c>
      <c r="H12" s="2">
        <f t="shared" si="8"/>
        <v>137.42259519743726</v>
      </c>
      <c r="I12" s="2">
        <f t="shared" si="8"/>
        <v>150.38755881829405</v>
      </c>
      <c r="J12" s="2">
        <f t="shared" si="8"/>
        <v>151.48524830901579</v>
      </c>
      <c r="K12" s="2">
        <f t="shared" si="8"/>
        <v>152.09899407015146</v>
      </c>
    </row>
    <row r="13" spans="1:11" hidden="1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2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  <c r="G13" s="2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49.182940005258239</v>
      </c>
      <c r="H13" s="2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68.537787966700805</v>
      </c>
      <c r="I13" s="2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70.236607180315332</v>
      </c>
      <c r="J13" s="2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73.020285337032291</v>
      </c>
      <c r="K13" s="2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69.178229752170594</v>
      </c>
    </row>
    <row r="14" spans="1:11" hidden="1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2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  <c r="G14" s="2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55.764000065769004</v>
      </c>
      <c r="H14" s="2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65.547550949863876</v>
      </c>
      <c r="I14" s="2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64.46266238111555</v>
      </c>
      <c r="J14" s="2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62.292915065927907</v>
      </c>
      <c r="K14" s="2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66.134970443047848</v>
      </c>
    </row>
    <row r="15" spans="1:11" hidden="1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2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  <c r="G15" s="2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20.04125712666357</v>
      </c>
      <c r="H15" s="2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3.3372562808725541</v>
      </c>
      <c r="I15" s="2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15.688289256863193</v>
      </c>
      <c r="J15" s="2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16.172047906055575</v>
      </c>
      <c r="K15" s="2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16.785793874933027</v>
      </c>
    </row>
    <row r="16" spans="1:11" hidden="1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806</v>
      </c>
      <c r="E16" t="s">
        <v>8</v>
      </c>
      <c r="F16" s="2" cm="1">
        <f t="array" ref="F16">SUMPRODUCT(ISNUMBER(SEARCH("SOL",[1]OUT_PrimaryEnergyCons!$C$1:$C$1000))*1,[1]OUT_PrimaryEnergyCons!D$1:D$1000)</f>
        <v>12.556445409073195</v>
      </c>
      <c r="G16" s="2" cm="1">
        <f t="array" ref="G16">SUMPRODUCT(ISNUMBER(SEARCH("SOL",[1]OUT_PrimaryEnergyCons!$C$1:$C$1000))*1,[1]OUT_PrimaryEnergyCons!E$1:E$1000)</f>
        <v>17.061889896675645</v>
      </c>
      <c r="H16" s="2" cm="1">
        <f t="array" ref="H16">SUMPRODUCT(ISNUMBER(SEARCH("SOL",[1]OUT_PrimaryEnergyCons!$C$1:$C$1000))*1,[1]OUT_PrimaryEnergyCons!F$1:F$1000)</f>
        <v>19.784227292781541</v>
      </c>
      <c r="I16" s="2" cm="1">
        <f t="array" ref="I16">SUMPRODUCT(ISNUMBER(SEARCH("SOL",[1]OUT_PrimaryEnergyCons!$C$1:$C$1000))*1,[1]OUT_PrimaryEnergyCons!G$1:G$1000)</f>
        <v>32.164570559709773</v>
      </c>
      <c r="J16" s="2" cm="1">
        <f t="array" ref="J16">SUMPRODUCT(ISNUMBER(SEARCH("SOL",[1]OUT_PrimaryEnergyCons!$C$1:$C$1000))*1,[1]OUT_PrimaryEnergyCons!H$1:H$1000)</f>
        <v>61.880356843378266</v>
      </c>
      <c r="K16" s="2" cm="1">
        <f t="array" ref="K16">SUMPRODUCT(ISNUMBER(SEARCH("SOL",[1]OUT_PrimaryEnergyCons!$C$1:$C$1000))*1,[1]OUT_PrimaryEnergyCons!I$1:I$1000)</f>
        <v>88.635431884274695</v>
      </c>
    </row>
    <row r="17" spans="1:18" hidden="1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807</v>
      </c>
      <c r="E17" t="s">
        <v>8</v>
      </c>
      <c r="F17" s="2" cm="1">
        <f t="array" ref="F17">SUMPRODUCT(ISNUMBER(SEARCH("wnd",[1]OUT_PrimaryEnergyCons!$C$1:$C$1000))*1,[1]OUT_PrimaryEnergyCons!D$1:D$1000)</f>
        <v>0.52400099588534843</v>
      </c>
      <c r="G17" s="2" cm="1">
        <f t="array" ref="G17">SUMPRODUCT(ISNUMBER(SEARCH("wnd",[1]OUT_PrimaryEnergyCons!$C$1:$C$1000))*1,[1]OUT_PrimaryEnergyCons!E$1:E$1000)</f>
        <v>0.55080002469168499</v>
      </c>
      <c r="H17" s="2" cm="1">
        <f t="array" ref="H17">SUMPRODUCT(ISNUMBER(SEARCH("wnd",[1]OUT_PrimaryEnergyCons!$C$1:$C$1000))*1,[1]OUT_PrimaryEnergyCons!F$1:F$1000)</f>
        <v>1.9353736924157361</v>
      </c>
      <c r="I17" s="2" cm="1">
        <f t="array" ref="I17">SUMPRODUCT(ISNUMBER(SEARCH("wnd",[1]OUT_PrimaryEnergyCons!$C$1:$C$1000))*1,[1]OUT_PrimaryEnergyCons!G$1:G$1000)</f>
        <v>6.3940308985539902</v>
      </c>
      <c r="J17" s="2" cm="1">
        <f t="array" ref="J17">SUMPRODUCT(ISNUMBER(SEARCH("wnd",[1]OUT_PrimaryEnergyCons!$C$1:$C$1000))*1,[1]OUT_PrimaryEnergyCons!H$1:H$1000)</f>
        <v>17.980166379385903</v>
      </c>
      <c r="K17" s="2" cm="1">
        <f t="array" ref="K17">SUMPRODUCT(ISNUMBER(SEARCH("wnd",[1]OUT_PrimaryEnergyCons!$C$1:$C$1000))*1,[1]OUT_PrimaryEnergyCons!I$1:I$1000)</f>
        <v>35.960146022425434</v>
      </c>
    </row>
    <row r="18" spans="1:18" hidden="1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808</v>
      </c>
      <c r="E18" t="s">
        <v>8</v>
      </c>
      <c r="F18" s="2">
        <f>[1]Overview!B$9-F19</f>
        <v>18.87300686293344</v>
      </c>
      <c r="G18" s="2">
        <f>[1]Overview!C$9-G19</f>
        <v>21.779078387598041</v>
      </c>
      <c r="H18" s="2">
        <f>[1]Overview!D$9-H19</f>
        <v>24.813105967677714</v>
      </c>
      <c r="I18" s="2">
        <f>[1]Overview!E$9-I19</f>
        <v>34.924300403870177</v>
      </c>
      <c r="J18" s="2">
        <f>[1]Overview!F$9-J19</f>
        <v>45.686301624044859</v>
      </c>
      <c r="K18" s="2">
        <f>[1]Overview!G$9-K19</f>
        <v>72.650824909652357</v>
      </c>
    </row>
    <row r="19" spans="1:18" hidden="1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809</v>
      </c>
      <c r="E19" t="s">
        <v>8</v>
      </c>
      <c r="F19" s="2">
        <f>+[1]Overview!B$28</f>
        <v>0</v>
      </c>
      <c r="G19" s="2">
        <f>+[1]Overview!C$28</f>
        <v>0</v>
      </c>
      <c r="H19" s="2">
        <f>+[1]Overview!D$28</f>
        <v>0</v>
      </c>
      <c r="I19" s="2">
        <f>+[1]Overview!E$28</f>
        <v>0</v>
      </c>
      <c r="J19" s="2">
        <f>+[1]Overview!F$28</f>
        <v>3.8946880473451776E-3</v>
      </c>
      <c r="K19" s="2">
        <f>+[1]Overview!G$28</f>
        <v>21.361180689397536</v>
      </c>
    </row>
    <row r="20" spans="1:18" hidden="1">
      <c r="A20" s="9" t="str">
        <f t="shared" si="4"/>
        <v>STEM</v>
      </c>
      <c r="B20" s="9" t="str">
        <f t="shared" si="5"/>
        <v>SPS1</v>
      </c>
      <c r="C20" s="1" t="str">
        <f t="shared" si="6"/>
        <v>CH</v>
      </c>
      <c r="D20" s="1" t="s">
        <v>19</v>
      </c>
      <c r="E20" s="1" t="s">
        <v>8</v>
      </c>
      <c r="F20" s="3">
        <f t="shared" ref="F20:K20" si="9">SUM(F21:F22,F39,F48:F49,F54)</f>
        <v>780.66185551212038</v>
      </c>
      <c r="G20" s="3">
        <f t="shared" si="9"/>
        <v>702.65959455013922</v>
      </c>
      <c r="H20" s="3">
        <f t="shared" si="9"/>
        <v>641.59740455800579</v>
      </c>
      <c r="I20" s="3">
        <f t="shared" si="9"/>
        <v>533.7136624066527</v>
      </c>
      <c r="J20" s="3">
        <f t="shared" si="9"/>
        <v>316.91007806402195</v>
      </c>
      <c r="K20" s="3">
        <f t="shared" si="9"/>
        <v>122.00576010549814</v>
      </c>
      <c r="M20" s="2"/>
      <c r="N20" s="2"/>
      <c r="O20" s="2"/>
      <c r="P20" s="2"/>
      <c r="Q20" s="2"/>
      <c r="R20" s="2"/>
    </row>
    <row r="21" spans="1:18" hidden="1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810</v>
      </c>
      <c r="E21" t="s">
        <v>8</v>
      </c>
      <c r="F21" s="2" cm="1">
        <f t="array" ref="F21">SUMPRODUCT(("COA"=[1]OUT_PrimaryEnergyCons!$C$4:$C$10000)*1,[1]OUT_PrimaryEnergyCons!D$4:D$10000)</f>
        <v>3.6600000975988638</v>
      </c>
      <c r="G21" s="2" cm="1">
        <f t="array" ref="G21">SUMPRODUCT(("COA"=[1]OUT_PrimaryEnergyCons!$C$4:$C$10000)*1,[1]OUT_PrimaryEnergyCons!E$4:E$10000)</f>
        <v>3.5647164394151627</v>
      </c>
      <c r="H21" s="2" cm="1">
        <f t="array" ref="H21">SUMPRODUCT(("COA"=[1]OUT_PrimaryEnergyCons!$C$4:$C$10000)*1,[1]OUT_PrimaryEnergyCons!F$4:F$10000)</f>
        <v>5.5054097238399263E-4</v>
      </c>
      <c r="I21" s="2" cm="1">
        <f t="array" ref="I21">SUMPRODUCT(("COA"=[1]OUT_PrimaryEnergyCons!$C$4:$C$10000)*1,[1]OUT_PrimaryEnergyCons!G$4:G$10000)</f>
        <v>2.5335217393591058E-5</v>
      </c>
      <c r="J21" s="2" cm="1">
        <f t="array" ref="J21">SUMPRODUCT(("COA"=[1]OUT_PrimaryEnergyCons!$C$4:$C$10000)*1,[1]OUT_PrimaryEnergyCons!H$4:H$10000)</f>
        <v>8.7158069587001419E-6</v>
      </c>
      <c r="K21" s="2" cm="1">
        <f t="array" ref="K21">SUMPRODUCT(("COA"=[1]OUT_PrimaryEnergyCons!$C$4:$C$10000)*1,[1]OUT_PrimaryEnergyCons!I$4:I$10000)</f>
        <v>2.0932756778315616E-6</v>
      </c>
    </row>
    <row r="22" spans="1:18" hidden="1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811</v>
      </c>
      <c r="E22" t="s">
        <v>8</v>
      </c>
      <c r="F22" s="2">
        <f>F23+F29</f>
        <v>311.99835954590509</v>
      </c>
      <c r="G22" s="2">
        <f t="shared" ref="G22:K22" si="10">G23+G29</f>
        <v>295.09472654385155</v>
      </c>
      <c r="H22" s="2">
        <f t="shared" si="10"/>
        <v>268.73365856910198</v>
      </c>
      <c r="I22" s="2">
        <f t="shared" si="10"/>
        <v>180.61526751433212</v>
      </c>
      <c r="J22" s="2">
        <f t="shared" si="10"/>
        <v>89.539531522598708</v>
      </c>
      <c r="K22" s="2">
        <f t="shared" si="10"/>
        <v>34.140930166236373</v>
      </c>
    </row>
    <row r="23" spans="1:18" hidden="1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812</v>
      </c>
      <c r="E23" t="s">
        <v>8</v>
      </c>
      <c r="F23" s="2">
        <f>SUM(F24:F28)</f>
        <v>304.94912930655005</v>
      </c>
      <c r="G23" s="2">
        <f t="shared" ref="G23:K23" si="14">SUM(G24:G28)</f>
        <v>287.27964046054132</v>
      </c>
      <c r="H23" s="2">
        <f t="shared" si="14"/>
        <v>261.70718381238532</v>
      </c>
      <c r="I23" s="2">
        <f t="shared" si="14"/>
        <v>174.6530680004393</v>
      </c>
      <c r="J23" s="2">
        <f t="shared" si="14"/>
        <v>80.240905808123344</v>
      </c>
      <c r="K23" s="2">
        <f t="shared" si="14"/>
        <v>0.80448178650909941</v>
      </c>
    </row>
    <row r="24" spans="1:18" hidden="1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2" cm="1">
        <f t="array" ref="F24">SUMPRODUCT(("LFO"=[1]OUT_PrimaryEnergyCons!$C$4:$C$10000)*1,[1]OUT_PrimaryEnergyCons!D$4:D$10000)</f>
        <v>101.72035513005801</v>
      </c>
      <c r="G24" s="2" cm="1">
        <f t="array" ref="G24">SUMPRODUCT(("LFO"=[1]OUT_PrimaryEnergyCons!$C$4:$C$10000)*1,[1]OUT_PrimaryEnergyCons!E$4:E$10000)</f>
        <v>89.667566120481922</v>
      </c>
      <c r="H24" s="2" cm="1">
        <f t="array" ref="H24">SUMPRODUCT(("LFO"=[1]OUT_PrimaryEnergyCons!$C$4:$C$10000)*1,[1]OUT_PrimaryEnergyCons!F$4:F$10000)</f>
        <v>89.030999526031565</v>
      </c>
      <c r="I24" s="2" cm="1">
        <f t="array" ref="I24">SUMPRODUCT(("LFO"=[1]OUT_PrimaryEnergyCons!$C$4:$C$10000)*1,[1]OUT_PrimaryEnergyCons!G$4:G$10000)</f>
        <v>65.900649195930768</v>
      </c>
      <c r="J24" s="2" cm="1">
        <f t="array" ref="J24">SUMPRODUCT(("LFO"=[1]OUT_PrimaryEnergyCons!$C$4:$C$10000)*1,[1]OUT_PrimaryEnergyCons!H$4:H$10000)</f>
        <v>32.054578445548863</v>
      </c>
      <c r="K24" s="2" cm="1">
        <f t="array" ref="K24">SUMPRODUCT(("LFO"=[1]OUT_PrimaryEnergyCons!$C$4:$C$10000)*1,[1]OUT_PrimaryEnergyCons!I$4:I$10000)</f>
        <v>1.6744789827456228E-4</v>
      </c>
    </row>
    <row r="25" spans="1:18" hidden="1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515</v>
      </c>
      <c r="E25" t="s">
        <v>8</v>
      </c>
      <c r="F25" s="2" cm="1">
        <f t="array" ref="F25">SUMPRODUCT(("HFO"=[1]OUT_PrimaryEnergyCons!$C$4:$C$10000)*1,[1]OUT_PrimaryEnergyCons!D$4:D$10000)</f>
        <v>2.776368673369157</v>
      </c>
      <c r="G25" s="2" cm="1">
        <f t="array" ref="G25">SUMPRODUCT(("HFO"=[1]OUT_PrimaryEnergyCons!$C$4:$C$10000)*1,[1]OUT_PrimaryEnergyCons!E$4:E$10000)</f>
        <v>7.8460437530479503E-7</v>
      </c>
      <c r="H25" s="2" cm="1">
        <f t="array" ref="H25">SUMPRODUCT(("HFO"=[1]OUT_PrimaryEnergyCons!$C$4:$C$10000)*1,[1]OUT_PrimaryEnergyCons!F$4:F$10000)</f>
        <v>9.7379206189155624E-5</v>
      </c>
      <c r="I25" s="2" cm="1">
        <f t="array" ref="I25">SUMPRODUCT(("HFO"=[1]OUT_PrimaryEnergyCons!$C$4:$C$10000)*1,[1]OUT_PrimaryEnergyCons!G$4:G$10000)</f>
        <v>1.2278254898477964E-5</v>
      </c>
      <c r="J25" s="2" cm="1">
        <f t="array" ref="J25">SUMPRODUCT(("HFO"=[1]OUT_PrimaryEnergyCons!$C$4:$C$10000)*1,[1]OUT_PrimaryEnergyCons!H$4:H$10000)</f>
        <v>1.1201972704624749E-5</v>
      </c>
      <c r="K25" s="2" cm="1">
        <f t="array" ref="K25">SUMPRODUCT(("HFO"=[1]OUT_PrimaryEnergyCons!$C$4:$C$10000)*1,[1]OUT_PrimaryEnergyCons!I$4:I$10000)</f>
        <v>0</v>
      </c>
    </row>
    <row r="26" spans="1:18" hidden="1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516</v>
      </c>
      <c r="E26" t="s">
        <v>8</v>
      </c>
      <c r="F26" s="2" cm="1">
        <f t="array" ref="F26">SUMPRODUCT(("DSL"=[1]OUT_PrimaryEnergyCons!$C$4:$C$10000)*1,[1]OUT_PrimaryEnergyCons!D$4:D$10000)</f>
        <v>119.5592058186251</v>
      </c>
      <c r="G26" s="2" cm="1">
        <f t="array" ref="G26">SUMPRODUCT(("DSL"=[1]OUT_PrimaryEnergyCons!$C$4:$C$10000)*1,[1]OUT_PrimaryEnergyCons!E$4:E$10000)</f>
        <v>113.32234593403416</v>
      </c>
      <c r="H26" s="2" cm="1">
        <f t="array" ref="H26">SUMPRODUCT(("DSL"=[1]OUT_PrimaryEnergyCons!$C$4:$C$10000)*1,[1]OUT_PrimaryEnergyCons!F$4:F$10000)</f>
        <v>95.369744914432061</v>
      </c>
      <c r="I26" s="2" cm="1">
        <f t="array" ref="I26">SUMPRODUCT(("DSL"=[1]OUT_PrimaryEnergyCons!$C$4:$C$10000)*1,[1]OUT_PrimaryEnergyCons!G$4:G$10000)</f>
        <v>65.727097252376069</v>
      </c>
      <c r="J26" s="2" cm="1">
        <f t="array" ref="J26">SUMPRODUCT(("DSL"=[1]OUT_PrimaryEnergyCons!$C$4:$C$10000)*1,[1]OUT_PrimaryEnergyCons!H$4:H$10000)</f>
        <v>41.954590183650168</v>
      </c>
      <c r="K26" s="2" cm="1">
        <f t="array" ref="K26">SUMPRODUCT(("DSL"=[1]OUT_PrimaryEnergyCons!$C$4:$C$10000)*1,[1]OUT_PrimaryEnergyCons!I$4:I$10000)</f>
        <v>1.6310246780803693E-5</v>
      </c>
    </row>
    <row r="27" spans="1:18" hidden="1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517</v>
      </c>
      <c r="E27" t="s">
        <v>8</v>
      </c>
      <c r="F27" s="2" cm="1">
        <f t="array" ref="F27">SUMPRODUCT(("GSL"=[1]OUT_PrimaryEnergyCons!$C$4:$C$10000)*1,[1]OUT_PrimaryEnergyCons!D$4:D$10000)</f>
        <v>79.783814318118615</v>
      </c>
      <c r="G27" s="2" cm="1">
        <f t="array" ref="G27">SUMPRODUCT(("GSL"=[1]OUT_PrimaryEnergyCons!$C$4:$C$10000)*1,[1]OUT_PrimaryEnergyCons!E$4:E$10000)</f>
        <v>82.884512737867098</v>
      </c>
      <c r="H27" s="2" cm="1">
        <f t="array" ref="H27">SUMPRODUCT(("GSL"=[1]OUT_PrimaryEnergyCons!$C$4:$C$10000)*1,[1]OUT_PrimaryEnergyCons!F$4:F$10000)</f>
        <v>75.457382833399805</v>
      </c>
      <c r="I27" s="2" cm="1">
        <f t="array" ref="I27">SUMPRODUCT(("GSL"=[1]OUT_PrimaryEnergyCons!$C$4:$C$10000)*1,[1]OUT_PrimaryEnergyCons!G$4:G$10000)</f>
        <v>41.104506695395131</v>
      </c>
      <c r="J27" s="2" cm="1">
        <f t="array" ref="J27">SUMPRODUCT(("GSL"=[1]OUT_PrimaryEnergyCons!$C$4:$C$10000)*1,[1]OUT_PrimaryEnergyCons!H$4:H$10000)</f>
        <v>5.8884326353452039</v>
      </c>
      <c r="K27" s="2" cm="1">
        <f t="array" ref="K27">SUMPRODUCT(("GSL"=[1]OUT_PrimaryEnergyCons!$C$4:$C$10000)*1,[1]OUT_PrimaryEnergyCons!I$4:I$10000)</f>
        <v>0.80428748145110551</v>
      </c>
    </row>
    <row r="28" spans="1:18" hidden="1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518</v>
      </c>
      <c r="E28" t="s">
        <v>8</v>
      </c>
      <c r="F28" s="2" cm="1">
        <f t="array" ref="F28">SUMPRODUCT(("KER"=[1]OUT_PrimaryEnergyCons!$C$4:$C$10000)*1,[1]OUT_PrimaryEnergyCons!D$4:D$10000)</f>
        <v>1.1093853663791744</v>
      </c>
      <c r="G28" s="2" cm="1">
        <f t="array" ref="G28">SUMPRODUCT(("KER"=[1]OUT_PrimaryEnergyCons!$C$4:$C$10000)*1,[1]OUT_PrimaryEnergyCons!E$4:E$10000)</f>
        <v>1.4052148835537817</v>
      </c>
      <c r="H28" s="2" cm="1">
        <f t="array" ref="H28">SUMPRODUCT(("KER"=[1]OUT_PrimaryEnergyCons!$C$4:$C$10000)*1,[1]OUT_PrimaryEnergyCons!F$4:F$10000)</f>
        <v>1.8489591593156731</v>
      </c>
      <c r="I28" s="2" cm="1">
        <f t="array" ref="I28">SUMPRODUCT(("KER"=[1]OUT_PrimaryEnergyCons!$C$4:$C$10000)*1,[1]OUT_PrimaryEnergyCons!G$4:G$10000)</f>
        <v>1.9208025784824261</v>
      </c>
      <c r="J28" s="2" cm="1">
        <f t="array" ref="J28">SUMPRODUCT(("KER"=[1]OUT_PrimaryEnergyCons!$C$4:$C$10000)*1,[1]OUT_PrimaryEnergyCons!H$4:H$10000)</f>
        <v>0.34329334160641484</v>
      </c>
      <c r="K28" s="2" cm="1">
        <f t="array" ref="K28">SUMPRODUCT(("KER"=[1]OUT_PrimaryEnergyCons!$C$4:$C$10000)*1,[1]OUT_PrimaryEnergyCons!I$4:I$10000)</f>
        <v>1.0546912938584366E-5</v>
      </c>
    </row>
    <row r="29" spans="1:18" hidden="1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2">
        <f>SUM(F30:F31)</f>
        <v>7.049230239355019</v>
      </c>
      <c r="G29" s="2">
        <f t="shared" ref="G29:K29" si="18">SUM(G30:G31)</f>
        <v>7.8150860833102112</v>
      </c>
      <c r="H29" s="2">
        <f t="shared" si="18"/>
        <v>7.0264747567166772</v>
      </c>
      <c r="I29" s="2">
        <f t="shared" si="18"/>
        <v>5.9621995138928119</v>
      </c>
      <c r="J29" s="2">
        <f t="shared" si="18"/>
        <v>9.2986257144753655</v>
      </c>
      <c r="K29" s="2">
        <f t="shared" si="18"/>
        <v>33.336448379727273</v>
      </c>
    </row>
    <row r="30" spans="1:18" hidden="1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2" cm="1">
        <f t="array" ref="F30">SUMPRODUCT(ISNUMBER(SEARCH("IMPBDS",[1]OUT_SyntheticFuels!$C$4:$C$1000))*1,("Var_Fout"=[1]OUT_SyntheticFuels!$B$4:$B$1000)*1,[1]OUT_SyntheticFuels!E$4:E$1000)</f>
        <v>2.6150802314840278</v>
      </c>
      <c r="G30" s="2" cm="1">
        <f t="array" ref="G30">SUMPRODUCT(ISNUMBER(SEARCH("IMPBDS",[1]OUT_SyntheticFuels!$C$4:$C$1000))*1,("Var_Fout"=[1]OUT_SyntheticFuels!$B$4:$B$1000)*1,[1]OUT_SyntheticFuels!F$4:F$1000)</f>
        <v>3.0152407092927649</v>
      </c>
      <c r="H30" s="2" cm="1">
        <f t="array" ref="H30">SUMPRODUCT(ISNUMBER(SEARCH("IMPBDS",[1]OUT_SyntheticFuels!$C$4:$C$1000))*1,("Var_Fout"=[1]OUT_SyntheticFuels!$B$4:$B$1000)*1,[1]OUT_SyntheticFuels!G$4:G$1000)</f>
        <v>2.6567437300752315</v>
      </c>
      <c r="I30" s="2" cm="1">
        <f t="array" ref="I30">SUMPRODUCT(ISNUMBER(SEARCH("IMPBDS",[1]OUT_SyntheticFuels!$C$4:$C$1000))*1,("Var_Fout"=[1]OUT_SyntheticFuels!$B$4:$B$1000)*1,[1]OUT_SyntheticFuels!H$4:H$1000)</f>
        <v>3.5818115632608465</v>
      </c>
      <c r="J30" s="2" cm="1">
        <f t="array" ref="J30">SUMPRODUCT(ISNUMBER(SEARCH("IMPBDS",[1]OUT_SyntheticFuels!$C$4:$C$1000))*1,("Var_Fout"=[1]OUT_SyntheticFuels!$B$4:$B$1000)*1,[1]OUT_SyntheticFuels!I$4:I$1000)</f>
        <v>3.2581313685804347</v>
      </c>
      <c r="K30" s="2" cm="1">
        <f t="array" ref="K30">SUMPRODUCT(ISNUMBER(SEARCH("IMPBDS",[1]OUT_SyntheticFuels!$C$4:$C$1000))*1,("Var_Fout"=[1]OUT_SyntheticFuels!$B$4:$B$1000)*1,[1]OUT_SyntheticFuels!J$4:J$1000)</f>
        <v>27.27996793331679</v>
      </c>
    </row>
    <row r="31" spans="1:18" hidden="1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2" cm="1">
        <f t="array" ref="F31">SUMPRODUCT(ISNUMBER(SEARCH("IMPeth",[1]OUT_SyntheticFuels!$C$4:$C$1000))*1,("Var_Fout"=[1]OUT_SyntheticFuels!$B$4:$B$1000)*1,[1]OUT_SyntheticFuels!E$4:E$1000)</f>
        <v>4.4341500078709917</v>
      </c>
      <c r="G31" s="2" cm="1">
        <f t="array" ref="G31">SUMPRODUCT(ISNUMBER(SEARCH("IMPeth",[1]OUT_SyntheticFuels!$C$4:$C$1000))*1,("Var_Fout"=[1]OUT_SyntheticFuels!$B$4:$B$1000)*1,[1]OUT_SyntheticFuels!F$4:F$1000)</f>
        <v>4.7998453740174467</v>
      </c>
      <c r="H31" s="2" cm="1">
        <f t="array" ref="H31">SUMPRODUCT(ISNUMBER(SEARCH("IMPeth",[1]OUT_SyntheticFuels!$C$4:$C$1000))*1,("Var_Fout"=[1]OUT_SyntheticFuels!$B$4:$B$1000)*1,[1]OUT_SyntheticFuels!G$4:G$1000)</f>
        <v>4.3697310266414453</v>
      </c>
      <c r="I31" s="2" cm="1">
        <f t="array" ref="I31">SUMPRODUCT(ISNUMBER(SEARCH("IMPeth",[1]OUT_SyntheticFuels!$C$4:$C$1000))*1,("Var_Fout"=[1]OUT_SyntheticFuels!$B$4:$B$1000)*1,[1]OUT_SyntheticFuels!H$4:H$1000)</f>
        <v>2.3803879506319654</v>
      </c>
      <c r="J31" s="2" cm="1">
        <f t="array" ref="J31">SUMPRODUCT(ISNUMBER(SEARCH("IMPeth",[1]OUT_SyntheticFuels!$C$4:$C$1000))*1,("Var_Fout"=[1]OUT_SyntheticFuels!$B$4:$B$1000)*1,[1]OUT_SyntheticFuels!I$4:I$1000)</f>
        <v>6.0404943458949303</v>
      </c>
      <c r="K31" s="2" cm="1">
        <f t="array" ref="K31">SUMPRODUCT(ISNUMBER(SEARCH("IMPeth",[1]OUT_SyntheticFuels!$C$4:$C$1000))*1,("Var_Fout"=[1]OUT_SyntheticFuels!$B$4:$B$1000)*1,[1]OUT_SyntheticFuels!J$4:J$1000)</f>
        <v>6.056480446410486</v>
      </c>
    </row>
    <row r="32" spans="1:18" hidden="1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2">
        <f t="shared" ref="F32:K32" si="19">SUM(F33:F34)</f>
        <v>7.049230239355019</v>
      </c>
      <c r="G32" s="2">
        <f t="shared" si="19"/>
        <v>7.8150860833102112</v>
      </c>
      <c r="H32" s="2">
        <f t="shared" si="19"/>
        <v>7.0264747567166772</v>
      </c>
      <c r="I32" s="2">
        <f t="shared" si="19"/>
        <v>5.9621995138928119</v>
      </c>
      <c r="J32" s="2">
        <f t="shared" si="19"/>
        <v>8.0579767425978819</v>
      </c>
      <c r="K32" s="2">
        <f t="shared" si="19"/>
        <v>9.6223059091557772</v>
      </c>
    </row>
    <row r="33" spans="1:11" hidden="1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2">
        <f t="shared" ref="F33:I34" si="20">F30</f>
        <v>2.6150802314840278</v>
      </c>
      <c r="G33" s="2">
        <f t="shared" si="20"/>
        <v>3.0152407092927649</v>
      </c>
      <c r="H33" s="2">
        <f t="shared" si="20"/>
        <v>2.6567437300752315</v>
      </c>
      <c r="I33" s="2">
        <f t="shared" si="20"/>
        <v>3.5818115632608465</v>
      </c>
      <c r="J33" s="2">
        <f>IF(J30-MAX(F30:I30)&lt;0,J30,MAX(F30:I30))</f>
        <v>3.2581313685804347</v>
      </c>
      <c r="K33" s="2">
        <f>IF(K30-MAX(F30:J30)&lt;0,K30,MAX(F30:J30))</f>
        <v>3.5818115632608465</v>
      </c>
    </row>
    <row r="34" spans="1:11" hidden="1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539</v>
      </c>
      <c r="E34" t="s">
        <v>8</v>
      </c>
      <c r="F34" s="2">
        <f t="shared" si="20"/>
        <v>4.4341500078709917</v>
      </c>
      <c r="G34" s="2">
        <f t="shared" si="20"/>
        <v>4.7998453740174467</v>
      </c>
      <c r="H34" s="2">
        <f t="shared" si="20"/>
        <v>4.3697310266414453</v>
      </c>
      <c r="I34" s="2">
        <f t="shared" si="20"/>
        <v>2.3803879506319654</v>
      </c>
      <c r="J34" s="2">
        <f>IF(J31-MAX(F31:I31)&lt;0,J31,MAX(F31:I31))</f>
        <v>4.7998453740174467</v>
      </c>
      <c r="K34" s="2">
        <f>IF(K31-MAX(F31:J31)&lt;0,K31,MAX(F31:J31))</f>
        <v>6.0404943458949303</v>
      </c>
    </row>
    <row r="35" spans="1:11" hidden="1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2">
        <f t="shared" ref="F35:K35" si="21">SUM(F36:F37)</f>
        <v>0</v>
      </c>
      <c r="G35" s="2">
        <f t="shared" si="21"/>
        <v>0</v>
      </c>
      <c r="H35" s="2">
        <f t="shared" si="21"/>
        <v>0</v>
      </c>
      <c r="I35" s="2">
        <f t="shared" si="21"/>
        <v>0</v>
      </c>
      <c r="J35" s="2">
        <f t="shared" si="21"/>
        <v>1.2406489718774836</v>
      </c>
      <c r="K35" s="2">
        <f t="shared" si="21"/>
        <v>23.714142470571499</v>
      </c>
    </row>
    <row r="36" spans="1:11" hidden="1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2">
        <v>0</v>
      </c>
      <c r="G36" s="2">
        <v>0</v>
      </c>
      <c r="H36" s="2">
        <v>0</v>
      </c>
      <c r="I36" s="2">
        <v>0</v>
      </c>
      <c r="J36" s="2">
        <f>J30-J33</f>
        <v>0</v>
      </c>
      <c r="K36" s="2">
        <f>K30-K33</f>
        <v>23.698156370055944</v>
      </c>
    </row>
    <row r="37" spans="1:11" hidden="1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541</v>
      </c>
      <c r="E37" t="s">
        <v>8</v>
      </c>
      <c r="F37" s="2">
        <v>0</v>
      </c>
      <c r="G37" s="2">
        <v>0</v>
      </c>
      <c r="H37" s="2">
        <v>0</v>
      </c>
      <c r="I37" s="2">
        <v>0</v>
      </c>
      <c r="J37" s="2">
        <f>J31-J34</f>
        <v>1.2406489718774836</v>
      </c>
      <c r="K37" s="2">
        <f>K31-K34</f>
        <v>1.5986100515555712E-2</v>
      </c>
    </row>
    <row r="38" spans="1:11" hidden="1">
      <c r="A38" s="5"/>
      <c r="B38" s="5" t="str">
        <f>B37</f>
        <v>SPS1</v>
      </c>
      <c r="C38" s="5" t="str">
        <f>C37</f>
        <v>CH</v>
      </c>
      <c r="D38" t="s">
        <v>542</v>
      </c>
      <c r="E38" t="s">
        <v>8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</row>
    <row r="39" spans="1:11" hidden="1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815</v>
      </c>
      <c r="E39" t="s">
        <v>8</v>
      </c>
      <c r="F39" s="2">
        <f>F40+F43</f>
        <v>116.89532588910716</v>
      </c>
      <c r="G39" s="2">
        <f t="shared" ref="G39:K39" si="23">G40+G43</f>
        <v>100.42650000457697</v>
      </c>
      <c r="H39" s="2">
        <f t="shared" si="23"/>
        <v>110.61700454209399</v>
      </c>
      <c r="I39" s="2">
        <f t="shared" si="23"/>
        <v>111.23871481097413</v>
      </c>
      <c r="J39" s="2">
        <f t="shared" si="23"/>
        <v>90.256975249067807</v>
      </c>
      <c r="K39" s="2">
        <f t="shared" si="23"/>
        <v>55.677222112650874</v>
      </c>
    </row>
    <row r="40" spans="1:11" hidden="1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554</v>
      </c>
      <c r="E40" t="s">
        <v>8</v>
      </c>
      <c r="F40" s="2">
        <f>F41+F42</f>
        <v>116.89532588910716</v>
      </c>
      <c r="G40" s="2">
        <f t="shared" ref="G40:K40" si="24">G41+G42</f>
        <v>99.909999995850697</v>
      </c>
      <c r="H40" s="2">
        <f t="shared" si="24"/>
        <v>109.44986330608405</v>
      </c>
      <c r="I40" s="2">
        <f t="shared" si="24"/>
        <v>109.00725911662586</v>
      </c>
      <c r="J40" s="2">
        <f t="shared" si="24"/>
        <v>83.723772819937992</v>
      </c>
      <c r="K40" s="2">
        <f t="shared" si="24"/>
        <v>53.541524199120474</v>
      </c>
    </row>
    <row r="41" spans="1:11" hidden="1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2" cm="1">
        <f t="array" ref="F41">SUMPRODUCT(("NGA"=[1]OUT_PrimaryEnergyCons!$C$4:$C$10000)*1,[1]OUT_PrimaryEnergyCons!D$4:D$10000)</f>
        <v>116.89532588910716</v>
      </c>
      <c r="G41" s="2" cm="1">
        <f t="array" ref="G41">SUMPRODUCT(("NGA"=[1]OUT_PrimaryEnergyCons!$C$4:$C$10000)*1,[1]OUT_PrimaryEnergyCons!E$4:E$10000)</f>
        <v>99.909999995850697</v>
      </c>
      <c r="H41" s="2" cm="1">
        <f t="array" ref="H41">SUMPRODUCT(("NGA"=[1]OUT_PrimaryEnergyCons!$C$4:$C$10000)*1,[1]OUT_PrimaryEnergyCons!F$4:F$10000)</f>
        <v>109.44986330608405</v>
      </c>
      <c r="I41" s="2" cm="1">
        <f t="array" ref="I41">SUMPRODUCT(("NGA"=[1]OUT_PrimaryEnergyCons!$C$4:$C$10000)*1,[1]OUT_PrimaryEnergyCons!G$4:G$10000)</f>
        <v>109.00722635192592</v>
      </c>
      <c r="J41" s="2" cm="1">
        <f t="array" ref="J41">SUMPRODUCT(("NGA"=[1]OUT_PrimaryEnergyCons!$C$4:$C$10000)*1,[1]OUT_PrimaryEnergyCons!H$4:H$10000)</f>
        <v>83.723733221844071</v>
      </c>
      <c r="K41" s="2" cm="1">
        <f t="array" ref="K41">SUMPRODUCT(("NGA"=[1]OUT_PrimaryEnergyCons!$C$4:$C$10000)*1,[1]OUT_PrimaryEnergyCons!I$4:I$10000)</f>
        <v>53.541515266762637</v>
      </c>
    </row>
    <row r="42" spans="1:11" hidden="1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556</v>
      </c>
      <c r="E42" t="s">
        <v>8</v>
      </c>
      <c r="F42" s="2" cm="1">
        <f t="array" ref="F42">SUMPRODUCT(("LNGA"=[1]OUT_PrimaryEnergyCons!$C$4:$C$10000)*1,[1]OUT_PrimaryEnergyCons!D$4:D$10000)</f>
        <v>0</v>
      </c>
      <c r="G42" s="2" cm="1">
        <f t="array" ref="G42">SUMPRODUCT(("LNGA"=[1]OUT_PrimaryEnergyCons!$C$4:$C$10000)*1,[1]OUT_PrimaryEnergyCons!E$4:E$10000)</f>
        <v>0</v>
      </c>
      <c r="H42" s="2" cm="1">
        <f t="array" ref="H42">SUMPRODUCT(("LNGA"=[1]OUT_PrimaryEnergyCons!$C$4:$C$10000)*1,[1]OUT_PrimaryEnergyCons!F$4:F$10000)</f>
        <v>0</v>
      </c>
      <c r="I42" s="2" cm="1">
        <f t="array" ref="I42">SUMPRODUCT(("LNGA"=[1]OUT_PrimaryEnergyCons!$C$4:$C$10000)*1,[1]OUT_PrimaryEnergyCons!G$4:G$10000)</f>
        <v>3.2764699931330512E-5</v>
      </c>
      <c r="J42" s="2" cm="1">
        <f t="array" ref="J42">SUMPRODUCT(("LNGA"=[1]OUT_PrimaryEnergyCons!$C$4:$C$10000)*1,[1]OUT_PrimaryEnergyCons!H$4:H$10000)</f>
        <v>3.9598093923101877E-5</v>
      </c>
      <c r="K42" s="2" cm="1">
        <f t="array" ref="K42">SUMPRODUCT(("LNGA"=[1]OUT_PrimaryEnergyCons!$C$4:$C$10000)*1,[1]OUT_PrimaryEnergyCons!I$4:I$10000)</f>
        <v>8.9323578330805309E-6</v>
      </c>
    </row>
    <row r="43" spans="1:11" hidden="1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2" cm="1">
        <f t="array" ref="F43">SUMPRODUCT(("BIO"=[1]OUT_PrimaryEnergyCons!$C$4:$C$10000)*1+("LBIO"=[1]OUT_PrimaryEnergyCons!$C$4:$C$10000)*1,[1]OUT_PrimaryEnergyCons!D$4:D$10000)</f>
        <v>0</v>
      </c>
      <c r="G43" s="2" cm="1">
        <f t="array" ref="G43">SUMPRODUCT(("BIO"=[1]OUT_PrimaryEnergyCons!$C$4:$C$10000)*1+("LBIO"=[1]OUT_PrimaryEnergyCons!$C$4:$C$10000)*1,[1]OUT_PrimaryEnergyCons!E$4:E$10000)</f>
        <v>0.51650000872626167</v>
      </c>
      <c r="H43" s="2" cm="1">
        <f t="array" ref="H43">SUMPRODUCT(("BIO"=[1]OUT_PrimaryEnergyCons!$C$4:$C$10000)*1+("LBIO"=[1]OUT_PrimaryEnergyCons!$C$4:$C$10000)*1,[1]OUT_PrimaryEnergyCons!F$4:F$10000)</f>
        <v>1.1671412360099409</v>
      </c>
      <c r="I43" s="2" cm="1">
        <f t="array" ref="I43">SUMPRODUCT(("BIO"=[1]OUT_PrimaryEnergyCons!$C$4:$C$10000)*1+("LBIO"=[1]OUT_PrimaryEnergyCons!$C$4:$C$10000)*1,[1]OUT_PrimaryEnergyCons!G$4:G$10000)</f>
        <v>2.2314556943482771</v>
      </c>
      <c r="J43" s="2" cm="1">
        <f t="array" ref="J43">SUMPRODUCT(("BIO"=[1]OUT_PrimaryEnergyCons!$C$4:$C$10000)*1+("LBIO"=[1]OUT_PrimaryEnergyCons!$C$4:$C$10000)*1,[1]OUT_PrimaryEnergyCons!H$4:H$10000)</f>
        <v>6.5332024291298092</v>
      </c>
      <c r="K43" s="2" cm="1">
        <f t="array" ref="K43">SUMPRODUCT(("BIO"=[1]OUT_PrimaryEnergyCons!$C$4:$C$10000)*1+("LBIO"=[1]OUT_PrimaryEnergyCons!$C$4:$C$10000)*1,[1]OUT_PrimaryEnergyCons!I$4:I$10000)</f>
        <v>2.1356979135304024</v>
      </c>
    </row>
    <row r="44" spans="1:11" hidden="1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817</v>
      </c>
      <c r="E44" t="s">
        <v>8</v>
      </c>
      <c r="F44" s="2">
        <f t="shared" ref="F44:K44" si="26">F45</f>
        <v>0</v>
      </c>
      <c r="G44" s="2">
        <f t="shared" si="26"/>
        <v>0.51650000872626167</v>
      </c>
      <c r="H44" s="2">
        <f t="shared" si="26"/>
        <v>1.1671412360099409</v>
      </c>
      <c r="I44" s="2">
        <f t="shared" si="26"/>
        <v>2.2314556943482771</v>
      </c>
      <c r="J44" s="2">
        <f t="shared" si="26"/>
        <v>2.2314556943482771</v>
      </c>
      <c r="K44" s="2">
        <f t="shared" si="26"/>
        <v>2.1356979135304024</v>
      </c>
    </row>
    <row r="45" spans="1:11" hidden="1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616</v>
      </c>
      <c r="E45" t="s">
        <v>8</v>
      </c>
      <c r="F45" s="2">
        <f>F43</f>
        <v>0</v>
      </c>
      <c r="G45" s="2">
        <f>G43</f>
        <v>0.51650000872626167</v>
      </c>
      <c r="H45" s="2">
        <f>H43</f>
        <v>1.1671412360099409</v>
      </c>
      <c r="I45" s="2">
        <f>I43</f>
        <v>2.2314556943482771</v>
      </c>
      <c r="J45" s="2">
        <f>IF(J43-MAX(F43:I43)&lt;0,J43,MAX(F43:I43))</f>
        <v>2.2314556943482771</v>
      </c>
      <c r="K45" s="2">
        <f>IF(K43-MAX(G43:J43)&lt;0,K43,MAX(G43:J43))</f>
        <v>2.1356979135304024</v>
      </c>
    </row>
    <row r="46" spans="1:11" hidden="1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2">
        <f t="shared" ref="F46:K46" si="27">F47</f>
        <v>0</v>
      </c>
      <c r="G46" s="2">
        <f t="shared" si="27"/>
        <v>0</v>
      </c>
      <c r="H46" s="2">
        <f t="shared" si="27"/>
        <v>0</v>
      </c>
      <c r="I46" s="2">
        <f t="shared" si="27"/>
        <v>0</v>
      </c>
      <c r="J46" s="2">
        <f t="shared" si="27"/>
        <v>4.3017467347815321</v>
      </c>
      <c r="K46" s="2">
        <f t="shared" si="27"/>
        <v>0</v>
      </c>
    </row>
    <row r="47" spans="1:11" hidden="1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617</v>
      </c>
      <c r="E47" t="s">
        <v>8</v>
      </c>
      <c r="F47" s="2">
        <v>0</v>
      </c>
      <c r="G47" s="2">
        <v>0</v>
      </c>
      <c r="H47" s="2">
        <v>0</v>
      </c>
      <c r="I47" s="2">
        <v>0</v>
      </c>
      <c r="J47" s="2">
        <f>J43-J45</f>
        <v>4.3017467347815321</v>
      </c>
      <c r="K47" s="2">
        <f>K43-K45</f>
        <v>0</v>
      </c>
    </row>
    <row r="48" spans="1:11" hidden="1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2" cm="1">
        <f t="array" ref="F48">SUMPRODUCT(("urn"=[1]OUT_PrimaryEnergyCons!$C$4:$C$10000)*1,[1]OUT_PrimaryEnergyCons!D$4:D$10000)</f>
        <v>250.94816993910675</v>
      </c>
      <c r="G48" s="2" cm="1">
        <f t="array" ref="G48">SUMPRODUCT(("urn"=[1]OUT_PrimaryEnergyCons!$C$4:$C$10000)*1,[1]OUT_PrimaryEnergyCons!E$4:E$10000)</f>
        <v>253.30010753605376</v>
      </c>
      <c r="H48" s="2" cm="1">
        <f t="array" ref="H48">SUMPRODUCT(("urn"=[1]OUT_PrimaryEnergyCons!$C$4:$C$10000)*1,[1]OUT_PrimaryEnergyCons!F$4:F$10000)</f>
        <v>211.79437589419962</v>
      </c>
      <c r="I48" s="2" cm="1">
        <f t="array" ref="I48">SUMPRODUCT(("urn"=[1]OUT_PrimaryEnergyCons!$C$4:$C$10000)*1,[1]OUT_PrimaryEnergyCons!G$4:G$10000)</f>
        <v>211.90230409526569</v>
      </c>
      <c r="J48" s="2" cm="1">
        <f t="array" ref="J48">SUMPRODUCT(("urn"=[1]OUT_PrimaryEnergyCons!$C$4:$C$10000)*1,[1]OUT_PrimaryEnergyCons!H$4:H$10000)</f>
        <v>98.945499486224335</v>
      </c>
      <c r="K48" s="2" cm="1">
        <f t="array" ref="K48">SUMPRODUCT(("urn"=[1]OUT_PrimaryEnergyCons!$C$4:$C$10000)*1,[1]OUT_PrimaryEnergyCons!I$4:I$10000)</f>
        <v>0</v>
      </c>
    </row>
    <row r="49" spans="1:19" hidden="1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2">
        <f>SUM(F50:F53)</f>
        <v>97.160000040402522</v>
      </c>
      <c r="G49" s="2">
        <f t="shared" ref="G49:K49" si="31">SUM(G50:G53)</f>
        <v>50.273544026241801</v>
      </c>
      <c r="H49" s="2">
        <f t="shared" si="31"/>
        <v>50.451815011637756</v>
      </c>
      <c r="I49" s="2">
        <f t="shared" si="31"/>
        <v>29.957350650863447</v>
      </c>
      <c r="J49" s="2">
        <f t="shared" si="31"/>
        <v>37.999610944580205</v>
      </c>
      <c r="K49" s="2">
        <f t="shared" si="31"/>
        <v>32.019153817786915</v>
      </c>
    </row>
    <row r="50" spans="1:19" hidden="1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2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  <c r="G50" s="2" cm="1">
        <f t="array" ref="G50">SUMPRODUCT(([1]OUT_Electricity_CHP!$B$1:$B$10000="G-INTC-IMP00-AT")*1,([1]OUT_Electricity_CHP!$C$1:$C$10000="Var_Fout")*1,ISNUMBER(SEARCH("ELC",[1]OUT_Electricity_CHP!$D$1:$D$10000))*1,[1]OUT_Electricity_CHP!F$1:F$10000)</f>
        <v>4.2254506991970349</v>
      </c>
      <c r="H50" s="2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0.84049951406179213</v>
      </c>
      <c r="I50" s="2" cm="1">
        <f t="array" ref="I50">SUMPRODUCT(([1]OUT_Electricity_CHP!$B$1:$B$10000="G-INTC-IMP00-AT")*1,([1]OUT_Electricity_CHP!$C$1:$C$10000="Var_Fout")*1,ISNUMBER(SEARCH("ELC",[1]OUT_Electricity_CHP!$D$1:$D$10000))*1,[1]OUT_Electricity_CHP!H$1:H$10000)</f>
        <v>0.52857976241037152</v>
      </c>
      <c r="J50" s="2" cm="1">
        <f t="array" ref="J50">SUMPRODUCT(([1]OUT_Electricity_CHP!$B$1:$B$10000="G-INTC-IMP00-AT")*1,([1]OUT_Electricity_CHP!$C$1:$C$10000="Var_Fout")*1,ISNUMBER(SEARCH("ELC",[1]OUT_Electricity_CHP!$D$1:$D$10000))*1,[1]OUT_Electricity_CHP!I$1:I$10000)</f>
        <v>4.2597332928535217E-3</v>
      </c>
      <c r="K50" s="2" cm="1">
        <f t="array" ref="K50">SUMPRODUCT(([1]OUT_Electricity_CHP!$B$1:$B$10000="G-INTC-IMP00-AT")*1,([1]OUT_Electricity_CHP!$C$1:$C$10000="Var_Fout")*1,ISNUMBER(SEARCH("ELC",[1]OUT_Electricity_CHP!$D$1:$D$10000))*1,[1]OUT_Electricity_CHP!J$1:J$10000)</f>
        <v>5.4439029078142323</v>
      </c>
    </row>
    <row r="51" spans="1:19" hidden="1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2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  <c r="G51" s="2" cm="1">
        <f t="array" ref="G51">SUMPRODUCT(([1]OUT_Electricity_CHP!$B$1:$B$10000="G-INTC-IMP00-fr")*1,([1]OUT_Electricity_CHP!$C$1:$C$10000="Var_Fout")*1,ISNUMBER(SEARCH("ELC",[1]OUT_Electricity_CHP!$D$1:$D$10000))*1,[1]OUT_Electricity_CHP!F$1:F$10000)</f>
        <v>17.910578729563415</v>
      </c>
      <c r="H51" s="2" cm="1">
        <f t="array" ref="H51">SUMPRODUCT(([1]OUT_Electricity_CHP!$B$1:$B$10000="G-INTC-IMP00-fr")*1,([1]OUT_Electricity_CHP!$C$1:$C$10000="Var_Fout")*1,ISNUMBER(SEARCH("ELC",[1]OUT_Electricity_CHP!$D$1:$D$10000))*1,[1]OUT_Electricity_CHP!G$1:G$10000)</f>
        <v>23.501984143694667</v>
      </c>
      <c r="I51" s="2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13.508778235176798</v>
      </c>
      <c r="J51" s="2" cm="1">
        <f t="array" ref="J51">SUMPRODUCT(([1]OUT_Electricity_CHP!$B$1:$B$10000="G-INTC-IMP00-fr")*1,([1]OUT_Electricity_CHP!$C$1:$C$10000="Var_Fout")*1,ISNUMBER(SEARCH("ELC",[1]OUT_Electricity_CHP!$D$1:$D$10000))*1,[1]OUT_Electricity_CHP!I$1:I$10000)</f>
        <v>14.134873138610718</v>
      </c>
      <c r="K51" s="2" cm="1">
        <f t="array" ref="K51">SUMPRODUCT(([1]OUT_Electricity_CHP!$B$1:$B$10000="G-INTC-IMP00-fr")*1,([1]OUT_Electricity_CHP!$C$1:$C$10000="Var_Fout")*1,ISNUMBER(SEARCH("ELC",[1]OUT_Electricity_CHP!$D$1:$D$10000))*1,[1]OUT_Electricity_CHP!J$1:J$10000)</f>
        <v>12.247090805787071</v>
      </c>
    </row>
    <row r="52" spans="1:19" hidden="1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2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  <c r="G52" s="2" cm="1">
        <f t="array" ref="G52">SUMPRODUCT(([1]OUT_Electricity_CHP!$B$1:$B$10000="G-INTC-IMP00-de")*1,([1]OUT_Electricity_CHP!$C$1:$C$10000="Var_Fout")*1,ISNUMBER(SEARCH("ELC",[1]OUT_Electricity_CHP!$D$1:$D$10000))*1,[1]OUT_Electricity_CHP!F$1:F$10000)</f>
        <v>28.137494090058652</v>
      </c>
      <c r="H52" s="2" cm="1">
        <f t="array" ref="H52">SUMPRODUCT(([1]OUT_Electricity_CHP!$B$1:$B$10000="G-INTC-IMP00-de")*1,([1]OUT_Electricity_CHP!$C$1:$C$10000="Var_Fout")*1,ISNUMBER(SEARCH("ELC",[1]OUT_Electricity_CHP!$D$1:$D$10000))*1,[1]OUT_Electricity_CHP!G$1:G$10000)</f>
        <v>25.90287954247421</v>
      </c>
      <c r="I52" s="2" cm="1">
        <f t="array" ref="I52">SUMPRODUCT(([1]OUT_Electricity_CHP!$B$1:$B$10000="G-INTC-IMP00-de")*1,([1]OUT_Electricity_CHP!$C$1:$C$10000="Var_Fout")*1,ISNUMBER(SEARCH("ELC",[1]OUT_Electricity_CHP!$D$1:$D$10000))*1,[1]OUT_Electricity_CHP!H$1:H$10000)</f>
        <v>15.750815947300936</v>
      </c>
      <c r="J52" s="2" cm="1">
        <f t="array" ref="J52">SUMPRODUCT(([1]OUT_Electricity_CHP!$B$1:$B$10000="G-INTC-IMP00-de")*1,([1]OUT_Electricity_CHP!$C$1:$C$10000="Var_Fout")*1,ISNUMBER(SEARCH("ELC",[1]OUT_Electricity_CHP!$D$1:$D$10000))*1,[1]OUT_Electricity_CHP!I$1:I$10000)</f>
        <v>23.6048149672738</v>
      </c>
      <c r="K52" s="2" cm="1">
        <f t="array" ref="K52">SUMPRODUCT(([1]OUT_Electricity_CHP!$B$1:$B$10000="G-INTC-IMP00-de")*1,([1]OUT_Electricity_CHP!$C$1:$C$10000="Var_Fout")*1,ISNUMBER(SEARCH("ELC",[1]OUT_Electricity_CHP!$D$1:$D$10000))*1,[1]OUT_Electricity_CHP!J$1:J$10000)</f>
        <v>14.146511373998184</v>
      </c>
    </row>
    <row r="53" spans="1:19" hidden="1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2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  <c r="G53" s="2" cm="1">
        <f t="array" ref="G53">SUMPRODUCT(([1]OUT_Electricity_CHP!$B$1:$B$10000="G-INTC-IMP00-it")*1,([1]OUT_Electricity_CHP!$C$1:$C$10000="Var_Fout")*1,ISNUMBER(SEARCH("ELC",[1]OUT_Electricity_CHP!$D$1:$D$10000))*1,[1]OUT_Electricity_CHP!F$1:F$10000)</f>
        <v>2.0507422698868927E-5</v>
      </c>
      <c r="H53" s="2" cm="1">
        <f t="array" ref="H53">SUMPRODUCT(([1]OUT_Electricity_CHP!$B$1:$B$10000="G-INTC-IMP00-it")*1,([1]OUT_Electricity_CHP!$C$1:$C$10000="Var_Fout")*1,ISNUMBER(SEARCH("ELC",[1]OUT_Electricity_CHP!$D$1:$D$10000))*1,[1]OUT_Electricity_CHP!G$1:G$10000)</f>
        <v>0.20645181140708707</v>
      </c>
      <c r="I53" s="2" cm="1">
        <f t="array" ref="I53">SUMPRODUCT(([1]OUT_Electricity_CHP!$B$1:$B$10000="G-INTC-IMP00-it")*1,([1]OUT_Electricity_CHP!$C$1:$C$10000="Var_Fout")*1,ISNUMBER(SEARCH("ELC",[1]OUT_Electricity_CHP!$D$1:$D$10000))*1,[1]OUT_Electricity_CHP!H$1:H$10000)</f>
        <v>0.16917670597533865</v>
      </c>
      <c r="J53" s="2" cm="1">
        <f t="array" ref="J53">SUMPRODUCT(([1]OUT_Electricity_CHP!$B$1:$B$10000="G-INTC-IMP00-it")*1,([1]OUT_Electricity_CHP!$C$1:$C$10000="Var_Fout")*1,ISNUMBER(SEARCH("ELC",[1]OUT_Electricity_CHP!$D$1:$D$10000))*1,[1]OUT_Electricity_CHP!I$1:I$10000)</f>
        <v>0.25566310540283155</v>
      </c>
      <c r="K53" s="2" cm="1">
        <f t="array" ref="K53">SUMPRODUCT(([1]OUT_Electricity_CHP!$B$1:$B$10000="G-INTC-IMP00-it")*1,([1]OUT_Electricity_CHP!$C$1:$C$10000="Var_Fout")*1,ISNUMBER(SEARCH("ELC",[1]OUT_Electricity_CHP!$D$1:$D$10000))*1,[1]OUT_Electricity_CHP!J$1:J$10000)</f>
        <v>0.18164873018742983</v>
      </c>
    </row>
    <row r="54" spans="1:19" hidden="1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821</v>
      </c>
      <c r="E54" t="s">
        <v>8</v>
      </c>
      <c r="F54" s="2" cm="1">
        <f t="array" ref="F54">SUMPRODUCT(("h2"=[1]OUT_PrimaryEnergyCons!$C$4:$C$10000)*1,[1]OUT_PrimaryEnergyCons!D$4:D$10000)</f>
        <v>0</v>
      </c>
      <c r="G54" s="2" cm="1">
        <f t="array" ref="G54">SUMPRODUCT(("h2"=[1]OUT_PrimaryEnergyCons!$C$4:$C$10000)*1,[1]OUT_PrimaryEnergyCons!E$4:E$10000)</f>
        <v>0</v>
      </c>
      <c r="H54" s="2" cm="1">
        <f t="array" ref="H54">SUMPRODUCT(("h2"=[1]OUT_PrimaryEnergyCons!$C$4:$C$10000)*1,[1]OUT_PrimaryEnergyCons!F$4:F$10000)</f>
        <v>0</v>
      </c>
      <c r="I54" s="2" cm="1">
        <f t="array" ref="I54">SUMPRODUCT(("h2"=[1]OUT_PrimaryEnergyCons!$C$4:$C$10000)*1,[1]OUT_PrimaryEnergyCons!G$4:G$10000)</f>
        <v>0</v>
      </c>
      <c r="J54" s="2" cm="1">
        <f t="array" ref="J54">SUMPRODUCT(("h2"=[1]OUT_PrimaryEnergyCons!$C$4:$C$10000)*1,[1]OUT_PrimaryEnergyCons!H$4:H$10000)</f>
        <v>0.16845214574394482</v>
      </c>
      <c r="K54" s="2" cm="1">
        <f t="array" ref="K54">SUMPRODUCT(("h2"=[1]OUT_PrimaryEnergyCons!$C$4:$C$10000)*1,[1]OUT_PrimaryEnergyCons!I$4:I$10000)</f>
        <v>0.16845191554830247</v>
      </c>
    </row>
    <row r="55" spans="1:19" hidden="1">
      <c r="A55" s="9" t="str">
        <f>A53</f>
        <v>STEM</v>
      </c>
      <c r="B55" s="9" t="str">
        <f>B53</f>
        <v>SPS1</v>
      </c>
      <c r="C55" s="1" t="str">
        <f>C53</f>
        <v>CH</v>
      </c>
      <c r="D55" s="1" t="s">
        <v>24</v>
      </c>
      <c r="E55" s="1" t="s">
        <v>8</v>
      </c>
      <c r="F55" s="3">
        <f>F56</f>
        <v>117.17000013165598</v>
      </c>
      <c r="G55" s="3">
        <f t="shared" ref="G55:K55" si="35">G56</f>
        <v>34.143532497000074</v>
      </c>
      <c r="H55" s="3">
        <f t="shared" si="35"/>
        <v>54.692252007945818</v>
      </c>
      <c r="I55" s="3">
        <f t="shared" si="35"/>
        <v>31.019003948304874</v>
      </c>
      <c r="J55" s="3">
        <f t="shared" si="35"/>
        <v>22.614391539620094</v>
      </c>
      <c r="K55" s="3">
        <f t="shared" si="35"/>
        <v>20.99541950726567</v>
      </c>
      <c r="N55" s="2"/>
      <c r="O55" s="2"/>
      <c r="P55" s="2"/>
      <c r="Q55" s="2"/>
      <c r="R55" s="2"/>
      <c r="S55" s="2"/>
    </row>
    <row r="56" spans="1:19" hidden="1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822</v>
      </c>
      <c r="E56" t="str">
        <f>E55</f>
        <v>PJ/yr.</v>
      </c>
      <c r="F56" s="2">
        <f>SUM(F57:F60)</f>
        <v>117.17000013165598</v>
      </c>
      <c r="G56" s="2">
        <f t="shared" ref="G56:K56" si="36">SUM(G57:G60)</f>
        <v>34.143532497000074</v>
      </c>
      <c r="H56" s="2">
        <f t="shared" si="36"/>
        <v>54.692252007945818</v>
      </c>
      <c r="I56" s="2">
        <f t="shared" si="36"/>
        <v>31.019003948304874</v>
      </c>
      <c r="J56" s="2">
        <f t="shared" si="36"/>
        <v>22.614391539620094</v>
      </c>
      <c r="K56" s="2">
        <f t="shared" si="36"/>
        <v>20.99541950726567</v>
      </c>
      <c r="N56" s="2"/>
    </row>
    <row r="57" spans="1:19" hidden="1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2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  <c r="G57" s="2" cm="1">
        <f t="array" ref="G57">SUMPRODUCT(([1]OUT_Electricity_CHP!$B$1:$B$10000="G-INTC-exp00-AT")*1,([1]OUT_Electricity_CHP!$C$1:$C$10000="Var_Fout")*1,ISNUMBER(SEARCH("ELC",[1]OUT_Electricity_CHP!$D$1:$D$10000))*1,[1]OUT_Electricity_CHP!F$1:F$10000)</f>
        <v>1.3829738799688838E-5</v>
      </c>
      <c r="H57" s="2" cm="1">
        <f t="array" ref="H57">SUMPRODUCT(([1]OUT_Electricity_CHP!$B$1:$B$10000="G-INTC-exp00-AT")*1,([1]OUT_Electricity_CHP!$C$1:$C$10000="Var_Fout")*1,ISNUMBER(SEARCH("ELC",[1]OUT_Electricity_CHP!$D$1:$D$10000))*1,[1]OUT_Electricity_CHP!G$1:G$10000)</f>
        <v>1.6491983624573344E-5</v>
      </c>
      <c r="I57" s="2" cm="1">
        <f t="array" ref="I57">SUMPRODUCT(([1]OUT_Electricity_CHP!$B$1:$B$10000="G-INTC-exp00-AT")*1,([1]OUT_Electricity_CHP!$C$1:$C$10000="Var_Fout")*1,ISNUMBER(SEARCH("ELC",[1]OUT_Electricity_CHP!$D$1:$D$10000))*1,[1]OUT_Electricity_CHP!H$1:H$10000)</f>
        <v>7.3793321548193555E-6</v>
      </c>
      <c r="J57" s="2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9.7010314467498276E-2</v>
      </c>
      <c r="K57" s="2" cm="1">
        <f t="array" ref="K57">SUMPRODUCT(([1]OUT_Electricity_CHP!$B$1:$B$10000="G-INTC-exp00-AT")*1,([1]OUT_Electricity_CHP!$C$1:$C$10000="Var_Fout")*1,ISNUMBER(SEARCH("ELC",[1]OUT_Electricity_CHP!$D$1:$D$10000))*1,[1]OUT_Electricity_CHP!J$1:J$10000)</f>
        <v>9.0249920037775724E-2</v>
      </c>
    </row>
    <row r="58" spans="1:19" hidden="1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2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  <c r="G58" s="2" cm="1">
        <f t="array" ref="G58">SUMPRODUCT(([1]OUT_Electricity_CHP!$B$1:$B$10000="G-INTC-exp00-fr")*1,([1]OUT_Electricity_CHP!$C$1:$C$10000="Var_Fout")*1,ISNUMBER(SEARCH("ELC",[1]OUT_Electricity_CHP!$D$1:$D$10000))*1,[1]OUT_Electricity_CHP!F$1:F$10000)</f>
        <v>1.256802835345464E-5</v>
      </c>
      <c r="H58" s="2" cm="1">
        <f t="array" ref="H58">SUMPRODUCT(([1]OUT_Electricity_CHP!$B$1:$B$10000="G-INTC-exp00-fr")*1,([1]OUT_Electricity_CHP!$C$1:$C$10000="Var_Fout")*1,ISNUMBER(SEARCH("ELC",[1]OUT_Electricity_CHP!$D$1:$D$10000))*1,[1]OUT_Electricity_CHP!G$1:G$10000)</f>
        <v>1.2039816607540773E-5</v>
      </c>
      <c r="I58" s="2" cm="1">
        <f t="array" ref="I58">SUMPRODUCT(([1]OUT_Electricity_CHP!$B$1:$B$10000="G-INTC-exp00-fr")*1,([1]OUT_Electricity_CHP!$C$1:$C$10000="Var_Fout")*1,ISNUMBER(SEARCH("ELC",[1]OUT_Electricity_CHP!$D$1:$D$10000))*1,[1]OUT_Electricity_CHP!H$1:H$10000)</f>
        <v>4.4684558499160161E-6</v>
      </c>
      <c r="J58" s="2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1.9614280301223679E-2</v>
      </c>
      <c r="K58" s="2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0.84830395792784186</v>
      </c>
    </row>
    <row r="59" spans="1:19" hidden="1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2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  <c r="G59" s="2" cm="1">
        <f t="array" ref="G59">SUMPRODUCT(([1]OUT_Electricity_CHP!$B$1:$B$10000="G-INTC-exp00-de")*1,([1]OUT_Electricity_CHP!$C$1:$C$10000="Var_Fout")*1,ISNUMBER(SEARCH("ELC",[1]OUT_Electricity_CHP!$D$1:$D$10000))*1,[1]OUT_Electricity_CHP!F$1:F$10000)</f>
        <v>1.3066219133423507E-5</v>
      </c>
      <c r="H59" s="2" cm="1">
        <f t="array" ref="H59">SUMPRODUCT(([1]OUT_Electricity_CHP!$B$1:$B$10000="G-INTC-exp00-de")*1,([1]OUT_Electricity_CHP!$C$1:$C$10000="Var_Fout")*1,ISNUMBER(SEARCH("ELC",[1]OUT_Electricity_CHP!$D$1:$D$10000))*1,[1]OUT_Electricity_CHP!G$1:G$10000)</f>
        <v>1.4606676733103649E-5</v>
      </c>
      <c r="I59" s="2" cm="1">
        <f t="array" ref="I59">SUMPRODUCT(([1]OUT_Electricity_CHP!$B$1:$B$10000="G-INTC-exp00-de")*1,([1]OUT_Electricity_CHP!$C$1:$C$10000="Var_Fout")*1,ISNUMBER(SEARCH("ELC",[1]OUT_Electricity_CHP!$D$1:$D$10000))*1,[1]OUT_Electricity_CHP!H$1:H$10000)</f>
        <v>6.3058389073971903E-6</v>
      </c>
      <c r="J59" s="2" cm="1">
        <f t="array" ref="J59">SUMPRODUCT(([1]OUT_Electricity_CHP!$B$1:$B$10000="G-INTC-exp00-de")*1,([1]OUT_Electricity_CHP!$C$1:$C$10000="Var_Fout")*1,ISNUMBER(SEARCH("ELC",[1]OUT_Electricity_CHP!$D$1:$D$10000))*1,[1]OUT_Electricity_CHP!I$1:I$10000)</f>
        <v>1.8645556525821396</v>
      </c>
      <c r="K59" s="2" cm="1">
        <f t="array" ref="K59">SUMPRODUCT(([1]OUT_Electricity_CHP!$B$1:$B$10000="G-INTC-exp00-de")*1,([1]OUT_Electricity_CHP!$C$1:$C$10000="Var_Fout")*1,ISNUMBER(SEARCH("ELC",[1]OUT_Electricity_CHP!$D$1:$D$10000))*1,[1]OUT_Electricity_CHP!J$1:J$10000)</f>
        <v>1.8515082065484949</v>
      </c>
    </row>
    <row r="60" spans="1:19" hidden="1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2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  <c r="G60" s="2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34.14349303301379</v>
      </c>
      <c r="H60" s="2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54.69220886946885</v>
      </c>
      <c r="I60" s="2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31.018985794677963</v>
      </c>
      <c r="J60" s="2" cm="1">
        <f t="array" ref="J60">SUMPRODUCT(([1]OUT_Electricity_CHP!$B$1:$B$10000="G-INTC-exp00-it")*1,([1]OUT_Electricity_CHP!$C$1:$C$10000="Var_Fout")*1,ISNUMBER(SEARCH("ELC",[1]OUT_Electricity_CHP!$D$1:$D$10000))*1,[1]OUT_Electricity_CHP!I$1:I$10000)</f>
        <v>20.633211292269234</v>
      </c>
      <c r="K60" s="2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18.205357422751558</v>
      </c>
    </row>
    <row r="61" spans="1:19" hidden="1">
      <c r="A61" s="9" t="str">
        <f t="shared" si="37"/>
        <v>STEM</v>
      </c>
      <c r="B61" s="9" t="str">
        <f t="shared" ref="B61:B62" si="39">B60</f>
        <v>SPS1</v>
      </c>
      <c r="C61" s="1" t="str">
        <f t="shared" ref="C61:C62" si="40">C60</f>
        <v>CH</v>
      </c>
      <c r="D61" s="1" t="s">
        <v>29</v>
      </c>
      <c r="E61" s="1" t="s">
        <v>8</v>
      </c>
      <c r="F61" s="3">
        <f>SUM(F62,F64,F68,F80,F128,F149,F157,F159,F167,F171,F165)</f>
        <v>251.13465242439187</v>
      </c>
      <c r="G61" s="3">
        <f t="shared" ref="G61:K61" si="41">SUM(G62,G64,G72,G80,G128,G149,G157,G159,G167,G171,G165)</f>
        <v>229.2739167598084</v>
      </c>
      <c r="H61" s="3">
        <f t="shared" si="41"/>
        <v>236.45363007831273</v>
      </c>
      <c r="I61" s="3">
        <f t="shared" si="41"/>
        <v>265.24658000800565</v>
      </c>
      <c r="J61" s="3">
        <f t="shared" si="41"/>
        <v>266.98205673872604</v>
      </c>
      <c r="K61" s="3">
        <f t="shared" si="41"/>
        <v>286.58834757447261</v>
      </c>
    </row>
    <row r="62" spans="1:19" hidden="1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823</v>
      </c>
      <c r="E62" t="str">
        <f>E60</f>
        <v>PJ/yr.</v>
      </c>
      <c r="F62" s="2">
        <f>+F63</f>
        <v>82.760000015833299</v>
      </c>
      <c r="G62" s="2">
        <f t="shared" ref="G62:K62" si="42">+G63</f>
        <v>82.759999289170679</v>
      </c>
      <c r="H62" s="2">
        <f t="shared" si="42"/>
        <v>68.99231168534439</v>
      </c>
      <c r="I62" s="2">
        <f t="shared" si="42"/>
        <v>69.934410155206677</v>
      </c>
      <c r="J62" s="2">
        <f t="shared" si="42"/>
        <v>32.820800026390955</v>
      </c>
      <c r="K62" s="2">
        <f t="shared" si="42"/>
        <v>0</v>
      </c>
    </row>
    <row r="63" spans="1:19" hidden="1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2">
        <f>'[1]Electricity and CHPs'!B14</f>
        <v>82.760000015833299</v>
      </c>
      <c r="G63" s="2">
        <f>'[1]Electricity and CHPs'!C14</f>
        <v>82.759999289170679</v>
      </c>
      <c r="H63" s="2">
        <f>'[1]Electricity and CHPs'!D14</f>
        <v>68.99231168534439</v>
      </c>
      <c r="I63" s="2">
        <f>'[1]Electricity and CHPs'!E14</f>
        <v>69.934410155206677</v>
      </c>
      <c r="J63" s="2">
        <f>'[1]Electricity and CHPs'!F14</f>
        <v>32.820800026390955</v>
      </c>
      <c r="K63" s="2">
        <f>'[1]Electricity and CHPs'!G14</f>
        <v>0</v>
      </c>
    </row>
    <row r="64" spans="1:19" hidden="1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824</v>
      </c>
      <c r="E64" t="str">
        <f>E63</f>
        <v>PJ/yr.</v>
      </c>
      <c r="F64" s="2">
        <f>SUM(F65:F67)</f>
        <v>146.22000013417926</v>
      </c>
      <c r="G64" s="2">
        <f t="shared" ref="G64:K64" si="46">SUM(G65:G67)</f>
        <v>120.97994572124448</v>
      </c>
      <c r="H64" s="2">
        <f t="shared" si="46"/>
        <v>136.75514389489902</v>
      </c>
      <c r="I64" s="2">
        <f t="shared" si="46"/>
        <v>147.24990100069164</v>
      </c>
      <c r="J64" s="2">
        <f t="shared" si="46"/>
        <v>148.25083879015293</v>
      </c>
      <c r="K64" s="2">
        <f t="shared" si="46"/>
        <v>148.74183534873691</v>
      </c>
    </row>
    <row r="65" spans="1:11" hidden="1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2">
        <f>'[1]Electricity and CHPs'!B15</f>
        <v>66.745680000968164</v>
      </c>
      <c r="G65" s="2">
        <f>'[1]Electricity and CHPs'!C15</f>
        <v>49.182940005258239</v>
      </c>
      <c r="H65" s="2">
        <f>'[1]Electricity and CHPs'!D15</f>
        <v>68.537787966700805</v>
      </c>
      <c r="I65" s="2">
        <f>'[1]Electricity and CHPs'!E15</f>
        <v>70.236607180315332</v>
      </c>
      <c r="J65" s="2">
        <f>'[1]Electricity and CHPs'!F15</f>
        <v>73.020285337032291</v>
      </c>
      <c r="K65" s="2">
        <f>'[1]Electricity and CHPs'!G15</f>
        <v>69.178229752170594</v>
      </c>
    </row>
    <row r="66" spans="1:11" hidden="1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2">
        <f>'[1]Electricity and CHPs'!B16</f>
        <v>66.632400083472731</v>
      </c>
      <c r="G66" s="2">
        <f>'[1]Electricity and CHPs'!C16</f>
        <v>55.764000065769004</v>
      </c>
      <c r="H66" s="2">
        <f>'[1]Electricity and CHPs'!D16</f>
        <v>65.547550949863876</v>
      </c>
      <c r="I66" s="2">
        <f>'[1]Electricity and CHPs'!E16</f>
        <v>64.46266238111555</v>
      </c>
      <c r="J66" s="2">
        <f>'[1]Electricity and CHPs'!F16</f>
        <v>62.292915065927907</v>
      </c>
      <c r="K66" s="2">
        <f>'[1]Electricity and CHPs'!G16</f>
        <v>66.134970443047848</v>
      </c>
    </row>
    <row r="67" spans="1:11" hidden="1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2">
        <f>'[1]Electricity and CHPs'!B17</f>
        <v>12.841920049738343</v>
      </c>
      <c r="G67" s="2">
        <f>'[1]Electricity and CHPs'!C17</f>
        <v>16.033005650217238</v>
      </c>
      <c r="H67" s="2">
        <f>'[1]Electricity and CHPs'!D17</f>
        <v>2.6698049783343367</v>
      </c>
      <c r="I67" s="2">
        <f>'[1]Electricity and CHPs'!E17</f>
        <v>12.550631439260783</v>
      </c>
      <c r="J67" s="2">
        <f>'[1]Electricity and CHPs'!F17</f>
        <v>12.937638387192727</v>
      </c>
      <c r="K67" s="2">
        <f>'[1]Electricity and CHPs'!G17</f>
        <v>13.42863515351848</v>
      </c>
    </row>
    <row r="68" spans="1:11" hidden="1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2">
        <f>SUM(F69:F71)</f>
        <v>0.11190016123085984</v>
      </c>
      <c r="G68" s="2">
        <f t="shared" ref="G68" si="48">SUM(G69:G71)</f>
        <v>0.17152756761400367</v>
      </c>
      <c r="H68" s="2">
        <f t="shared" ref="H68" si="49">SUM(H69:H71)</f>
        <v>3.121485452255822E-3</v>
      </c>
      <c r="I68" s="2">
        <f t="shared" ref="I68" si="50">SUM(I69:I71)</f>
        <v>0.17152781275482187</v>
      </c>
      <c r="J68" s="2">
        <f t="shared" ref="J68" si="51">SUM(J69:J71)</f>
        <v>6.6984472154222501E-3</v>
      </c>
      <c r="K68" s="2">
        <f t="shared" ref="K68" si="52">SUM(K69:K71)</f>
        <v>1.51711244150665E-3</v>
      </c>
    </row>
    <row r="69" spans="1:11" hidden="1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2">
        <f>'[1]Electricity and CHPs'!B18</f>
        <v>3.9600053344282612E-2</v>
      </c>
      <c r="G69" s="2">
        <f>'[1]Electricity and CHPs'!C18</f>
        <v>0</v>
      </c>
      <c r="H69" s="2">
        <f>'[1]Electricity and CHPs'!D18</f>
        <v>1.3219179757544588E-4</v>
      </c>
      <c r="I69" s="2">
        <f>'[1]Electricity and CHPs'!E18</f>
        <v>1.3325238889307701E-5</v>
      </c>
      <c r="J69" s="2">
        <f>'[1]Electricity and CHPs'!F18</f>
        <v>5.7261640184793495E-5</v>
      </c>
      <c r="K69" s="2">
        <f>'[1]Electricity and CHPs'!G18</f>
        <v>7.0679488442114688E-6</v>
      </c>
    </row>
    <row r="70" spans="1:11" hidden="1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230</v>
      </c>
      <c r="E70" t="str">
        <f>E124</f>
        <v>PJ/yr.</v>
      </c>
      <c r="F70" s="2">
        <f>'[1]Electricity and CHPs'!B28</f>
        <v>1.8000533663101483E-3</v>
      </c>
      <c r="G70" s="2">
        <f>'[1]Electricity and CHPs'!C28</f>
        <v>0</v>
      </c>
      <c r="H70" s="2">
        <f>'[1]Electricity and CHPs'!D28</f>
        <v>5.374850071596484E-5</v>
      </c>
      <c r="I70" s="2">
        <f>'[1]Electricity and CHPs'!E28</f>
        <v>8.339164609199021E-6</v>
      </c>
      <c r="J70" s="2">
        <f>'[1]Electricity and CHPs'!F28</f>
        <v>1.4893998187853581E-5</v>
      </c>
      <c r="K70" s="2">
        <f>'[1]Electricity and CHPs'!G28</f>
        <v>0</v>
      </c>
    </row>
    <row r="71" spans="1:11" hidden="1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2">
        <f>'[1]Electricity and CHPs'!B41</f>
        <v>7.0500054520267086E-2</v>
      </c>
      <c r="G71" s="2">
        <f>'[1]Electricity and CHPs'!C41</f>
        <v>0.17152756761400367</v>
      </c>
      <c r="H71" s="2">
        <f>'[1]Electricity and CHPs'!D41</f>
        <v>2.9355451539644114E-3</v>
      </c>
      <c r="I71" s="2">
        <f>'[1]Electricity and CHPs'!E41</f>
        <v>0.17150614835132336</v>
      </c>
      <c r="J71" s="2">
        <f>'[1]Electricity and CHPs'!F41</f>
        <v>6.6262915770496028E-3</v>
      </c>
      <c r="K71" s="2">
        <f>'[1]Electricity and CHPs'!G41</f>
        <v>1.5100444926624385E-3</v>
      </c>
    </row>
    <row r="72" spans="1:11" hidden="1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2">
        <f>SUM(F73:F75)</f>
        <v>0.11190016123085984</v>
      </c>
      <c r="G72" s="2">
        <f t="shared" ref="G72:K72" si="56">SUM(G73:G75)</f>
        <v>0.17152756761400367</v>
      </c>
      <c r="H72" s="2">
        <f t="shared" si="56"/>
        <v>3.121485452255822E-3</v>
      </c>
      <c r="I72" s="2">
        <f t="shared" si="56"/>
        <v>0.17152781275482187</v>
      </c>
      <c r="J72" s="2">
        <f t="shared" si="56"/>
        <v>6.6984472154222501E-3</v>
      </c>
      <c r="K72" s="2">
        <f t="shared" si="56"/>
        <v>1.51711244150665E-3</v>
      </c>
    </row>
    <row r="73" spans="1:11" hidden="1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2">
        <f>F69</f>
        <v>3.9600053344282612E-2</v>
      </c>
      <c r="G73" s="2">
        <f t="shared" ref="G73:K73" si="57">G69</f>
        <v>0</v>
      </c>
      <c r="H73" s="2">
        <f t="shared" si="57"/>
        <v>1.3219179757544588E-4</v>
      </c>
      <c r="I73" s="2">
        <f t="shared" si="57"/>
        <v>1.3325238889307701E-5</v>
      </c>
      <c r="J73" s="2">
        <f t="shared" si="57"/>
        <v>5.7261640184793495E-5</v>
      </c>
      <c r="K73" s="2">
        <f t="shared" si="57"/>
        <v>7.0679488442114688E-6</v>
      </c>
    </row>
    <row r="74" spans="1:11" hidden="1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520</v>
      </c>
      <c r="E74" t="str">
        <f>E132</f>
        <v>PJ/yr.</v>
      </c>
      <c r="F74" s="2">
        <f>'[1]Electricity and CHPs'!B28</f>
        <v>1.8000533663101483E-3</v>
      </c>
      <c r="G74" s="2">
        <f>'[1]Electricity and CHPs'!C28</f>
        <v>0</v>
      </c>
      <c r="H74" s="2">
        <f>'[1]Electricity and CHPs'!D28</f>
        <v>5.374850071596484E-5</v>
      </c>
      <c r="I74" s="2">
        <f>'[1]Electricity and CHPs'!E28</f>
        <v>8.339164609199021E-6</v>
      </c>
      <c r="J74" s="2">
        <f>'[1]Electricity and CHPs'!F28</f>
        <v>1.4893998187853581E-5</v>
      </c>
      <c r="K74" s="2">
        <f>'[1]Electricity and CHPs'!G28</f>
        <v>0</v>
      </c>
    </row>
    <row r="75" spans="1:11" hidden="1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521</v>
      </c>
      <c r="E75" t="str">
        <f>E87</f>
        <v>PJ/yr.</v>
      </c>
      <c r="F75" s="2">
        <f>'[1]Electricity and CHPs'!B41</f>
        <v>7.0500054520267086E-2</v>
      </c>
      <c r="G75" s="2">
        <f>'[1]Electricity and CHPs'!C41</f>
        <v>0.17152756761400367</v>
      </c>
      <c r="H75" s="2">
        <f>'[1]Electricity and CHPs'!D41</f>
        <v>2.9355451539644114E-3</v>
      </c>
      <c r="I75" s="2">
        <f>'[1]Electricity and CHPs'!E41</f>
        <v>0.17150614835132336</v>
      </c>
      <c r="J75" s="2">
        <f>'[1]Electricity and CHPs'!F41</f>
        <v>6.6262915770496028E-3</v>
      </c>
      <c r="K75" s="2">
        <f>'[1]Electricity and CHPs'!G41</f>
        <v>1.5100444926624385E-3</v>
      </c>
    </row>
    <row r="76" spans="1:11" hidden="1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827</v>
      </c>
      <c r="E76" t="str">
        <f>E73</f>
        <v>PJ/yr.</v>
      </c>
      <c r="F76" s="2">
        <f>SUM(F77:F79)</f>
        <v>0</v>
      </c>
      <c r="G76" s="2">
        <f t="shared" ref="G76:K76" si="59">SUM(G77:G79)</f>
        <v>0</v>
      </c>
      <c r="H76" s="2">
        <f t="shared" si="59"/>
        <v>0</v>
      </c>
      <c r="I76" s="2">
        <f t="shared" si="59"/>
        <v>0</v>
      </c>
      <c r="J76" s="2">
        <f t="shared" si="59"/>
        <v>0</v>
      </c>
      <c r="K76" s="2">
        <f t="shared" si="59"/>
        <v>0</v>
      </c>
    </row>
    <row r="77" spans="1:11" hidden="1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543</v>
      </c>
      <c r="E77" t="str">
        <f>E74</f>
        <v>PJ/yr.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 hidden="1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544</v>
      </c>
      <c r="E78" t="str">
        <f>E135</f>
        <v>PJ/yr.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 hidden="1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545</v>
      </c>
      <c r="E79" t="str">
        <f>E90</f>
        <v>PJ/yr.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 hidden="1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828</v>
      </c>
      <c r="E80" t="str">
        <f>E129</f>
        <v>PJ/yr.</v>
      </c>
      <c r="F80" s="2">
        <f>SUM(F81:F95)</f>
        <v>3.2298097107842345</v>
      </c>
      <c r="G80" s="2">
        <f t="shared" ref="G80:K80" si="60">SUM(G81:G95)</f>
        <v>1.811083490720061</v>
      </c>
      <c r="H80" s="2">
        <f t="shared" si="60"/>
        <v>1.7740125194824647</v>
      </c>
      <c r="I80" s="2">
        <f t="shared" si="60"/>
        <v>2.0662347995823924</v>
      </c>
      <c r="J80" s="2">
        <f t="shared" si="60"/>
        <v>2.2814186001128327</v>
      </c>
      <c r="K80" s="2">
        <f t="shared" si="60"/>
        <v>2.8146456346856805</v>
      </c>
    </row>
    <row r="81" spans="1:11" hidden="1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2">
        <f>'[1]Electricity and CHPs'!B21</f>
        <v>0</v>
      </c>
      <c r="G81" s="2">
        <f>'[1]Electricity and CHPs'!C21</f>
        <v>0</v>
      </c>
      <c r="H81" s="2">
        <f>'[1]Electricity and CHPs'!D21</f>
        <v>0</v>
      </c>
      <c r="I81" s="2">
        <f>'[1]Electricity and CHPs'!E21</f>
        <v>0</v>
      </c>
      <c r="J81" s="2">
        <f>'[1]Electricity and CHPs'!F21</f>
        <v>5.388477855123912E-4</v>
      </c>
      <c r="K81" s="2">
        <f>'[1]Electricity and CHPs'!G21</f>
        <v>2.2641676311486105E-5</v>
      </c>
    </row>
    <row r="82" spans="1:11" hidden="1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2">
        <f>'[1]Electricity and CHPs'!B22</f>
        <v>0</v>
      </c>
      <c r="G82" s="2">
        <f>'[1]Electricity and CHPs'!C22</f>
        <v>0</v>
      </c>
      <c r="H82" s="2">
        <f>'[1]Electricity and CHPs'!D22</f>
        <v>1.2634278352735299E-4</v>
      </c>
      <c r="I82" s="2">
        <f>'[1]Electricity and CHPs'!E22</f>
        <v>5.9082339857390543E-5</v>
      </c>
      <c r="J82" s="2">
        <f>'[1]Electricity and CHPs'!F22</f>
        <v>5.0219256293361339E-2</v>
      </c>
      <c r="K82" s="2">
        <f>'[1]Electricity and CHPs'!G22</f>
        <v>1.602491981564249E-2</v>
      </c>
    </row>
    <row r="83" spans="1:11" hidden="1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2">
        <f>'[1]Electricity and CHPs'!B23</f>
        <v>0</v>
      </c>
      <c r="G83" s="2">
        <f>'[1]Electricity and CHPs'!C23</f>
        <v>0</v>
      </c>
      <c r="H83" s="2">
        <f>'[1]Electricity and CHPs'!D23</f>
        <v>0</v>
      </c>
      <c r="I83" s="2">
        <f>'[1]Electricity and CHPs'!E23</f>
        <v>0</v>
      </c>
      <c r="J83" s="2">
        <f>'[1]Electricity and CHPs'!F23</f>
        <v>1.9609300544002302E-4</v>
      </c>
      <c r="K83" s="2">
        <f>'[1]Electricity and CHPs'!G23</f>
        <v>1.7696309616671606E-4</v>
      </c>
    </row>
    <row r="84" spans="1:11" hidden="1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2">
        <f>'[1]Electricity and CHPs'!B24</f>
        <v>0.96588003501536424</v>
      </c>
      <c r="G84" s="2">
        <f>'[1]Electricity and CHPs'!C24</f>
        <v>0</v>
      </c>
      <c r="H84" s="2">
        <f>'[1]Electricity and CHPs'!D24</f>
        <v>2.5187597798482647E-2</v>
      </c>
      <c r="I84" s="2">
        <f>'[1]Electricity and CHPs'!E24</f>
        <v>3.3697122694864669E-2</v>
      </c>
      <c r="J84" s="2">
        <f>'[1]Electricity and CHPs'!F24</f>
        <v>2.2728398051157186E-2</v>
      </c>
      <c r="K84" s="2">
        <f>'[1]Electricity and CHPs'!G24</f>
        <v>5.2304589041500021E-6</v>
      </c>
    </row>
    <row r="85" spans="1:11" hidden="1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2">
        <f>'[1]Electricity and CHPs'!B29</f>
        <v>0</v>
      </c>
      <c r="G85" s="2">
        <f>'[1]Electricity and CHPs'!C29</f>
        <v>0</v>
      </c>
      <c r="H85" s="2">
        <f>'[1]Electricity and CHPs'!D29</f>
        <v>0</v>
      </c>
      <c r="I85" s="2">
        <f>'[1]Electricity and CHPs'!E29</f>
        <v>0</v>
      </c>
      <c r="J85" s="2">
        <f>'[1]Electricity and CHPs'!F29</f>
        <v>0.11169209867542626</v>
      </c>
      <c r="K85" s="2">
        <f>'[1]Electricity and CHPs'!G29</f>
        <v>1.9662543904164352E-5</v>
      </c>
    </row>
    <row r="86" spans="1:11" hidden="1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2">
        <f>'[1]Electricity and CHPs'!B39</f>
        <v>0.66996026644738682</v>
      </c>
      <c r="G86" s="2">
        <f>'[1]Electricity and CHPs'!C39</f>
        <v>7.7717200975104664E-2</v>
      </c>
      <c r="H86" s="2">
        <f>'[1]Electricity and CHPs'!D39</f>
        <v>4.9432759402300894E-2</v>
      </c>
      <c r="I86" s="2">
        <f>'[1]Electricity and CHPs'!E39</f>
        <v>0.11041803947898006</v>
      </c>
      <c r="J86" s="2">
        <f>'[1]Electricity and CHPs'!F39</f>
        <v>1.3664430018864859E-2</v>
      </c>
      <c r="K86" s="2">
        <f>'[1]Electricity and CHPs'!G39</f>
        <v>0.16419328724621396</v>
      </c>
    </row>
    <row r="87" spans="1:11" hidden="1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2">
        <f>'[1]Electricity and CHPs'!B40</f>
        <v>0</v>
      </c>
      <c r="G87" s="2">
        <f>'[1]Electricity and CHPs'!C40</f>
        <v>0</v>
      </c>
      <c r="H87" s="2">
        <f>'[1]Electricity and CHPs'!D40</f>
        <v>0</v>
      </c>
      <c r="I87" s="2">
        <f>'[1]Electricity and CHPs'!E40</f>
        <v>0</v>
      </c>
      <c r="J87" s="2">
        <f>'[1]Electricity and CHPs'!F40</f>
        <v>2.2595170336053808E-5</v>
      </c>
      <c r="K87" s="2">
        <f>'[1]Electricity and CHPs'!G40</f>
        <v>9.4935765341038383E-2</v>
      </c>
    </row>
    <row r="88" spans="1:11" hidden="1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2">
        <f>'[1]Electricity and CHPs'!B47</f>
        <v>0</v>
      </c>
      <c r="G88" s="2">
        <f>'[1]Electricity and CHPs'!C47</f>
        <v>0</v>
      </c>
      <c r="H88" s="2">
        <f>'[1]Electricity and CHPs'!D47</f>
        <v>0</v>
      </c>
      <c r="I88" s="2">
        <f>'[1]Electricity and CHPs'!E47</f>
        <v>1.144808954257194E-5</v>
      </c>
      <c r="J88" s="2">
        <f>'[1]Electricity and CHPs'!F47</f>
        <v>3.9447583084998664E-5</v>
      </c>
      <c r="K88" s="2">
        <f>'[1]Electricity and CHPs'!G47</f>
        <v>1.688498475659516E-5</v>
      </c>
    </row>
    <row r="89" spans="1:11" hidden="1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2">
        <f>'[1]Electricity and CHPs'!B48</f>
        <v>1.2587273303933739E-2</v>
      </c>
      <c r="G89" s="2">
        <f>'[1]Electricity and CHPs'!C48</f>
        <v>3.6977358771239161E-4</v>
      </c>
      <c r="H89" s="2">
        <f>'[1]Electricity and CHPs'!D48</f>
        <v>4.2116817568065544E-4</v>
      </c>
      <c r="I89" s="2">
        <f>'[1]Electricity and CHPs'!E48</f>
        <v>4.2108762879084215E-4</v>
      </c>
      <c r="J89" s="2">
        <f>'[1]Electricity and CHPs'!F48</f>
        <v>8.4162745339604961E-4</v>
      </c>
      <c r="K89" s="2">
        <f>'[1]Electricity and CHPs'!G48</f>
        <v>6.2102249615307559E-4</v>
      </c>
    </row>
    <row r="90" spans="1:11" hidden="1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2">
        <f>'[1]Electricity and CHPs'!B49</f>
        <v>0</v>
      </c>
      <c r="G90" s="2">
        <f>'[1]Electricity and CHPs'!C49</f>
        <v>0</v>
      </c>
      <c r="H90" s="2">
        <f>'[1]Electricity and CHPs'!D49</f>
        <v>0</v>
      </c>
      <c r="I90" s="2">
        <f>'[1]Electricity and CHPs'!E49</f>
        <v>2.4540608592984893E-6</v>
      </c>
      <c r="J90" s="2">
        <f>'[1]Electricity and CHPs'!F49</f>
        <v>1.1399403704084644E-5</v>
      </c>
      <c r="K90" s="2">
        <f>'[1]Electricity and CHPs'!G49</f>
        <v>6.77075210431618E-6</v>
      </c>
    </row>
    <row r="91" spans="1:11" hidden="1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2">
        <f>'[1]Electricity and CHPs'!B51</f>
        <v>2.7621812261934216E-2</v>
      </c>
      <c r="G91" s="2">
        <f>'[1]Electricity and CHPs'!C51</f>
        <v>1.2031196999418591E-3</v>
      </c>
      <c r="H91" s="2">
        <f>'[1]Electricity and CHPs'!D51</f>
        <v>1.7040707929786205E-3</v>
      </c>
      <c r="I91" s="2">
        <f>'[1]Electricity and CHPs'!E51</f>
        <v>0.24779058321931752</v>
      </c>
      <c r="J91" s="2">
        <f>'[1]Electricity and CHPs'!F51</f>
        <v>0.38637880194351271</v>
      </c>
      <c r="K91" s="2">
        <f>'[1]Electricity and CHPs'!G51</f>
        <v>0.39609235280094851</v>
      </c>
    </row>
    <row r="92" spans="1:11" hidden="1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2">
        <f>'[1]Electricity and CHPs'!B52</f>
        <v>0</v>
      </c>
      <c r="G92" s="2">
        <f>'[1]Electricity and CHPs'!C52</f>
        <v>0</v>
      </c>
      <c r="H92" s="2">
        <f>'[1]Electricity and CHPs'!D52</f>
        <v>0</v>
      </c>
      <c r="I92" s="2">
        <f>'[1]Electricity and CHPs'!E52</f>
        <v>2.0485582875753981E-5</v>
      </c>
      <c r="J92" s="2">
        <f>'[1]Electricity and CHPs'!F52</f>
        <v>7.0960038711436073E-5</v>
      </c>
      <c r="K92" s="2">
        <f>'[1]Electricity and CHPs'!G52</f>
        <v>6.9057001242471441E-4</v>
      </c>
    </row>
    <row r="93" spans="1:11" hidden="1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85</v>
      </c>
      <c r="E93" t="str">
        <f>E155</f>
        <v>PJ/yr.</v>
      </c>
      <c r="F93" s="2">
        <f>'[1]Electricity and CHPs'!B54</f>
        <v>0.95936405744582232</v>
      </c>
      <c r="G93" s="2">
        <f>'[1]Electricity and CHPs'!C54</f>
        <v>1.1059335749311869</v>
      </c>
      <c r="H93" s="2">
        <f>'[1]Electricity and CHPs'!D54</f>
        <v>1.1733412946902979</v>
      </c>
      <c r="I93" s="2">
        <f>'[1]Electricity and CHPs'!E54</f>
        <v>1.1733413942848772</v>
      </c>
      <c r="J93" s="2">
        <f>'[1]Electricity and CHPs'!F54</f>
        <v>1.5101147532576003</v>
      </c>
      <c r="K93" s="2">
        <f>'[1]Electricity and CHPs'!G54</f>
        <v>2.1417540155143486</v>
      </c>
    </row>
    <row r="94" spans="1:11" hidden="1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86</v>
      </c>
      <c r="E94" t="str">
        <f>E93</f>
        <v>PJ/yr.</v>
      </c>
      <c r="F94" s="2">
        <f>'[1]Electricity and CHPs'!B55</f>
        <v>0.59439626630979303</v>
      </c>
      <c r="G94" s="2">
        <f>'[1]Electricity and CHPs'!C55</f>
        <v>0.62585982152611519</v>
      </c>
      <c r="H94" s="2">
        <f>'[1]Electricity and CHPs'!D55</f>
        <v>0.52379928583919666</v>
      </c>
      <c r="I94" s="2">
        <f>'[1]Electricity and CHPs'!E55</f>
        <v>0.50045958489711029</v>
      </c>
      <c r="J94" s="2">
        <f>'[1]Electricity and CHPs'!F55</f>
        <v>0.18486777809046459</v>
      </c>
      <c r="K94" s="2">
        <f>'[1]Electricity and CHPs'!G55</f>
        <v>7.0434101981649237E-5</v>
      </c>
    </row>
    <row r="95" spans="1:11" hidden="1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89</v>
      </c>
      <c r="E95" t="str">
        <f>E170</f>
        <v>PJ/yr.</v>
      </c>
      <c r="F95" s="2">
        <f>'[1]Electricity and CHPs'!B58</f>
        <v>0</v>
      </c>
      <c r="G95" s="2">
        <f>'[1]Electricity and CHPs'!C58</f>
        <v>0</v>
      </c>
      <c r="H95" s="2">
        <f>'[1]Electricity and CHPs'!D58</f>
        <v>0</v>
      </c>
      <c r="I95" s="2">
        <f>'[1]Electricity and CHPs'!E58</f>
        <v>1.3517305316692983E-5</v>
      </c>
      <c r="J95" s="2">
        <f>'[1]Electricity and CHPs'!F58</f>
        <v>3.2113342260710986E-5</v>
      </c>
      <c r="K95" s="2">
        <f>'[1]Electricity and CHPs'!G58</f>
        <v>1.5113844782138129E-5</v>
      </c>
    </row>
    <row r="96" spans="1:11" hidden="1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829</v>
      </c>
      <c r="E96" t="str">
        <f t="shared" ref="E96:E106" si="64">E171</f>
        <v>PJ/yr.</v>
      </c>
      <c r="F96" s="2">
        <f>F80-F112</f>
        <v>2.2139820254560076</v>
      </c>
      <c r="G96" s="2">
        <f t="shared" ref="G96:K96" si="65">G80-G112</f>
        <v>0.59998409938686548</v>
      </c>
      <c r="H96" s="2">
        <f t="shared" si="65"/>
        <v>0.57941431633462193</v>
      </c>
      <c r="I96" s="2">
        <f t="shared" si="65"/>
        <v>0.8776845204920265</v>
      </c>
      <c r="J96" s="2">
        <f t="shared" si="65"/>
        <v>0.7654674447756713</v>
      </c>
      <c r="K96" s="2">
        <f t="shared" si="65"/>
        <v>0.47298998865371944</v>
      </c>
    </row>
    <row r="97" spans="1:11" hidden="1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557</v>
      </c>
      <c r="E97" t="str">
        <f t="shared" si="64"/>
        <v>PJ/yr.</v>
      </c>
      <c r="F97" s="2">
        <f t="shared" ref="F97:K97" si="66">F81-F113</f>
        <v>0</v>
      </c>
      <c r="G97" s="2">
        <f t="shared" si="66"/>
        <v>0</v>
      </c>
      <c r="H97" s="2">
        <f t="shared" si="66"/>
        <v>0</v>
      </c>
      <c r="I97" s="2">
        <f t="shared" si="66"/>
        <v>0</v>
      </c>
      <c r="J97" s="2">
        <f t="shared" si="66"/>
        <v>5.347703621353992E-4</v>
      </c>
      <c r="K97" s="2">
        <f t="shared" si="66"/>
        <v>1.5915321155076233E-5</v>
      </c>
    </row>
    <row r="98" spans="1:11" hidden="1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558</v>
      </c>
      <c r="E98" t="str">
        <f t="shared" si="64"/>
        <v>PJ/yr.</v>
      </c>
      <c r="F98" s="2">
        <f t="shared" ref="F98:K98" si="67">F82-F114</f>
        <v>0</v>
      </c>
      <c r="G98" s="2">
        <f t="shared" si="67"/>
        <v>0</v>
      </c>
      <c r="H98" s="2">
        <f t="shared" si="67"/>
        <v>1.2187169040208865E-4</v>
      </c>
      <c r="I98" s="2">
        <f t="shared" si="67"/>
        <v>5.8075975048782311E-5</v>
      </c>
      <c r="J98" s="2">
        <f t="shared" si="67"/>
        <v>4.9839250705343584E-2</v>
      </c>
      <c r="K98" s="2">
        <f t="shared" si="67"/>
        <v>1.1264260730594083E-2</v>
      </c>
    </row>
    <row r="99" spans="1:11" hidden="1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559</v>
      </c>
      <c r="E99" t="str">
        <f t="shared" si="64"/>
        <v>PJ/yr.</v>
      </c>
      <c r="F99" s="2">
        <f t="shared" ref="F99:K99" si="68">F83-F115</f>
        <v>0</v>
      </c>
      <c r="G99" s="2">
        <f t="shared" si="68"/>
        <v>0</v>
      </c>
      <c r="H99" s="2">
        <f t="shared" si="68"/>
        <v>0</v>
      </c>
      <c r="I99" s="2">
        <f t="shared" si="68"/>
        <v>0</v>
      </c>
      <c r="J99" s="2">
        <f t="shared" si="68"/>
        <v>1.9460918342953547E-4</v>
      </c>
      <c r="K99" s="2">
        <f t="shared" si="68"/>
        <v>1.2439116562500965E-4</v>
      </c>
    </row>
    <row r="100" spans="1:11" hidden="1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560</v>
      </c>
      <c r="E100" t="str">
        <f t="shared" si="64"/>
        <v>PJ/yr.</v>
      </c>
      <c r="F100" s="2">
        <f t="shared" ref="F100:K100" si="69">F84-F116</f>
        <v>0.94185960061476037</v>
      </c>
      <c r="G100" s="2">
        <f t="shared" si="69"/>
        <v>0</v>
      </c>
      <c r="H100" s="2">
        <f t="shared" si="69"/>
        <v>2.4296244195098265E-2</v>
      </c>
      <c r="I100" s="2">
        <f t="shared" si="69"/>
        <v>3.3123150869894306E-2</v>
      </c>
      <c r="J100" s="2">
        <f t="shared" si="69"/>
        <v>2.2556413858167985E-2</v>
      </c>
      <c r="K100" s="2">
        <f t="shared" si="69"/>
        <v>3.6766020370031321E-6</v>
      </c>
    </row>
    <row r="101" spans="1:11" hidden="1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561</v>
      </c>
      <c r="E101" t="str">
        <f t="shared" si="64"/>
        <v>PJ/yr.</v>
      </c>
      <c r="F101" s="2">
        <f t="shared" ref="F101:K101" si="70">F85-F117</f>
        <v>0</v>
      </c>
      <c r="G101" s="2">
        <f t="shared" si="70"/>
        <v>0</v>
      </c>
      <c r="H101" s="2">
        <f t="shared" si="70"/>
        <v>0</v>
      </c>
      <c r="I101" s="2">
        <f t="shared" si="70"/>
        <v>0</v>
      </c>
      <c r="J101" s="2">
        <f t="shared" si="70"/>
        <v>0.11084693240322674</v>
      </c>
      <c r="K101" s="2">
        <f t="shared" si="70"/>
        <v>1.3821224924137357E-5</v>
      </c>
    </row>
    <row r="102" spans="1:11" hidden="1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562</v>
      </c>
      <c r="E102" t="str">
        <f t="shared" si="64"/>
        <v>PJ/yr.</v>
      </c>
      <c r="F102" s="2">
        <f t="shared" ref="F102:K102" si="71">F86-F118</f>
        <v>0.6532990496835942</v>
      </c>
      <c r="G102" s="2">
        <f t="shared" si="71"/>
        <v>6.6126484297669846E-2</v>
      </c>
      <c r="H102" s="2">
        <f t="shared" si="71"/>
        <v>4.7683403684816453E-2</v>
      </c>
      <c r="I102" s="2">
        <f t="shared" si="71"/>
        <v>0.10853726039278649</v>
      </c>
      <c r="J102" s="2">
        <f t="shared" si="71"/>
        <v>1.3561032235872747E-2</v>
      </c>
      <c r="K102" s="2">
        <f t="shared" si="71"/>
        <v>0.11541499233895103</v>
      </c>
    </row>
    <row r="103" spans="1:11" hidden="1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563</v>
      </c>
      <c r="E103" t="str">
        <f t="shared" si="64"/>
        <v>PJ/yr.</v>
      </c>
      <c r="F103" s="2">
        <f t="shared" ref="F103:K103" si="72">F87-F119</f>
        <v>0</v>
      </c>
      <c r="G103" s="2">
        <f t="shared" si="72"/>
        <v>0</v>
      </c>
      <c r="H103" s="2">
        <f t="shared" si="72"/>
        <v>0</v>
      </c>
      <c r="I103" s="2">
        <f t="shared" si="72"/>
        <v>0</v>
      </c>
      <c r="J103" s="2">
        <f t="shared" si="72"/>
        <v>2.242419426783496E-5</v>
      </c>
      <c r="K103" s="2">
        <f t="shared" si="72"/>
        <v>6.6732390911316303E-2</v>
      </c>
    </row>
    <row r="104" spans="1:11" hidden="1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564</v>
      </c>
      <c r="E104" t="str">
        <f t="shared" si="64"/>
        <v>PJ/yr.</v>
      </c>
      <c r="F104" s="2">
        <f t="shared" ref="F104:K104" si="73">F88-F120</f>
        <v>0</v>
      </c>
      <c r="G104" s="2">
        <f t="shared" si="73"/>
        <v>0</v>
      </c>
      <c r="H104" s="2">
        <f t="shared" si="73"/>
        <v>0</v>
      </c>
      <c r="I104" s="2">
        <f t="shared" si="73"/>
        <v>1.1253091266111512E-5</v>
      </c>
      <c r="J104" s="2">
        <f t="shared" si="73"/>
        <v>3.9149085992199703E-5</v>
      </c>
      <c r="K104" s="2">
        <f t="shared" si="73"/>
        <v>1.1868818872013118E-5</v>
      </c>
    </row>
    <row r="105" spans="1:11" hidden="1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565</v>
      </c>
      <c r="E105" t="str">
        <f t="shared" si="64"/>
        <v>PJ/yr.</v>
      </c>
      <c r="F105" s="2">
        <f t="shared" ref="F105:K105" si="74">F89-F121</f>
        <v>1.2274240875765986E-2</v>
      </c>
      <c r="G105" s="2">
        <f t="shared" si="74"/>
        <v>3.1462568176367055E-4</v>
      </c>
      <c r="H105" s="2">
        <f t="shared" si="74"/>
        <v>4.0626362725855881E-4</v>
      </c>
      <c r="I105" s="2">
        <f t="shared" si="74"/>
        <v>4.1391513406605204E-4</v>
      </c>
      <c r="J105" s="2">
        <f t="shared" si="74"/>
        <v>8.3525891752105833E-4</v>
      </c>
      <c r="K105" s="2">
        <f t="shared" si="74"/>
        <v>4.3653006671547822E-4</v>
      </c>
    </row>
    <row r="106" spans="1:11" hidden="1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566</v>
      </c>
      <c r="E106" t="str">
        <f t="shared" si="64"/>
        <v>PJ/yr.</v>
      </c>
      <c r="F106" s="2">
        <f t="shared" ref="F106:K106" si="75">F90-F122</f>
        <v>0</v>
      </c>
      <c r="G106" s="2">
        <f t="shared" si="75"/>
        <v>0</v>
      </c>
      <c r="H106" s="2">
        <f t="shared" si="75"/>
        <v>0</v>
      </c>
      <c r="I106" s="2">
        <f t="shared" si="75"/>
        <v>2.4122602046029907E-6</v>
      </c>
      <c r="J106" s="2">
        <f t="shared" si="75"/>
        <v>1.131314521625843E-5</v>
      </c>
      <c r="K106" s="2">
        <f t="shared" si="75"/>
        <v>4.7593072491251151E-6</v>
      </c>
    </row>
    <row r="107" spans="1:11" hidden="1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567</v>
      </c>
      <c r="E107" t="str">
        <f>E183</f>
        <v>PJ/yr.</v>
      </c>
      <c r="F107" s="2">
        <f t="shared" ref="F107:K107" si="76">F91-F123</f>
        <v>2.6934886447743396E-2</v>
      </c>
      <c r="G107" s="2">
        <f t="shared" si="76"/>
        <v>1.0236868408566031E-3</v>
      </c>
      <c r="H107" s="2">
        <f t="shared" si="76"/>
        <v>1.6437661282028839E-3</v>
      </c>
      <c r="I107" s="2">
        <f t="shared" si="76"/>
        <v>0.24356990198938755</v>
      </c>
      <c r="J107" s="2">
        <f t="shared" si="76"/>
        <v>0.38345510066501426</v>
      </c>
      <c r="K107" s="2">
        <f t="shared" si="76"/>
        <v>0.27842183216349897</v>
      </c>
    </row>
    <row r="108" spans="1:11" hidden="1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568</v>
      </c>
      <c r="E108" t="str">
        <f>E185</f>
        <v>PJ/yr.</v>
      </c>
      <c r="F108" s="2">
        <f t="shared" ref="F108:K108" si="77">F92-F124</f>
        <v>0</v>
      </c>
      <c r="G108" s="2">
        <f t="shared" si="77"/>
        <v>0</v>
      </c>
      <c r="H108" s="2">
        <f t="shared" si="77"/>
        <v>0</v>
      </c>
      <c r="I108" s="2">
        <f t="shared" si="77"/>
        <v>2.0136646632880933E-5</v>
      </c>
      <c r="J108" s="2">
        <f t="shared" si="77"/>
        <v>7.0423089078435098E-5</v>
      </c>
      <c r="K108" s="2">
        <f t="shared" si="77"/>
        <v>4.8541651141919954E-4</v>
      </c>
    </row>
    <row r="109" spans="1:11" hidden="1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569</v>
      </c>
      <c r="E109" t="str">
        <f>E187</f>
        <v>PJ/yr.</v>
      </c>
      <c r="F109" s="2">
        <f t="shared" ref="F109:K109" si="78">F93-F125</f>
        <v>0</v>
      </c>
      <c r="G109" s="2">
        <f t="shared" si="78"/>
        <v>0</v>
      </c>
      <c r="H109" s="2">
        <f t="shared" si="78"/>
        <v>0</v>
      </c>
      <c r="I109" s="2">
        <f t="shared" si="78"/>
        <v>0</v>
      </c>
      <c r="J109" s="2">
        <f t="shared" si="78"/>
        <v>0</v>
      </c>
      <c r="K109" s="2">
        <f t="shared" si="78"/>
        <v>0</v>
      </c>
    </row>
    <row r="110" spans="1:11" hidden="1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570</v>
      </c>
      <c r="E110" t="str">
        <f>E188</f>
        <v>PJ/yr.</v>
      </c>
      <c r="F110" s="2">
        <f t="shared" ref="F110:K110" si="79">F94-F126</f>
        <v>0.57961424783414339</v>
      </c>
      <c r="G110" s="2">
        <f t="shared" si="79"/>
        <v>0.53251930256657543</v>
      </c>
      <c r="H110" s="2">
        <f t="shared" si="79"/>
        <v>0.50526276700884354</v>
      </c>
      <c r="I110" s="2">
        <f t="shared" si="79"/>
        <v>0.49193512707118792</v>
      </c>
      <c r="J110" s="2">
        <f t="shared" si="79"/>
        <v>0.18346889658755214</v>
      </c>
      <c r="K110" s="2">
        <f t="shared" si="79"/>
        <v>4.9509644864000899E-5</v>
      </c>
    </row>
    <row r="111" spans="1:11" hidden="1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571</v>
      </c>
      <c r="E111" t="str">
        <f>E193</f>
        <v>PJ/yr.</v>
      </c>
      <c r="F111" s="2">
        <f t="shared" ref="F111:K111" si="80">F95-F127</f>
        <v>0</v>
      </c>
      <c r="G111" s="2">
        <f t="shared" si="80"/>
        <v>0</v>
      </c>
      <c r="H111" s="2">
        <f t="shared" si="80"/>
        <v>0</v>
      </c>
      <c r="I111" s="2">
        <f t="shared" si="80"/>
        <v>1.3287061551622613E-5</v>
      </c>
      <c r="J111" s="2">
        <f t="shared" si="80"/>
        <v>3.1870342853517249E-5</v>
      </c>
      <c r="K111" s="2">
        <f t="shared" si="80"/>
        <v>1.0623846498223937E-5</v>
      </c>
    </row>
    <row r="112" spans="1:11" hidden="1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2">
        <f>SUM(F113:F127)</f>
        <v>1.0158276853282271</v>
      </c>
      <c r="G112" s="2">
        <f t="shared" ref="G112:K112" si="81">SUM(G113:G127)</f>
        <v>1.2110993913331956</v>
      </c>
      <c r="H112" s="2">
        <f t="shared" si="81"/>
        <v>1.1945982031478428</v>
      </c>
      <c r="I112" s="2">
        <f t="shared" si="81"/>
        <v>1.1885502790903659</v>
      </c>
      <c r="J112" s="2">
        <f t="shared" si="81"/>
        <v>1.5159511553371614</v>
      </c>
      <c r="K112" s="2">
        <f t="shared" si="81"/>
        <v>2.3416556460319611</v>
      </c>
    </row>
    <row r="113" spans="1:11" hidden="1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618</v>
      </c>
      <c r="E113" t="str">
        <f t="shared" ref="E113:E128" si="82">E112</f>
        <v>PJ/yr.</v>
      </c>
      <c r="F113" s="2">
        <f>'[1]Electricity and CHPs_IN'!L$23/SUM('[1]Electricity and CHPs_IN'!L$22:L$23)*F81</f>
        <v>0</v>
      </c>
      <c r="G113" s="2">
        <f>'[1]Electricity and CHPs_IN'!M$23/SUM('[1]Electricity and CHPs_IN'!M$22:M$23)*G81</f>
        <v>0</v>
      </c>
      <c r="H113" s="2">
        <f>'[1]Electricity and CHPs_IN'!N$23/SUM('[1]Electricity and CHPs_IN'!N$22:N$23)*H81</f>
        <v>0</v>
      </c>
      <c r="I113" s="2">
        <f>'[1]Electricity and CHPs_IN'!O$23/SUM('[1]Electricity and CHPs_IN'!O$22:O$23)*I81</f>
        <v>0</v>
      </c>
      <c r="J113" s="2">
        <f>'[1]Electricity and CHPs_IN'!P$23/SUM('[1]Electricity and CHPs_IN'!P$22:P$23)*J81</f>
        <v>4.0774233769919715E-6</v>
      </c>
      <c r="K113" s="2">
        <f>'[1]Electricity and CHPs_IN'!Q$23/SUM('[1]Electricity and CHPs_IN'!Q$22:Q$23)*K81</f>
        <v>6.7263551564098725E-6</v>
      </c>
    </row>
    <row r="114" spans="1:11" hidden="1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619</v>
      </c>
      <c r="E114" t="str">
        <f t="shared" si="82"/>
        <v>PJ/yr.</v>
      </c>
      <c r="F114" s="2">
        <f>'[1]Electricity and CHPs_IN'!L$23/SUM('[1]Electricity and CHPs_IN'!L$22:L$23)*F82</f>
        <v>0</v>
      </c>
      <c r="G114" s="2">
        <f>'[1]Electricity and CHPs_IN'!M$23/SUM('[1]Electricity and CHPs_IN'!M$22:M$23)*G82</f>
        <v>0</v>
      </c>
      <c r="H114" s="2">
        <f>'[1]Electricity and CHPs_IN'!N$23/SUM('[1]Electricity and CHPs_IN'!N$22:N$23)*H82</f>
        <v>4.4710931252643418E-6</v>
      </c>
      <c r="I114" s="2">
        <f>'[1]Electricity and CHPs_IN'!O$23/SUM('[1]Electricity and CHPs_IN'!O$22:O$23)*I82</f>
        <v>1.0063648086082351E-6</v>
      </c>
      <c r="J114" s="2">
        <f>'[1]Electricity and CHPs_IN'!P$23/SUM('[1]Electricity and CHPs_IN'!P$22:P$23)*J82</f>
        <v>3.8000558801775752E-4</v>
      </c>
      <c r="K114" s="2">
        <f>'[1]Electricity and CHPs_IN'!Q$23/SUM('[1]Electricity and CHPs_IN'!Q$22:Q$23)*K82</f>
        <v>4.7606590850484062E-3</v>
      </c>
    </row>
    <row r="115" spans="1:11" hidden="1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620</v>
      </c>
      <c r="E115" t="str">
        <f t="shared" si="82"/>
        <v>PJ/yr.</v>
      </c>
      <c r="F115" s="2">
        <f>'[1]Electricity and CHPs_IN'!L$23/SUM('[1]Electricity and CHPs_IN'!L$22:L$23)*F83</f>
        <v>0</v>
      </c>
      <c r="G115" s="2">
        <f>'[1]Electricity and CHPs_IN'!M$23/SUM('[1]Electricity and CHPs_IN'!M$22:M$23)*G83</f>
        <v>0</v>
      </c>
      <c r="H115" s="2">
        <f>'[1]Electricity and CHPs_IN'!N$23/SUM('[1]Electricity and CHPs_IN'!N$22:N$23)*H83</f>
        <v>0</v>
      </c>
      <c r="I115" s="2">
        <f>'[1]Electricity and CHPs_IN'!O$23/SUM('[1]Electricity and CHPs_IN'!O$22:O$23)*I83</f>
        <v>0</v>
      </c>
      <c r="J115" s="2">
        <f>'[1]Electricity and CHPs_IN'!P$23/SUM('[1]Electricity and CHPs_IN'!P$22:P$23)*J83</f>
        <v>1.4838220104875561E-6</v>
      </c>
      <c r="K115" s="2">
        <f>'[1]Electricity and CHPs_IN'!Q$23/SUM('[1]Electricity and CHPs_IN'!Q$22:Q$23)*K83</f>
        <v>5.2571930541706402E-5</v>
      </c>
    </row>
    <row r="116" spans="1:11" hidden="1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621</v>
      </c>
      <c r="E116" t="str">
        <f t="shared" si="82"/>
        <v>PJ/yr.</v>
      </c>
      <c r="F116" s="2">
        <f>'[1]Electricity and CHPs_IN'!L$23/SUM('[1]Electricity and CHPs_IN'!L$22:L$23)*F84</f>
        <v>2.402043440060388E-2</v>
      </c>
      <c r="G116" s="2">
        <f>'[1]Electricity and CHPs_IN'!M$23/SUM('[1]Electricity and CHPs_IN'!M$22:M$23)*G84</f>
        <v>0</v>
      </c>
      <c r="H116" s="2">
        <f>'[1]Electricity and CHPs_IN'!N$23/SUM('[1]Electricity and CHPs_IN'!N$22:N$23)*H84</f>
        <v>8.9135360338438217E-4</v>
      </c>
      <c r="I116" s="2">
        <f>'[1]Electricity and CHPs_IN'!O$23/SUM('[1]Electricity and CHPs_IN'!O$22:O$23)*I84</f>
        <v>5.7397182497036356E-4</v>
      </c>
      <c r="J116" s="2">
        <f>'[1]Electricity and CHPs_IN'!P$23/SUM('[1]Electricity and CHPs_IN'!P$22:P$23)*J84</f>
        <v>1.7198419298920174E-4</v>
      </c>
      <c r="K116" s="2">
        <f>'[1]Electricity and CHPs_IN'!Q$23/SUM('[1]Electricity and CHPs_IN'!Q$22:Q$23)*K84</f>
        <v>1.55385686714687E-6</v>
      </c>
    </row>
    <row r="117" spans="1:11" hidden="1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622</v>
      </c>
      <c r="E117" t="str">
        <f t="shared" si="82"/>
        <v>PJ/yr.</v>
      </c>
      <c r="F117" s="2">
        <f>'[1]Electricity and CHPs_IN'!L$23/SUM('[1]Electricity and CHPs_IN'!L$22:L$23)*F85</f>
        <v>0</v>
      </c>
      <c r="G117" s="2">
        <f>'[1]Electricity and CHPs_IN'!M$23/SUM('[1]Electricity and CHPs_IN'!M$22:M$23)*G85</f>
        <v>0</v>
      </c>
      <c r="H117" s="2">
        <f>'[1]Electricity and CHPs_IN'!N$23/SUM('[1]Electricity and CHPs_IN'!N$22:N$23)*H85</f>
        <v>0</v>
      </c>
      <c r="I117" s="2">
        <f>'[1]Electricity and CHPs_IN'!O$23/SUM('[1]Electricity and CHPs_IN'!O$22:O$23)*I85</f>
        <v>0</v>
      </c>
      <c r="J117" s="2">
        <f>'[1]Electricity and CHPs_IN'!P$23/SUM('[1]Electricity and CHPs_IN'!P$22:P$23)*J85</f>
        <v>8.4516627219952535E-4</v>
      </c>
      <c r="K117" s="2">
        <f>'[1]Electricity and CHPs_IN'!Q$23/SUM('[1]Electricity and CHPs_IN'!Q$22:Q$23)*K85</f>
        <v>5.8413189800269951E-6</v>
      </c>
    </row>
    <row r="118" spans="1:11" hidden="1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623</v>
      </c>
      <c r="E118" t="str">
        <f t="shared" si="82"/>
        <v>PJ/yr.</v>
      </c>
      <c r="F118" s="2">
        <f>'[1]Electricity and CHPs_IN'!L$23/SUM('[1]Electricity and CHPs_IN'!L$22:L$23)*F86</f>
        <v>1.6661216763792581E-2</v>
      </c>
      <c r="G118" s="2">
        <f>'[1]Electricity and CHPs_IN'!M$23/SUM('[1]Electricity and CHPs_IN'!M$22:M$23)*G86</f>
        <v>1.1590716677434817E-2</v>
      </c>
      <c r="H118" s="2">
        <f>'[1]Electricity and CHPs_IN'!N$23/SUM('[1]Electricity and CHPs_IN'!N$22:N$23)*H86</f>
        <v>1.7493557174844394E-3</v>
      </c>
      <c r="I118" s="2">
        <f>'[1]Electricity and CHPs_IN'!O$23/SUM('[1]Electricity and CHPs_IN'!O$22:O$23)*I86</f>
        <v>1.8807790861935598E-3</v>
      </c>
      <c r="J118" s="2">
        <f>'[1]Electricity and CHPs_IN'!P$23/SUM('[1]Electricity and CHPs_IN'!P$22:P$23)*J86</f>
        <v>1.0339778299211216E-4</v>
      </c>
      <c r="K118" s="2">
        <f>'[1]Electricity and CHPs_IN'!Q$23/SUM('[1]Electricity and CHPs_IN'!Q$22:Q$23)*K86</f>
        <v>4.8778294907262938E-2</v>
      </c>
    </row>
    <row r="119" spans="1:11" hidden="1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624</v>
      </c>
      <c r="E119" t="str">
        <f t="shared" si="82"/>
        <v>PJ/yr.</v>
      </c>
      <c r="F119" s="2">
        <f>'[1]Electricity and CHPs_IN'!L$23/SUM('[1]Electricity and CHPs_IN'!L$22:L$23)*F87</f>
        <v>0</v>
      </c>
      <c r="G119" s="2">
        <f>'[1]Electricity and CHPs_IN'!M$23/SUM('[1]Electricity and CHPs_IN'!M$22:M$23)*G87</f>
        <v>0</v>
      </c>
      <c r="H119" s="2">
        <f>'[1]Electricity and CHPs_IN'!N$23/SUM('[1]Electricity and CHPs_IN'!N$22:N$23)*H87</f>
        <v>0</v>
      </c>
      <c r="I119" s="2">
        <f>'[1]Electricity and CHPs_IN'!O$23/SUM('[1]Electricity and CHPs_IN'!O$22:O$23)*I87</f>
        <v>0</v>
      </c>
      <c r="J119" s="2">
        <f>'[1]Electricity and CHPs_IN'!P$23/SUM('[1]Electricity and CHPs_IN'!P$22:P$23)*J87</f>
        <v>1.7097606821884718E-7</v>
      </c>
      <c r="K119" s="2">
        <f>'[1]Electricity and CHPs_IN'!Q$23/SUM('[1]Electricity and CHPs_IN'!Q$22:Q$23)*K87</f>
        <v>2.8203374429722074E-2</v>
      </c>
    </row>
    <row r="120" spans="1:11" hidden="1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625</v>
      </c>
      <c r="E120" t="str">
        <f t="shared" si="82"/>
        <v>PJ/yr.</v>
      </c>
      <c r="F120" s="2">
        <f>'[1]Electricity and CHPs_IN'!L$23/SUM('[1]Electricity and CHPs_IN'!L$22:L$23)*F88</f>
        <v>0</v>
      </c>
      <c r="G120" s="2">
        <f>'[1]Electricity and CHPs_IN'!M$23/SUM('[1]Electricity and CHPs_IN'!M$22:M$23)*G88</f>
        <v>0</v>
      </c>
      <c r="H120" s="2">
        <f>'[1]Electricity and CHPs_IN'!N$23/SUM('[1]Electricity and CHPs_IN'!N$22:N$23)*H88</f>
        <v>0</v>
      </c>
      <c r="I120" s="2">
        <f>'[1]Electricity and CHPs_IN'!O$23/SUM('[1]Electricity and CHPs_IN'!O$22:O$23)*I88</f>
        <v>1.9499827646042705E-7</v>
      </c>
      <c r="J120" s="2">
        <f>'[1]Electricity and CHPs_IN'!P$23/SUM('[1]Electricity and CHPs_IN'!P$22:P$23)*J88</f>
        <v>2.9849709279896056E-7</v>
      </c>
      <c r="K120" s="2">
        <f>'[1]Electricity and CHPs_IN'!Q$23/SUM('[1]Electricity and CHPs_IN'!Q$22:Q$23)*K88</f>
        <v>5.0161658845820411E-6</v>
      </c>
    </row>
    <row r="121" spans="1:11" hidden="1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626</v>
      </c>
      <c r="E121" t="str">
        <f t="shared" si="82"/>
        <v>PJ/yr.</v>
      </c>
      <c r="F121" s="2">
        <f>'[1]Electricity and CHPs_IN'!L$23/SUM('[1]Electricity and CHPs_IN'!L$22:L$23)*F89</f>
        <v>3.1303242816775205E-4</v>
      </c>
      <c r="G121" s="2">
        <f>'[1]Electricity and CHPs_IN'!M$23/SUM('[1]Electricity and CHPs_IN'!M$22:M$23)*G89</f>
        <v>5.514790594872105E-5</v>
      </c>
      <c r="H121" s="2">
        <f>'[1]Electricity and CHPs_IN'!N$23/SUM('[1]Electricity and CHPs_IN'!N$22:N$23)*H89</f>
        <v>1.4904548422096615E-5</v>
      </c>
      <c r="I121" s="2">
        <f>'[1]Electricity and CHPs_IN'!O$23/SUM('[1]Electricity and CHPs_IN'!O$22:O$23)*I89</f>
        <v>7.1724947247901329E-6</v>
      </c>
      <c r="J121" s="2">
        <f>'[1]Electricity and CHPs_IN'!P$23/SUM('[1]Electricity and CHPs_IN'!P$22:P$23)*J89</f>
        <v>6.3685358749912873E-6</v>
      </c>
      <c r="K121" s="2">
        <f>'[1]Electricity and CHPs_IN'!Q$23/SUM('[1]Electricity and CHPs_IN'!Q$22:Q$23)*K89</f>
        <v>1.8449242943759737E-4</v>
      </c>
    </row>
    <row r="122" spans="1:11" hidden="1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627</v>
      </c>
      <c r="E122" t="str">
        <f t="shared" si="82"/>
        <v>PJ/yr.</v>
      </c>
      <c r="F122" s="2">
        <f>'[1]Electricity and CHPs_IN'!L$23/SUM('[1]Electricity and CHPs_IN'!L$22:L$23)*F90</f>
        <v>0</v>
      </c>
      <c r="G122" s="2">
        <f>'[1]Electricity and CHPs_IN'!M$23/SUM('[1]Electricity and CHPs_IN'!M$22:M$23)*G90</f>
        <v>0</v>
      </c>
      <c r="H122" s="2">
        <f>'[1]Electricity and CHPs_IN'!N$23/SUM('[1]Electricity and CHPs_IN'!N$22:N$23)*H90</f>
        <v>0</v>
      </c>
      <c r="I122" s="2">
        <f>'[1]Electricity and CHPs_IN'!O$23/SUM('[1]Electricity and CHPs_IN'!O$22:O$23)*I90</f>
        <v>4.180065469549876E-8</v>
      </c>
      <c r="J122" s="2">
        <f>'[1]Electricity and CHPs_IN'!P$23/SUM('[1]Electricity and CHPs_IN'!P$22:P$23)*J90</f>
        <v>8.6258487826215164E-8</v>
      </c>
      <c r="K122" s="2">
        <f>'[1]Electricity and CHPs_IN'!Q$23/SUM('[1]Electricity and CHPs_IN'!Q$22:Q$23)*K90</f>
        <v>2.0114448551910649E-6</v>
      </c>
    </row>
    <row r="123" spans="1:11" hidden="1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628</v>
      </c>
      <c r="E123" t="str">
        <f t="shared" si="82"/>
        <v>PJ/yr.</v>
      </c>
      <c r="F123" s="2">
        <f>'[1]Electricity and CHPs_IN'!L$23/SUM('[1]Electricity and CHPs_IN'!L$22:L$23)*F91</f>
        <v>6.8692581419081992E-4</v>
      </c>
      <c r="G123" s="2">
        <f>'[1]Electricity and CHPs_IN'!M$23/SUM('[1]Electricity and CHPs_IN'!M$22:M$23)*G91</f>
        <v>1.7943285908525607E-4</v>
      </c>
      <c r="H123" s="2">
        <f>'[1]Electricity and CHPs_IN'!N$23/SUM('[1]Electricity and CHPs_IN'!N$22:N$23)*H91</f>
        <v>6.0304664775736504E-5</v>
      </c>
      <c r="I123" s="2">
        <f>'[1]Electricity and CHPs_IN'!O$23/SUM('[1]Electricity and CHPs_IN'!O$22:O$23)*I91</f>
        <v>4.2206812299299679E-3</v>
      </c>
      <c r="J123" s="2">
        <f>'[1]Electricity and CHPs_IN'!P$23/SUM('[1]Electricity and CHPs_IN'!P$22:P$23)*J91</f>
        <v>2.9237012784984369E-3</v>
      </c>
      <c r="K123" s="2">
        <f>'[1]Electricity and CHPs_IN'!Q$23/SUM('[1]Electricity and CHPs_IN'!Q$22:Q$23)*K91</f>
        <v>0.11767052063744955</v>
      </c>
    </row>
    <row r="124" spans="1:11" hidden="1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629</v>
      </c>
      <c r="E124" t="str">
        <f t="shared" si="82"/>
        <v>PJ/yr.</v>
      </c>
      <c r="F124" s="2">
        <f>'[1]Electricity and CHPs_IN'!L$23/SUM('[1]Electricity and CHPs_IN'!L$22:L$23)*F92</f>
        <v>0</v>
      </c>
      <c r="G124" s="2">
        <f>'[1]Electricity and CHPs_IN'!M$23/SUM('[1]Electricity and CHPs_IN'!M$22:M$23)*G92</f>
        <v>0</v>
      </c>
      <c r="H124" s="2">
        <f>'[1]Electricity and CHPs_IN'!N$23/SUM('[1]Electricity and CHPs_IN'!N$22:N$23)*H92</f>
        <v>0</v>
      </c>
      <c r="I124" s="2">
        <f>'[1]Electricity and CHPs_IN'!O$23/SUM('[1]Electricity and CHPs_IN'!O$22:O$23)*I92</f>
        <v>3.4893624287304641E-7</v>
      </c>
      <c r="J124" s="2">
        <f>'[1]Electricity and CHPs_IN'!P$23/SUM('[1]Electricity and CHPs_IN'!P$22:P$23)*J92</f>
        <v>5.3694963300097159E-7</v>
      </c>
      <c r="K124" s="2">
        <f>'[1]Electricity and CHPs_IN'!Q$23/SUM('[1]Electricity and CHPs_IN'!Q$22:Q$23)*K92</f>
        <v>2.051535010055149E-4</v>
      </c>
    </row>
    <row r="125" spans="1:11" hidden="1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630</v>
      </c>
      <c r="E125" t="str">
        <f t="shared" si="82"/>
        <v>PJ/yr.</v>
      </c>
      <c r="F125" s="2">
        <f t="shared" ref="F125:K125" si="83">F93</f>
        <v>0.95936405744582232</v>
      </c>
      <c r="G125" s="2">
        <f t="shared" si="83"/>
        <v>1.1059335749311869</v>
      </c>
      <c r="H125" s="2">
        <f t="shared" si="83"/>
        <v>1.1733412946902979</v>
      </c>
      <c r="I125" s="2">
        <f t="shared" si="83"/>
        <v>1.1733413942848772</v>
      </c>
      <c r="J125" s="2">
        <f t="shared" si="83"/>
        <v>1.5101147532576003</v>
      </c>
      <c r="K125" s="2">
        <f t="shared" si="83"/>
        <v>2.1417540155143486</v>
      </c>
    </row>
    <row r="126" spans="1:11" hidden="1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631</v>
      </c>
      <c r="E126" t="str">
        <f t="shared" si="82"/>
        <v>PJ/yr.</v>
      </c>
      <c r="F126" s="2">
        <f>'[1]Electricity and CHPs_IN'!L$23/SUM('[1]Electricity and CHPs_IN'!L$22:L$23)*F94</f>
        <v>1.4782018475649663E-2</v>
      </c>
      <c r="G126" s="2">
        <f>'[1]Electricity and CHPs_IN'!M$23/SUM('[1]Electricity and CHPs_IN'!M$22:M$23)*G94</f>
        <v>9.3340518959539792E-2</v>
      </c>
      <c r="H126" s="2">
        <f>'[1]Electricity and CHPs_IN'!N$23/SUM('[1]Electricity and CHPs_IN'!N$22:N$23)*H94</f>
        <v>1.8536518830353101E-2</v>
      </c>
      <c r="I126" s="2">
        <f>'[1]Electricity and CHPs_IN'!O$23/SUM('[1]Electricity and CHPs_IN'!O$22:O$23)*I94</f>
        <v>8.5244578259223575E-3</v>
      </c>
      <c r="J126" s="2">
        <f>'[1]Electricity and CHPs_IN'!P$23/SUM('[1]Electricity and CHPs_IN'!P$22:P$23)*J94</f>
        <v>1.3988815029124598E-3</v>
      </c>
      <c r="K126" s="2">
        <f>'[1]Electricity and CHPs_IN'!Q$23/SUM('[1]Electricity and CHPs_IN'!Q$22:Q$23)*K94</f>
        <v>2.0924457117648338E-5</v>
      </c>
    </row>
    <row r="127" spans="1:11" hidden="1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632</v>
      </c>
      <c r="E127" t="str">
        <f t="shared" si="82"/>
        <v>PJ/yr.</v>
      </c>
      <c r="F127" s="2">
        <f>'[1]Electricity and CHPs_IN'!L$23/SUM('[1]Electricity and CHPs_IN'!L$22:L$23)*F95</f>
        <v>0</v>
      </c>
      <c r="G127" s="2">
        <f>'[1]Electricity and CHPs_IN'!M$23/SUM('[1]Electricity and CHPs_IN'!M$22:M$23)*G95</f>
        <v>0</v>
      </c>
      <c r="H127" s="2">
        <f>'[1]Electricity and CHPs_IN'!N$23/SUM('[1]Electricity and CHPs_IN'!N$22:N$23)*H95</f>
        <v>0</v>
      </c>
      <c r="I127" s="2">
        <f>'[1]Electricity and CHPs_IN'!O$23/SUM('[1]Electricity and CHPs_IN'!O$22:O$23)*I95</f>
        <v>2.3024376507037049E-7</v>
      </c>
      <c r="J127" s="2">
        <f>'[1]Electricity and CHPs_IN'!P$23/SUM('[1]Electricity and CHPs_IN'!P$22:P$23)*J95</f>
        <v>2.429994071937336E-7</v>
      </c>
      <c r="K127" s="2">
        <f>'[1]Electricity and CHPs_IN'!Q$23/SUM('[1]Electricity and CHPs_IN'!Q$22:Q$23)*K95</f>
        <v>4.4899982839141934E-6</v>
      </c>
    </row>
    <row r="128" spans="1:11" hidden="1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831</v>
      </c>
      <c r="E128" t="str">
        <f t="shared" si="82"/>
        <v>PJ/yr.</v>
      </c>
      <c r="F128" s="2">
        <f>SUM(F129:F134)</f>
        <v>8.2546805935477643</v>
      </c>
      <c r="G128" s="2">
        <f t="shared" ref="G128:K128" si="84">SUM(G129:G134)</f>
        <v>9.0486727690282134</v>
      </c>
      <c r="H128" s="2">
        <f t="shared" si="84"/>
        <v>9.7340924691240538</v>
      </c>
      <c r="I128" s="2">
        <f t="shared" si="84"/>
        <v>9.1336133248855376</v>
      </c>
      <c r="J128" s="2">
        <f t="shared" si="84"/>
        <v>9.3485509058917771</v>
      </c>
      <c r="K128" s="2">
        <f t="shared" si="84"/>
        <v>11.101590997922408</v>
      </c>
    </row>
    <row r="129" spans="1:17" hidden="1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2">
        <f>'[1]Electricity and CHPs'!B19</f>
        <v>6.5070000228152001</v>
      </c>
      <c r="G129" s="2">
        <f>'[1]Electricity and CHPs'!C19</f>
        <v>7.4134107447426167</v>
      </c>
      <c r="H129" s="2">
        <f>'[1]Electricity and CHPs'!D19</f>
        <v>8.0540336396326442</v>
      </c>
      <c r="I129" s="2">
        <f>'[1]Electricity and CHPs'!E19</f>
        <v>7.3981380608716156</v>
      </c>
      <c r="J129" s="2">
        <f>'[1]Electricity and CHPs'!F19</f>
        <v>6.0609874217635769</v>
      </c>
      <c r="K129" s="2">
        <f>'[1]Electricity and CHPs'!G19</f>
        <v>4.6534301377627454</v>
      </c>
    </row>
    <row r="130" spans="1:17" hidden="1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2">
        <f>'[1]Electricity and CHPs'!B20</f>
        <v>0</v>
      </c>
      <c r="G130" s="2">
        <f>'[1]Electricity and CHPs'!C20</f>
        <v>0</v>
      </c>
      <c r="H130" s="2">
        <f>'[1]Electricity and CHPs'!D20</f>
        <v>0</v>
      </c>
      <c r="I130" s="2">
        <f>'[1]Electricity and CHPs'!E20</f>
        <v>0</v>
      </c>
      <c r="J130" s="2">
        <f>'[1]Electricity and CHPs'!F20</f>
        <v>1.5858419656105578</v>
      </c>
      <c r="K130" s="2">
        <f>'[1]Electricity and CHPs'!G20</f>
        <v>4.4441154615835252</v>
      </c>
    </row>
    <row r="131" spans="1:17" hidden="1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2">
        <f>'[1]Electricity and CHPs'!B26</f>
        <v>1.5176404908630983</v>
      </c>
      <c r="G131" s="2">
        <f>'[1]Electricity and CHPs'!C26</f>
        <v>1.4277224244374336</v>
      </c>
      <c r="H131" s="2">
        <f>'[1]Electricity and CHPs'!D26</f>
        <v>1.343353353704039</v>
      </c>
      <c r="I131" s="2">
        <f>'[1]Electricity and CHPs'!E26</f>
        <v>1.4025300965126173</v>
      </c>
      <c r="J131" s="2">
        <f>'[1]Electricity and CHPs'!F26</f>
        <v>1.1226826474516338</v>
      </c>
      <c r="K131" s="2">
        <f>'[1]Electricity and CHPs'!G26</f>
        <v>0.69933005722882213</v>
      </c>
    </row>
    <row r="132" spans="1:17" hidden="1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2">
        <f>'[1]Electricity and CHPs'!B27</f>
        <v>0</v>
      </c>
      <c r="G132" s="2">
        <f>'[1]Electricity and CHPs'!C27</f>
        <v>0</v>
      </c>
      <c r="H132" s="2">
        <f>'[1]Electricity and CHPs'!D27</f>
        <v>0</v>
      </c>
      <c r="I132" s="2">
        <f>'[1]Electricity and CHPs'!E27</f>
        <v>0</v>
      </c>
      <c r="J132" s="2">
        <f>'[1]Electricity and CHPs'!F27</f>
        <v>0.26527008964361987</v>
      </c>
      <c r="K132" s="2">
        <f>'[1]Electricity and CHPs'!G27</f>
        <v>0.71175150306500123</v>
      </c>
    </row>
    <row r="133" spans="1:17" hidden="1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2">
        <f>'[1]Electricity and CHPs'!B44</f>
        <v>0.23004007986946667</v>
      </c>
      <c r="G133" s="2">
        <f>'[1]Electricity and CHPs'!C44</f>
        <v>0.2075395998481632</v>
      </c>
      <c r="H133" s="2">
        <f>'[1]Electricity and CHPs'!D44</f>
        <v>0.33670547578737114</v>
      </c>
      <c r="I133" s="2">
        <f>'[1]Electricity and CHPs'!E44</f>
        <v>0.33294516750130332</v>
      </c>
      <c r="J133" s="2">
        <f>'[1]Electricity and CHPs'!F44</f>
        <v>0.1899751635941746</v>
      </c>
      <c r="K133" s="2">
        <f>'[1]Electricity and CHPs'!G44</f>
        <v>0</v>
      </c>
    </row>
    <row r="134" spans="1:17" hidden="1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2">
        <f>'[1]Electricity and CHPs'!B45</f>
        <v>0</v>
      </c>
      <c r="G134" s="2">
        <f>'[1]Electricity and CHPs'!C45</f>
        <v>0</v>
      </c>
      <c r="H134" s="2">
        <f>'[1]Electricity and CHPs'!D45</f>
        <v>0</v>
      </c>
      <c r="I134" s="2">
        <f>'[1]Electricity and CHPs'!E45</f>
        <v>0</v>
      </c>
      <c r="J134" s="2">
        <f>'[1]Electricity and CHPs'!F45</f>
        <v>0.12379361782821342</v>
      </c>
      <c r="K134" s="2">
        <f>'[1]Electricity and CHPs'!G45</f>
        <v>0.59296383828231358</v>
      </c>
    </row>
    <row r="135" spans="1:17" hidden="1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90</v>
      </c>
      <c r="E135" t="str">
        <f t="shared" ref="E135:E149" si="85">E134</f>
        <v>PJ/yr.</v>
      </c>
      <c r="F135" s="2">
        <f>SUM(F136:F139)</f>
        <v>4.0123202568391489</v>
      </c>
      <c r="G135" s="2">
        <f t="shared" ref="G135:K135" si="86">SUM(G136:G139)</f>
        <v>4.4205665845900253</v>
      </c>
      <c r="H135" s="2">
        <f t="shared" si="86"/>
        <v>4.6986934966683416</v>
      </c>
      <c r="I135" s="2">
        <f t="shared" si="86"/>
        <v>4.4003340786921168</v>
      </c>
      <c r="J135" s="2">
        <f t="shared" si="86"/>
        <v>4.5173910622346947</v>
      </c>
      <c r="K135" s="2">
        <f t="shared" si="86"/>
        <v>5.2543135798200469</v>
      </c>
      <c r="M135" s="2"/>
      <c r="N135" s="2"/>
      <c r="O135" s="2"/>
      <c r="P135" s="2"/>
      <c r="Q135" s="2"/>
    </row>
    <row r="136" spans="1:17" hidden="1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2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  <c r="G136" s="2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3.7067053723713088</v>
      </c>
      <c r="H136" s="2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4.0270168198163221</v>
      </c>
      <c r="I136" s="2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3.6990690304358078</v>
      </c>
      <c r="J136" s="2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3.0304937108817884</v>
      </c>
      <c r="K136" s="2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2.3267150688813727</v>
      </c>
    </row>
    <row r="137" spans="1:17" hidden="1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2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2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2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2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2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0.7929209828052789</v>
      </c>
      <c r="K137" s="2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2.2220577307917626</v>
      </c>
    </row>
    <row r="138" spans="1:17" hidden="1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2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  <c r="G138" s="2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0.7138612122187169</v>
      </c>
      <c r="H138" s="2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0.67167667685201948</v>
      </c>
      <c r="I138" s="2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0.70126504825630864</v>
      </c>
      <c r="J138" s="2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0.56134132372581691</v>
      </c>
      <c r="K138" s="2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0.34966502861441107</v>
      </c>
    </row>
    <row r="139" spans="1:17" hidden="1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2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2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2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2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2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0.13263504482180993</v>
      </c>
      <c r="K139" s="2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0.35587575153250056</v>
      </c>
    </row>
    <row r="140" spans="1:17" hidden="1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7" hidden="1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7" hidden="1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832</v>
      </c>
      <c r="E142" t="str">
        <f>E141</f>
        <v>PJ/yr.</v>
      </c>
      <c r="F142" s="2">
        <f>SUM(F143:F148)</f>
        <v>4.2423603367086153</v>
      </c>
      <c r="G142" s="2">
        <f t="shared" ref="G142:K142" si="87">SUM(G143:G148)</f>
        <v>4.6281061844381872</v>
      </c>
      <c r="H142" s="2">
        <f t="shared" si="87"/>
        <v>5.0353989724557131</v>
      </c>
      <c r="I142" s="2">
        <f t="shared" si="87"/>
        <v>4.7332792461934199</v>
      </c>
      <c r="J142" s="2">
        <f t="shared" si="87"/>
        <v>4.8311598436570824</v>
      </c>
      <c r="K142" s="2">
        <f t="shared" si="87"/>
        <v>5.8472774181023608</v>
      </c>
    </row>
    <row r="143" spans="1:17" hidden="1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2">
        <f>F129-F136</f>
        <v>3.2535000114076</v>
      </c>
      <c r="G143" s="2">
        <f t="shared" ref="G143:K143" si="88">G129-G136</f>
        <v>3.7067053723713079</v>
      </c>
      <c r="H143" s="2">
        <f t="shared" si="88"/>
        <v>4.0270168198163221</v>
      </c>
      <c r="I143" s="2">
        <f t="shared" si="88"/>
        <v>3.6990690304358078</v>
      </c>
      <c r="J143" s="2">
        <f t="shared" si="88"/>
        <v>3.0304937108817884</v>
      </c>
      <c r="K143" s="2">
        <f t="shared" si="88"/>
        <v>2.3267150688813727</v>
      </c>
    </row>
    <row r="144" spans="1:17" hidden="1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2">
        <f t="shared" ref="F144:K144" si="89">F130-F137</f>
        <v>0</v>
      </c>
      <c r="G144" s="2">
        <f t="shared" si="89"/>
        <v>0</v>
      </c>
      <c r="H144" s="2">
        <f t="shared" si="89"/>
        <v>0</v>
      </c>
      <c r="I144" s="2">
        <f t="shared" si="89"/>
        <v>0</v>
      </c>
      <c r="J144" s="2">
        <f t="shared" si="89"/>
        <v>0.7929209828052789</v>
      </c>
      <c r="K144" s="2">
        <f t="shared" si="89"/>
        <v>2.2220577307917626</v>
      </c>
    </row>
    <row r="145" spans="1:11" hidden="1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2">
        <f t="shared" ref="F145:K145" si="90">F131-F138</f>
        <v>0.75882024543154913</v>
      </c>
      <c r="G145" s="2">
        <f t="shared" si="90"/>
        <v>0.71386121221871668</v>
      </c>
      <c r="H145" s="2">
        <f t="shared" si="90"/>
        <v>0.67167667685201948</v>
      </c>
      <c r="I145" s="2">
        <f t="shared" si="90"/>
        <v>0.70126504825630864</v>
      </c>
      <c r="J145" s="2">
        <f t="shared" si="90"/>
        <v>0.56134132372581691</v>
      </c>
      <c r="K145" s="2">
        <f t="shared" si="90"/>
        <v>0.34966502861441107</v>
      </c>
    </row>
    <row r="146" spans="1:11" hidden="1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2">
        <f t="shared" ref="F146:K146" si="91">F132-F139</f>
        <v>0</v>
      </c>
      <c r="G146" s="2">
        <f t="shared" si="91"/>
        <v>0</v>
      </c>
      <c r="H146" s="2">
        <f t="shared" si="91"/>
        <v>0</v>
      </c>
      <c r="I146" s="2">
        <f t="shared" si="91"/>
        <v>0</v>
      </c>
      <c r="J146" s="2">
        <f t="shared" si="91"/>
        <v>0.13263504482180993</v>
      </c>
      <c r="K146" s="2">
        <f t="shared" si="91"/>
        <v>0.35587575153250067</v>
      </c>
    </row>
    <row r="147" spans="1:11" hidden="1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2">
        <f t="shared" ref="F147:K147" si="92">F133-F140</f>
        <v>0.23004007986946667</v>
      </c>
      <c r="G147" s="2">
        <f t="shared" si="92"/>
        <v>0.2075395998481632</v>
      </c>
      <c r="H147" s="2">
        <f t="shared" si="92"/>
        <v>0.33670547578737114</v>
      </c>
      <c r="I147" s="2">
        <f t="shared" si="92"/>
        <v>0.33294516750130332</v>
      </c>
      <c r="J147" s="2">
        <f t="shared" si="92"/>
        <v>0.1899751635941746</v>
      </c>
      <c r="K147" s="2">
        <f t="shared" si="92"/>
        <v>0</v>
      </c>
    </row>
    <row r="148" spans="1:11" hidden="1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2">
        <f t="shared" ref="F148:K148" si="96">F134-F141</f>
        <v>0</v>
      </c>
      <c r="G148" s="2">
        <f t="shared" si="96"/>
        <v>0</v>
      </c>
      <c r="H148" s="2">
        <f t="shared" si="96"/>
        <v>0</v>
      </c>
      <c r="I148" s="2">
        <f t="shared" si="96"/>
        <v>0</v>
      </c>
      <c r="J148" s="2">
        <f t="shared" si="96"/>
        <v>0.12379361782821342</v>
      </c>
      <c r="K148" s="2">
        <f t="shared" si="96"/>
        <v>0.59296383828231358</v>
      </c>
    </row>
    <row r="149" spans="1:11" hidden="1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833</v>
      </c>
      <c r="E149" t="str">
        <f t="shared" si="85"/>
        <v>PJ/yr.</v>
      </c>
      <c r="F149" s="2">
        <f>SUM(F150:F156)</f>
        <v>0.5844814258142238</v>
      </c>
      <c r="G149" s="2">
        <f t="shared" ref="G149:K149" si="97">SUM(G150:G156)</f>
        <v>0.58448269636735983</v>
      </c>
      <c r="H149" s="2">
        <f t="shared" si="97"/>
        <v>1.1376397633962068</v>
      </c>
      <c r="I149" s="2">
        <f t="shared" si="97"/>
        <v>1.8385457178961142</v>
      </c>
      <c r="J149" s="2">
        <f t="shared" si="97"/>
        <v>4.5422541872957041</v>
      </c>
      <c r="K149" s="2">
        <f t="shared" si="97"/>
        <v>6.0707040109233708</v>
      </c>
    </row>
    <row r="150" spans="1:11" hidden="1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2">
        <f>'[1]Electricity and CHPs'!B25</f>
        <v>0.4120288480451112</v>
      </c>
      <c r="G150" s="2">
        <f>'[1]Electricity and CHPs'!C25</f>
        <v>1.6544772360841875E-5</v>
      </c>
      <c r="H150" s="2">
        <f>'[1]Electricity and CHPs'!D25</f>
        <v>8.5581149014901073E-4</v>
      </c>
      <c r="I150" s="2">
        <f>'[1]Electricity and CHPs'!E25</f>
        <v>2.8428885477258919E-4</v>
      </c>
      <c r="J150" s="2">
        <f>'[1]Electricity and CHPs'!F25</f>
        <v>0.12571994639223508</v>
      </c>
      <c r="K150" s="2">
        <f>'[1]Electricity and CHPs'!G25</f>
        <v>0.73594497259483516</v>
      </c>
    </row>
    <row r="151" spans="1:11" hidden="1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2">
        <f>'[1]Electricity and CHPs'!B31</f>
        <v>0</v>
      </c>
      <c r="G151" s="2">
        <f>'[1]Electricity and CHPs'!C31</f>
        <v>0</v>
      </c>
      <c r="H151" s="2">
        <f>'[1]Electricity and CHPs'!D31</f>
        <v>0</v>
      </c>
      <c r="I151" s="2">
        <f>'[1]Electricity and CHPs'!E31</f>
        <v>0</v>
      </c>
      <c r="J151" s="2">
        <f>'[1]Electricity and CHPs'!F31</f>
        <v>1.3917579925816123E-5</v>
      </c>
      <c r="K151" s="2">
        <f>'[1]Electricity and CHPs'!G31</f>
        <v>0.18398442291238482</v>
      </c>
    </row>
    <row r="152" spans="1:11" hidden="1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2">
        <f>'[1]Electricity and CHPs'!B42</f>
        <v>0.17245257776911257</v>
      </c>
      <c r="G152" s="2">
        <f>'[1]Electricity and CHPs'!C42</f>
        <v>0.58446615159499904</v>
      </c>
      <c r="H152" s="2">
        <f>'[1]Electricity and CHPs'!D42</f>
        <v>1.1367839519060579</v>
      </c>
      <c r="I152" s="2">
        <f>'[1]Electricity and CHPs'!E42</f>
        <v>1.8381945256006382</v>
      </c>
      <c r="J152" s="2">
        <f>'[1]Electricity and CHPs'!F42</f>
        <v>1.7126645984951328</v>
      </c>
      <c r="K152" s="2">
        <f>'[1]Electricity and CHPs'!G42</f>
        <v>0.91852939080639817</v>
      </c>
    </row>
    <row r="153" spans="1:11" hidden="1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2">
        <f>'[1]Electricity and CHPs'!B43</f>
        <v>0</v>
      </c>
      <c r="G153" s="2">
        <f>'[1]Electricity and CHPs'!C43</f>
        <v>0</v>
      </c>
      <c r="H153" s="2">
        <f>'[1]Electricity and CHPs'!D43</f>
        <v>0</v>
      </c>
      <c r="I153" s="2">
        <f>'[1]Electricity and CHPs'!E43</f>
        <v>0</v>
      </c>
      <c r="J153" s="2">
        <f>'[1]Electricity and CHPs'!F43</f>
        <v>2.7037077381314512</v>
      </c>
      <c r="K153" s="2">
        <f>'[1]Electricity and CHPs'!G43</f>
        <v>4.2321582705998138</v>
      </c>
    </row>
    <row r="154" spans="1:11" hidden="1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2">
        <f>'[1]Electricity and CHPs'!B50</f>
        <v>0</v>
      </c>
      <c r="G154" s="2">
        <f>'[1]Electricity and CHPs'!C50</f>
        <v>0</v>
      </c>
      <c r="H154" s="2">
        <f>'[1]Electricity and CHPs'!D50</f>
        <v>0</v>
      </c>
      <c r="I154" s="2">
        <f>'[1]Electricity and CHPs'!E50</f>
        <v>2.6262298043956618E-5</v>
      </c>
      <c r="J154" s="2">
        <f>'[1]Electricity and CHPs'!F50</f>
        <v>5.8241890452094316E-5</v>
      </c>
      <c r="K154" s="2">
        <f>'[1]Electricity and CHPs'!G50</f>
        <v>4.4928067680485891E-5</v>
      </c>
    </row>
    <row r="155" spans="1:11" hidden="1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2">
        <f>'[1]Electricity and CHPs'!B53</f>
        <v>0</v>
      </c>
      <c r="G155" s="2">
        <f>'[1]Electricity and CHPs'!C53</f>
        <v>0</v>
      </c>
      <c r="H155" s="2">
        <f>'[1]Electricity and CHPs'!D53</f>
        <v>0</v>
      </c>
      <c r="I155" s="2">
        <f>'[1]Electricity and CHPs'!E53</f>
        <v>0</v>
      </c>
      <c r="J155" s="2">
        <f>'[1]Electricity and CHPs'!F53</f>
        <v>0</v>
      </c>
      <c r="K155" s="2">
        <f>'[1]Electricity and CHPs'!G53</f>
        <v>0</v>
      </c>
    </row>
    <row r="156" spans="1:11" hidden="1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298</v>
      </c>
      <c r="E156" t="str">
        <f>E94</f>
        <v>PJ/yr.</v>
      </c>
      <c r="F156" s="2">
        <f>'[1]Electricity and CHPs'!B56</f>
        <v>0</v>
      </c>
      <c r="G156" s="2">
        <f>'[1]Electricity and CHPs'!C56</f>
        <v>0</v>
      </c>
      <c r="H156" s="2">
        <f>'[1]Electricity and CHPs'!D56</f>
        <v>0</v>
      </c>
      <c r="I156" s="2">
        <f>'[1]Electricity and CHPs'!E56</f>
        <v>4.0641142659442411E-5</v>
      </c>
      <c r="J156" s="2">
        <f>'[1]Electricity and CHPs'!F56</f>
        <v>8.9744806506716188E-5</v>
      </c>
      <c r="K156" s="2">
        <f>'[1]Electricity and CHPs'!G56</f>
        <v>4.2025942258536006E-5</v>
      </c>
    </row>
    <row r="157" spans="1:11" hidden="1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834</v>
      </c>
      <c r="E157" t="str">
        <f>E95</f>
        <v>PJ/yr.</v>
      </c>
      <c r="F157" s="2">
        <f>F158</f>
        <v>0.52400000000000047</v>
      </c>
      <c r="G157" s="2">
        <f t="shared" ref="G157:K157" si="98">G158</f>
        <v>0.55079999487740994</v>
      </c>
      <c r="H157" s="2">
        <f t="shared" si="98"/>
        <v>1.9353729882399184</v>
      </c>
      <c r="I157" s="2">
        <f t="shared" si="98"/>
        <v>6.3940299883357739</v>
      </c>
      <c r="J157" s="2">
        <f t="shared" si="98"/>
        <v>17.980165940397701</v>
      </c>
      <c r="K157" s="2">
        <f t="shared" si="98"/>
        <v>35.960145584703454</v>
      </c>
    </row>
    <row r="158" spans="1:11" hidden="1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2">
        <f>'[1]Electricity and CHPs'!B33</f>
        <v>0.52400000000000047</v>
      </c>
      <c r="G158" s="2">
        <f>'[1]Electricity and CHPs'!C33</f>
        <v>0.55079999487740994</v>
      </c>
      <c r="H158" s="2">
        <f>'[1]Electricity and CHPs'!D33</f>
        <v>1.9353729882399184</v>
      </c>
      <c r="I158" s="2">
        <f>'[1]Electricity and CHPs'!E33</f>
        <v>6.3940299883357739</v>
      </c>
      <c r="J158" s="2">
        <f>'[1]Electricity and CHPs'!F33</f>
        <v>17.980165940397701</v>
      </c>
      <c r="K158" s="2">
        <f>'[1]Electricity and CHPs'!G33</f>
        <v>35.960145584703454</v>
      </c>
    </row>
    <row r="159" spans="1:11" hidden="1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835</v>
      </c>
      <c r="E159" t="str">
        <f>E169</f>
        <v>PJ/yr.</v>
      </c>
      <c r="F159" s="2">
        <f>SUM(F160:F164)</f>
        <v>9.3550000000000111</v>
      </c>
      <c r="G159" s="2">
        <f t="shared" ref="G159:K159" si="99">SUM(G160:G164)</f>
        <v>13.361083208983221</v>
      </c>
      <c r="H159" s="2">
        <f t="shared" si="99"/>
        <v>16.083419510350371</v>
      </c>
      <c r="I159" s="2">
        <f t="shared" si="99"/>
        <v>28.453918284622503</v>
      </c>
      <c r="J159" s="2">
        <f t="shared" si="99"/>
        <v>51.587496703212537</v>
      </c>
      <c r="K159" s="2">
        <f t="shared" si="99"/>
        <v>77.65627470191346</v>
      </c>
    </row>
    <row r="160" spans="1:11" hidden="1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2">
        <f>'[1]Electricity and CHPs'!B34</f>
        <v>0</v>
      </c>
      <c r="G160" s="2">
        <f>'[1]Electricity and CHPs'!C34</f>
        <v>0</v>
      </c>
      <c r="H160" s="2">
        <f>'[1]Electricity and CHPs'!D34</f>
        <v>0.14856511313790149</v>
      </c>
      <c r="I160" s="2">
        <f>'[1]Electricity and CHPs'!E34</f>
        <v>0.23805623020223662</v>
      </c>
      <c r="J160" s="2">
        <f>'[1]Electricity and CHPs'!F34</f>
        <v>1.4214467923366068</v>
      </c>
      <c r="K160" s="2">
        <f>'[1]Electricity and CHPs'!G34</f>
        <v>5.8672630348119483</v>
      </c>
    </row>
    <row r="161" spans="1:11" hidden="1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2">
        <f>'[1]Electricity and CHPs'!B35</f>
        <v>3.517953999707534</v>
      </c>
      <c r="G161" s="2">
        <f>'[1]Electricity and CHPs'!C35</f>
        <v>5.2836844775526357</v>
      </c>
      <c r="H161" s="2">
        <f>'[1]Electricity and CHPs'!D35</f>
        <v>6.9760031413777854</v>
      </c>
      <c r="I161" s="2">
        <f>'[1]Electricity and CHPs'!E35</f>
        <v>17.321232970106955</v>
      </c>
      <c r="J161" s="2">
        <f>'[1]Electricity and CHPs'!F35</f>
        <v>35.524595502046708</v>
      </c>
      <c r="K161" s="2">
        <f>'[1]Electricity and CHPs'!G35</f>
        <v>52.112117460693973</v>
      </c>
    </row>
    <row r="162" spans="1:11" hidden="1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2">
        <f>'[1]Electricity and CHPs'!B36</f>
        <v>2.1349390887346629</v>
      </c>
      <c r="G162" s="2">
        <f>'[1]Electricity and CHPs'!C36</f>
        <v>2.8857414319269008</v>
      </c>
      <c r="H162" s="2">
        <f>'[1]Electricity and CHPs'!D36</f>
        <v>3.4417841859344631</v>
      </c>
      <c r="I162" s="2">
        <f>'[1]Electricity and CHPs'!E36</f>
        <v>4.1854666701866581</v>
      </c>
      <c r="J162" s="2">
        <f>'[1]Electricity and CHPs'!F36</f>
        <v>5.6249100911044811</v>
      </c>
      <c r="K162" s="2">
        <f>'[1]Electricity and CHPs'!G36</f>
        <v>7.5594113678802097</v>
      </c>
    </row>
    <row r="163" spans="1:11" hidden="1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2">
        <f>'[1]Electricity and CHPs'!B37</f>
        <v>0.86248322578584768</v>
      </c>
      <c r="G163" s="2">
        <f>'[1]Electricity and CHPs'!C37</f>
        <v>1.4310617999735702</v>
      </c>
      <c r="H163" s="2">
        <f>'[1]Electricity and CHPs'!D37</f>
        <v>1.6425689397440268</v>
      </c>
      <c r="I163" s="2">
        <f>'[1]Electricity and CHPs'!E37</f>
        <v>1.9974865246625577</v>
      </c>
      <c r="J163" s="2">
        <f>'[1]Electricity and CHPs'!F37</f>
        <v>2.6844548398037285</v>
      </c>
      <c r="K163" s="2">
        <f>'[1]Electricity and CHPs'!G37</f>
        <v>3.60768296835061</v>
      </c>
    </row>
    <row r="164" spans="1:11" hidden="1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87</v>
      </c>
      <c r="E164" t="str">
        <f>E163</f>
        <v>PJ/yr.</v>
      </c>
      <c r="F164" s="2">
        <f>'[1]Electricity and CHPs'!B38</f>
        <v>2.8396236857719668</v>
      </c>
      <c r="G164" s="2">
        <f>'[1]Electricity and CHPs'!C38</f>
        <v>3.760595499530115</v>
      </c>
      <c r="H164" s="2">
        <f>'[1]Electricity and CHPs'!D38</f>
        <v>3.8744981301561947</v>
      </c>
      <c r="I164" s="2">
        <f>'[1]Electricity and CHPs'!E38</f>
        <v>4.7116758894640949</v>
      </c>
      <c r="J164" s="2">
        <f>'[1]Electricity and CHPs'!F38</f>
        <v>6.3320894779210102</v>
      </c>
      <c r="K164" s="2">
        <f>'[1]Electricity and CHPs'!G38</f>
        <v>8.5097998701767015</v>
      </c>
    </row>
    <row r="165" spans="1:11" hidden="1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2">
        <f>'[1]Electricity and CHPs'!B32</f>
        <v>0</v>
      </c>
      <c r="G165" s="2">
        <f>'[1]Electricity and CHPs'!C32</f>
        <v>0</v>
      </c>
      <c r="H165" s="2">
        <f>'[1]Electricity and CHPs'!D32</f>
        <v>0</v>
      </c>
      <c r="I165" s="2">
        <f>'[1]Electricity and CHPs'!E32</f>
        <v>0</v>
      </c>
      <c r="J165" s="2">
        <f>'[1]Electricity and CHPs'!F32</f>
        <v>5.8409003546072507E-4</v>
      </c>
      <c r="K165" s="2">
        <f>'[1]Electricity and CHPs'!G32</f>
        <v>3.2041770316103531</v>
      </c>
    </row>
    <row r="166" spans="1:11" hidden="1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91</v>
      </c>
      <c r="E166" t="str">
        <f>E152</f>
        <v>PJ/yr.</v>
      </c>
      <c r="F166" s="2">
        <f>F165</f>
        <v>0</v>
      </c>
      <c r="G166" s="2">
        <f t="shared" ref="G166:K166" si="103">G165</f>
        <v>0</v>
      </c>
      <c r="H166" s="2">
        <f t="shared" si="103"/>
        <v>0</v>
      </c>
      <c r="I166" s="2">
        <f t="shared" si="103"/>
        <v>0</v>
      </c>
      <c r="J166" s="2">
        <f t="shared" si="103"/>
        <v>5.8409003546072507E-4</v>
      </c>
      <c r="K166" s="2">
        <f t="shared" si="103"/>
        <v>3.2041770316103531</v>
      </c>
    </row>
    <row r="167" spans="1:11" hidden="1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2">
        <f t="shared" ref="F167:K167" si="104">SUM(F168:F170)</f>
        <v>0</v>
      </c>
      <c r="G167" s="2">
        <f t="shared" si="104"/>
        <v>0</v>
      </c>
      <c r="H167" s="2">
        <f t="shared" si="104"/>
        <v>0</v>
      </c>
      <c r="I167" s="2">
        <f t="shared" si="104"/>
        <v>1.2964039055411133E-4</v>
      </c>
      <c r="J167" s="2">
        <f t="shared" si="104"/>
        <v>5.4280647786315904E-4</v>
      </c>
      <c r="K167" s="2">
        <f t="shared" si="104"/>
        <v>0.51632072842694932</v>
      </c>
    </row>
    <row r="168" spans="1:11" hidden="1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2">
        <f>'[1]Electricity and CHPs'!B30</f>
        <v>0</v>
      </c>
      <c r="G168" s="2">
        <f>'[1]Electricity and CHPs'!C30</f>
        <v>0</v>
      </c>
      <c r="H168" s="2">
        <f>'[1]Electricity and CHPs'!D30</f>
        <v>0</v>
      </c>
      <c r="I168" s="2">
        <f>'[1]Electricity and CHPs'!E30</f>
        <v>0</v>
      </c>
      <c r="J168" s="2">
        <f>'[1]Electricity and CHPs'!F30</f>
        <v>1.5083355571333905E-5</v>
      </c>
      <c r="K168" s="2">
        <f>'[1]Electricity and CHPs'!G30</f>
        <v>4.7829162454984531E-2</v>
      </c>
    </row>
    <row r="169" spans="1:11" hidden="1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2">
        <f>'[1]Electricity and CHPs'!B46</f>
        <v>0</v>
      </c>
      <c r="G169" s="2">
        <f>'[1]Electricity and CHPs'!C46</f>
        <v>0</v>
      </c>
      <c r="H169" s="2">
        <f>'[1]Electricity and CHPs'!D46</f>
        <v>0</v>
      </c>
      <c r="I169" s="2">
        <f>'[1]Electricity and CHPs'!E46</f>
        <v>1.0181042810408226E-4</v>
      </c>
      <c r="J169" s="2">
        <f>'[1]Electricity and CHPs'!F46</f>
        <v>4.8333280924813882E-4</v>
      </c>
      <c r="K169" s="2">
        <f>'[1]Electricity and CHPs'!G46</f>
        <v>0.46843226986173725</v>
      </c>
    </row>
    <row r="170" spans="1:11" hidden="1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236</v>
      </c>
      <c r="E170" t="str">
        <f t="shared" ref="E170:E178" si="105">E156</f>
        <v>PJ/yr.</v>
      </c>
      <c r="F170" s="2">
        <f>'[1]Electricity and CHPs'!B57</f>
        <v>0</v>
      </c>
      <c r="G170" s="2">
        <f>'[1]Electricity and CHPs'!C57</f>
        <v>0</v>
      </c>
      <c r="H170" s="2">
        <f>'[1]Electricity and CHPs'!D57</f>
        <v>0</v>
      </c>
      <c r="I170" s="2">
        <f>'[1]Electricity and CHPs'!E57</f>
        <v>2.7829962450029068E-5</v>
      </c>
      <c r="J170" s="2">
        <f>'[1]Electricity and CHPs'!F57</f>
        <v>4.4390313043686256E-5</v>
      </c>
      <c r="K170" s="2">
        <f>'[1]Electricity and CHPs'!G57</f>
        <v>5.929611022743657E-5</v>
      </c>
    </row>
    <row r="171" spans="1:11" hidden="1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838</v>
      </c>
      <c r="E171" t="str">
        <f t="shared" si="105"/>
        <v>PJ/yr.</v>
      </c>
      <c r="F171" s="2">
        <f>SUM(F172:F178)</f>
        <v>9.4780383002227478E-2</v>
      </c>
      <c r="G171" s="2">
        <f t="shared" ref="G171:K171" si="106">SUM(G172:G178)</f>
        <v>6.3220218029740437E-3</v>
      </c>
      <c r="H171" s="2">
        <f t="shared" si="106"/>
        <v>3.8515762024040452E-2</v>
      </c>
      <c r="I171" s="2">
        <f t="shared" si="106"/>
        <v>4.2692836396232637E-3</v>
      </c>
      <c r="J171" s="2">
        <f t="shared" si="106"/>
        <v>0.16270624154282518</v>
      </c>
      <c r="K171" s="2">
        <f t="shared" si="106"/>
        <v>0.52113642310848929</v>
      </c>
    </row>
    <row r="172" spans="1:11" hidden="1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2">
        <f>'[1]Electricity and CHPs'!B70</f>
        <v>9.4500252975572588E-2</v>
      </c>
      <c r="G172" s="2">
        <f>'[1]Electricity and CHPs'!C70</f>
        <v>6.0720923649635649E-3</v>
      </c>
      <c r="H172" s="2">
        <f>'[1]Electricity and CHPs'!D70</f>
        <v>3.8206563196244291E-2</v>
      </c>
      <c r="I172" s="2">
        <f>'[1]Electricity and CHPs'!E70</f>
        <v>1.9269994355891474E-5</v>
      </c>
      <c r="J172" s="2">
        <f>'[1]Electricity and CHPs'!F70</f>
        <v>7.5119992426337745E-4</v>
      </c>
      <c r="K172" s="2">
        <f>'[1]Electricity and CHPs'!G70</f>
        <v>4.3483732757662104E-2</v>
      </c>
    </row>
    <row r="173" spans="1:11" hidden="1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2">
        <f>'[1]Electricity and CHPs'!B71</f>
        <v>7.0665640978477844E-5</v>
      </c>
      <c r="G173" s="2">
        <f>'[1]Electricity and CHPs'!C71</f>
        <v>5.5016466614366113E-5</v>
      </c>
      <c r="H173" s="2">
        <f>'[1]Electricity and CHPs'!D71</f>
        <v>7.1087989728701249E-5</v>
      </c>
      <c r="I173" s="2">
        <f>'[1]Electricity and CHPs'!E71</f>
        <v>0</v>
      </c>
      <c r="J173" s="2">
        <f>'[1]Electricity and CHPs'!F71</f>
        <v>0</v>
      </c>
      <c r="K173" s="2">
        <f>'[1]Electricity and CHPs'!G71</f>
        <v>0</v>
      </c>
    </row>
    <row r="174" spans="1:11" hidden="1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2">
        <f>'[1]Electricity and CHPs'!B72</f>
        <v>6.4438962310693163E-5</v>
      </c>
      <c r="G174" s="2">
        <f>'[1]Electricity and CHPs'!C72</f>
        <v>5.0479184474412595E-5</v>
      </c>
      <c r="H174" s="2">
        <f>'[1]Electricity and CHPs'!D72</f>
        <v>6.4887300704795717E-5</v>
      </c>
      <c r="I174" s="2">
        <f>'[1]Electricity and CHPs'!E72</f>
        <v>0</v>
      </c>
      <c r="J174" s="2">
        <f>'[1]Electricity and CHPs'!F72</f>
        <v>0</v>
      </c>
      <c r="K174" s="2">
        <f>'[1]Electricity and CHPs'!G72</f>
        <v>0</v>
      </c>
    </row>
    <row r="175" spans="1:11" hidden="1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2">
        <f>'[1]Electricity and CHPs'!B73</f>
        <v>2.2358256730935395E-5</v>
      </c>
      <c r="G175" s="2">
        <f>'[1]Electricity and CHPs'!C73</f>
        <v>2.2260367481351982E-5</v>
      </c>
      <c r="H175" s="2">
        <f>'[1]Electricity and CHPs'!D73</f>
        <v>3.3290310380604866E-5</v>
      </c>
      <c r="I175" s="2">
        <f>'[1]Electricity and CHPs'!E73</f>
        <v>8.1290350532223286E-5</v>
      </c>
      <c r="J175" s="2">
        <f>'[1]Electricity and CHPs'!F73</f>
        <v>1.4990380814111225E-4</v>
      </c>
      <c r="K175" s="2">
        <f>'[1]Electricity and CHPs'!G73</f>
        <v>1.0949446805113599E-4</v>
      </c>
    </row>
    <row r="176" spans="1:11" hidden="1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83</v>
      </c>
      <c r="E176" t="str">
        <f t="shared" si="105"/>
        <v>PJ/yr.</v>
      </c>
      <c r="F176" s="2">
        <f>'[1]Electricity and CHPs'!B74</f>
        <v>5.2850176234752415E-5</v>
      </c>
      <c r="G176" s="2">
        <f>'[1]Electricity and CHPs'!C74</f>
        <v>5.2655454084406527E-5</v>
      </c>
      <c r="H176" s="2">
        <f>'[1]Electricity and CHPs'!D74</f>
        <v>5.9065186690420099E-5</v>
      </c>
      <c r="I176" s="2">
        <f>'[1]Electricity and CHPs'!E74</f>
        <v>2.1329110661248265E-3</v>
      </c>
      <c r="J176" s="2">
        <f>'[1]Electricity and CHPs'!F74</f>
        <v>1.2999833447724521E-2</v>
      </c>
      <c r="K176" s="2">
        <f>'[1]Electricity and CHPs'!G74</f>
        <v>0.10043219703473966</v>
      </c>
    </row>
    <row r="177" spans="1:11" hidden="1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84</v>
      </c>
      <c r="E177" t="str">
        <f t="shared" si="105"/>
        <v>PJ/yr.</v>
      </c>
      <c r="F177" s="2">
        <f>'[1]Electricity and CHPs'!B75</f>
        <v>4.7368539022613963E-5</v>
      </c>
      <c r="G177" s="2">
        <f>'[1]Electricity and CHPs'!C75</f>
        <v>4.7166681654830389E-5</v>
      </c>
      <c r="H177" s="2">
        <f>'[1]Electricity and CHPs'!D75</f>
        <v>4.746454104281769E-5</v>
      </c>
      <c r="I177" s="2">
        <f>'[1]Electricity and CHPs'!E75</f>
        <v>1.9546020000808391E-3</v>
      </c>
      <c r="J177" s="2">
        <f>'[1]Electricity and CHPs'!F75</f>
        <v>0.148673743541721</v>
      </c>
      <c r="K177" s="2">
        <f>'[1]Electricity and CHPs'!G75</f>
        <v>0.37702504788378371</v>
      </c>
    </row>
    <row r="178" spans="1:11" hidden="1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88</v>
      </c>
      <c r="E178" t="str">
        <f t="shared" si="105"/>
        <v>PJ/yr.</v>
      </c>
      <c r="F178" s="2">
        <f>'[1]Electricity and CHPs'!B76</f>
        <v>2.2448451377422343E-5</v>
      </c>
      <c r="G178" s="2">
        <f>'[1]Electricity and CHPs'!C76</f>
        <v>2.2351283701111696E-5</v>
      </c>
      <c r="H178" s="2">
        <f>'[1]Electricity and CHPs'!D76</f>
        <v>3.3403499248833347E-5</v>
      </c>
      <c r="I178" s="2">
        <f>'[1]Electricity and CHPs'!E76</f>
        <v>8.1210228529483142E-5</v>
      </c>
      <c r="J178" s="2">
        <f>'[1]Electricity and CHPs'!F76</f>
        <v>1.3156082097517493E-4</v>
      </c>
      <c r="K178" s="2">
        <f>'[1]Electricity and CHPs'!G76</f>
        <v>8.5950964252699024E-5</v>
      </c>
    </row>
    <row r="179" spans="1:11" hidden="1">
      <c r="A179" s="9" t="str">
        <f t="shared" si="93"/>
        <v>STEM</v>
      </c>
      <c r="B179" s="9" t="str">
        <f t="shared" si="94"/>
        <v>SPS1</v>
      </c>
      <c r="C179" s="1" t="str">
        <f t="shared" si="95"/>
        <v>CH</v>
      </c>
      <c r="D179" s="1" t="s">
        <v>154</v>
      </c>
      <c r="E179" s="1" t="str">
        <f>E167</f>
        <v>PJ/yr.</v>
      </c>
      <c r="F179" s="3">
        <f>SUM(F180,F231)</f>
        <v>30.91965069279221</v>
      </c>
      <c r="G179" s="3">
        <f t="shared" ref="G179:K179" si="107">SUM(G180,G231)</f>
        <v>33.811143176611125</v>
      </c>
      <c r="H179" s="3">
        <f t="shared" si="107"/>
        <v>33.108676933951905</v>
      </c>
      <c r="I179" s="3">
        <f t="shared" si="107"/>
        <v>39.006816464487166</v>
      </c>
      <c r="J179" s="3">
        <f t="shared" si="107"/>
        <v>42.530636164029815</v>
      </c>
      <c r="K179" s="3">
        <f t="shared" si="107"/>
        <v>48.390230057664589</v>
      </c>
    </row>
    <row r="180" spans="1:11" hidden="1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2">
        <f t="shared" ref="F180:K180" si="108">F181+F208</f>
        <v>23.057841532389325</v>
      </c>
      <c r="G180" s="2">
        <f t="shared" si="108"/>
        <v>25.468139027729464</v>
      </c>
      <c r="H180" s="2">
        <f t="shared" si="108"/>
        <v>24.78979363974582</v>
      </c>
      <c r="I180" s="2">
        <f t="shared" si="108"/>
        <v>28.719349236565733</v>
      </c>
      <c r="J180" s="2">
        <f t="shared" si="108"/>
        <v>29.106397298611235</v>
      </c>
      <c r="K180" s="2">
        <f t="shared" si="108"/>
        <v>32.173167517853216</v>
      </c>
    </row>
    <row r="181" spans="1:11" hidden="1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2">
        <f t="shared" ref="F181:K181" si="109">SUM(F183,F187,F188,F196,F197,F205,F207)</f>
        <v>17.206261795038174</v>
      </c>
      <c r="G181" s="2">
        <f t="shared" si="109"/>
        <v>13.249432802888613</v>
      </c>
      <c r="H181" s="2">
        <f t="shared" si="109"/>
        <v>12.563024992757704</v>
      </c>
      <c r="I181" s="2">
        <f t="shared" si="109"/>
        <v>12.852489033192384</v>
      </c>
      <c r="J181" s="2">
        <f t="shared" si="109"/>
        <v>12.520342595563873</v>
      </c>
      <c r="K181" s="2">
        <f t="shared" si="109"/>
        <v>14.135962227741354</v>
      </c>
    </row>
    <row r="182" spans="1:11" hidden="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2">
        <f>F183</f>
        <v>9.2574173124521826E-3</v>
      </c>
      <c r="G182" s="2">
        <f t="shared" ref="G182:K182" si="110">G183</f>
        <v>0</v>
      </c>
      <c r="H182" s="2">
        <f t="shared" si="110"/>
        <v>2.7642086082496197E-4</v>
      </c>
      <c r="I182" s="2">
        <f t="shared" si="110"/>
        <v>4.2887132275880609E-5</v>
      </c>
      <c r="J182" s="2">
        <f t="shared" si="110"/>
        <v>7.6597704966104114E-5</v>
      </c>
      <c r="K182" s="2">
        <f t="shared" si="110"/>
        <v>8.3495556831800029E-6</v>
      </c>
    </row>
    <row r="183" spans="1:11" hidden="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2">
        <f>'[1]Electricity and CHPs'!B$94</f>
        <v>9.2574173124521826E-3</v>
      </c>
      <c r="G183" s="2">
        <f>'[1]Electricity and CHPs'!C$94</f>
        <v>0</v>
      </c>
      <c r="H183" s="2">
        <f>'[1]Electricity and CHPs'!D$94</f>
        <v>2.7642086082496197E-4</v>
      </c>
      <c r="I183" s="2">
        <f>'[1]Electricity and CHPs'!E$94</f>
        <v>4.2887132275880609E-5</v>
      </c>
      <c r="J183" s="2">
        <f>'[1]Electricity and CHPs'!F$94</f>
        <v>7.6597704966104114E-5</v>
      </c>
      <c r="K183" s="2">
        <f>'[1]Electricity and CHPs'!G$94</f>
        <v>8.3495556831800029E-6</v>
      </c>
    </row>
    <row r="184" spans="1:11" hidden="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2">
        <f>F183-F185</f>
        <v>9.2574173124521826E-3</v>
      </c>
      <c r="G184" s="2">
        <f t="shared" ref="G184:K184" si="111">G183-G185</f>
        <v>0</v>
      </c>
      <c r="H184" s="2">
        <f t="shared" si="111"/>
        <v>2.7642086082496197E-4</v>
      </c>
      <c r="I184" s="2">
        <f t="shared" si="111"/>
        <v>4.2887132275880609E-5</v>
      </c>
      <c r="J184" s="2">
        <f t="shared" si="111"/>
        <v>7.6597704966104114E-5</v>
      </c>
      <c r="K184" s="2">
        <f t="shared" si="111"/>
        <v>8.3495556831800029E-6</v>
      </c>
    </row>
    <row r="185" spans="1:11" hidden="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2">
        <f t="shared" ref="F185:K185" si="112">F183*IFERROR(F78/F74,0)</f>
        <v>0</v>
      </c>
      <c r="G185" s="2">
        <f t="shared" si="112"/>
        <v>0</v>
      </c>
      <c r="H185" s="2">
        <f t="shared" si="112"/>
        <v>0</v>
      </c>
      <c r="I185" s="2">
        <f t="shared" si="112"/>
        <v>0</v>
      </c>
      <c r="J185" s="2">
        <f t="shared" si="112"/>
        <v>0</v>
      </c>
      <c r="K185" s="2">
        <f t="shared" si="112"/>
        <v>0</v>
      </c>
    </row>
    <row r="186" spans="1:11" hidden="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2">
        <f>SUM(F187:F188)</f>
        <v>1.8035498856199199</v>
      </c>
      <c r="G186" s="2">
        <f t="shared" ref="G186:K186" si="113">SUM(G187:G188)</f>
        <v>0</v>
      </c>
      <c r="H186" s="2">
        <f t="shared" si="113"/>
        <v>5.0450664626321702E-2</v>
      </c>
      <c r="I186" s="2">
        <f t="shared" si="113"/>
        <v>7.2069107790757467E-2</v>
      </c>
      <c r="J186" s="2">
        <f t="shared" si="113"/>
        <v>0.19049468581994403</v>
      </c>
      <c r="K186" s="2">
        <f t="shared" si="113"/>
        <v>3.7567945680059876E-5</v>
      </c>
    </row>
    <row r="187" spans="1:11" hidden="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2">
        <f>'[1]Electricity and CHPs'!B$91</f>
        <v>1.8035498856199199</v>
      </c>
      <c r="G187" s="2">
        <f>'[1]Electricity and CHPs'!C$91</f>
        <v>0</v>
      </c>
      <c r="H187" s="2">
        <f>'[1]Electricity and CHPs'!D$91</f>
        <v>5.0450664626321702E-2</v>
      </c>
      <c r="I187" s="2">
        <f>'[1]Electricity and CHPs'!E$91</f>
        <v>7.2069107790757467E-2</v>
      </c>
      <c r="J187" s="2">
        <f>'[1]Electricity and CHPs'!F$91</f>
        <v>4.8087260008775563E-2</v>
      </c>
      <c r="K187" s="2">
        <f>'[1]Electricity and CHPs'!G$91</f>
        <v>1.1316567024432854E-5</v>
      </c>
    </row>
    <row r="188" spans="1:11" hidden="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2">
        <f>'[1]Electricity and CHPs'!B$95</f>
        <v>0</v>
      </c>
      <c r="G188" s="2">
        <f>'[1]Electricity and CHPs'!C$95</f>
        <v>0</v>
      </c>
      <c r="H188" s="2">
        <f>'[1]Electricity and CHPs'!D$95</f>
        <v>0</v>
      </c>
      <c r="I188" s="2">
        <f>'[1]Electricity and CHPs'!E$95</f>
        <v>0</v>
      </c>
      <c r="J188" s="2">
        <f>'[1]Electricity and CHPs'!F$95</f>
        <v>0.14240742581116847</v>
      </c>
      <c r="K188" s="2">
        <f>'[1]Electricity and CHPs'!G$95</f>
        <v>2.6251378655627022E-5</v>
      </c>
    </row>
    <row r="189" spans="1:11" hidden="1">
      <c r="A189" s="5"/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2">
        <f>SUM(F190:F191)</f>
        <v>1.7586974710909657</v>
      </c>
      <c r="G189" s="2">
        <f t="shared" ref="G189:K189" si="114">SUM(G190:G191)</f>
        <v>0</v>
      </c>
      <c r="H189" s="2">
        <f t="shared" si="114"/>
        <v>4.8665286676920036E-2</v>
      </c>
      <c r="I189" s="2">
        <f t="shared" si="114"/>
        <v>7.0841535997841418E-2</v>
      </c>
      <c r="J189" s="2">
        <f t="shared" si="114"/>
        <v>0.18905322590113524</v>
      </c>
      <c r="K189" s="2">
        <f t="shared" si="114"/>
        <v>2.640731686157418E-5</v>
      </c>
    </row>
    <row r="190" spans="1:11" hidden="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2">
        <f>F187-F193</f>
        <v>1.7586974710909657</v>
      </c>
      <c r="G190" s="2">
        <f t="shared" ref="G190:K190" si="115">G187-G193</f>
        <v>0</v>
      </c>
      <c r="H190" s="2">
        <f t="shared" si="115"/>
        <v>4.8665286676920036E-2</v>
      </c>
      <c r="I190" s="2">
        <f t="shared" si="115"/>
        <v>7.0841535997841418E-2</v>
      </c>
      <c r="J190" s="2">
        <f t="shared" si="115"/>
        <v>4.7723387087021181E-2</v>
      </c>
      <c r="K190" s="2">
        <f t="shared" si="115"/>
        <v>7.9546583074958216E-6</v>
      </c>
    </row>
    <row r="191" spans="1:11" hidden="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2">
        <f t="shared" ref="F191:K191" si="116">F188-F194</f>
        <v>0</v>
      </c>
      <c r="G191" s="2">
        <f t="shared" si="116"/>
        <v>0</v>
      </c>
      <c r="H191" s="2">
        <f t="shared" si="116"/>
        <v>0</v>
      </c>
      <c r="I191" s="2">
        <f t="shared" si="116"/>
        <v>0</v>
      </c>
      <c r="J191" s="2">
        <f t="shared" si="116"/>
        <v>0.14132983881411407</v>
      </c>
      <c r="K191" s="2">
        <f t="shared" si="116"/>
        <v>1.8452658554078358E-5</v>
      </c>
    </row>
    <row r="192" spans="1:11" hidden="1">
      <c r="A192" s="5"/>
      <c r="B192" s="5" t="s">
        <v>6</v>
      </c>
      <c r="C192" s="5" t="s">
        <v>7</v>
      </c>
      <c r="D192" t="s">
        <v>843</v>
      </c>
      <c r="E192" t="s">
        <v>8</v>
      </c>
      <c r="F192" s="2">
        <f>SUM(F193:F194)</f>
        <v>4.48524145289542E-2</v>
      </c>
      <c r="G192" s="2">
        <f t="shared" ref="G192:K192" si="117">SUM(G193:G194)</f>
        <v>0</v>
      </c>
      <c r="H192" s="2">
        <f t="shared" si="117"/>
        <v>1.7853779494016646E-3</v>
      </c>
      <c r="I192" s="2">
        <f t="shared" si="117"/>
        <v>1.2275717929160432E-3</v>
      </c>
      <c r="J192" s="2">
        <f t="shared" si="117"/>
        <v>1.4414599188087773E-3</v>
      </c>
      <c r="K192" s="2">
        <f t="shared" si="117"/>
        <v>1.1160628818485697E-5</v>
      </c>
    </row>
    <row r="193" spans="1:11" hidden="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2">
        <f t="shared" ref="F193:K194" si="118">F187*IFERROR(F116/F84,0)</f>
        <v>4.48524145289542E-2</v>
      </c>
      <c r="G193" s="2">
        <f t="shared" si="118"/>
        <v>0</v>
      </c>
      <c r="H193" s="2">
        <f t="shared" si="118"/>
        <v>1.7853779494016646E-3</v>
      </c>
      <c r="I193" s="2">
        <f t="shared" si="118"/>
        <v>1.2275717929160432E-3</v>
      </c>
      <c r="J193" s="2">
        <f t="shared" si="118"/>
        <v>3.6387292175438251E-4</v>
      </c>
      <c r="K193" s="2">
        <f t="shared" si="118"/>
        <v>3.3619087169370325E-6</v>
      </c>
    </row>
    <row r="194" spans="1:11" hidden="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2">
        <f t="shared" si="118"/>
        <v>0</v>
      </c>
      <c r="G194" s="2">
        <f t="shared" si="118"/>
        <v>0</v>
      </c>
      <c r="H194" s="2">
        <f t="shared" si="118"/>
        <v>0</v>
      </c>
      <c r="I194" s="2">
        <f t="shared" si="118"/>
        <v>0</v>
      </c>
      <c r="J194" s="2">
        <f t="shared" si="118"/>
        <v>1.0775869970543947E-3</v>
      </c>
      <c r="K194" s="2">
        <f t="shared" si="118"/>
        <v>7.7987201015486643E-6</v>
      </c>
    </row>
    <row r="195" spans="1:11" hidden="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2">
        <f>SUM(F196:F197)</f>
        <v>14.159860289110192</v>
      </c>
      <c r="G195" s="2">
        <f t="shared" ref="G195:K195" si="119">SUM(G196:G197)</f>
        <v>13.249389018502455</v>
      </c>
      <c r="H195" s="2">
        <f t="shared" si="119"/>
        <v>12.337536423170322</v>
      </c>
      <c r="I195" s="2">
        <f t="shared" si="119"/>
        <v>12.779633570395882</v>
      </c>
      <c r="J195" s="2">
        <f t="shared" si="119"/>
        <v>12.000969040352778</v>
      </c>
      <c r="K195" s="2">
        <f t="shared" si="119"/>
        <v>10.757708551736368</v>
      </c>
    </row>
    <row r="196" spans="1:11" hidden="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2">
        <f>'[1]Electricity and CHPs'!B$93-F197</f>
        <v>14.159860289110192</v>
      </c>
      <c r="G196" s="2">
        <f>'[1]Electricity and CHPs'!C$93-G197</f>
        <v>13.249389018502455</v>
      </c>
      <c r="H196" s="2">
        <f>'[1]Electricity and CHPs'!D$93-H197</f>
        <v>12.337536423170322</v>
      </c>
      <c r="I196" s="2">
        <f>'[1]Electricity and CHPs'!E$93-I197</f>
        <v>12.779633570395882</v>
      </c>
      <c r="J196" s="2">
        <f>'[1]Electricity and CHPs'!F$93-J197</f>
        <v>9.5120274428889271</v>
      </c>
      <c r="K196" s="2">
        <f>'[1]Electricity and CHPs'!G$93-K197</f>
        <v>4.4515902345804594</v>
      </c>
    </row>
    <row r="197" spans="1:11" hidden="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2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2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2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2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2" cm="1">
        <f t="array" ref="J197">SUMPRODUCT(("CHPWSTCCS"=[1]OUT_Electricity_CHP!$B$1:$B$10000)*1,([1]OUT_Electricity_CHP!$C$1:$C$10000="Var_Fout")*1,([1]OUT_Electricity_CHP!$D$1:$D$10000="LTH")*1,[1]OUT_Electricity_CHP!I$1:I$10000)</f>
        <v>2.4889415974638518</v>
      </c>
      <c r="K197" s="2" cm="1">
        <f t="array" ref="K197">SUMPRODUCT(("CHPWSTCCS"=[1]OUT_Electricity_CHP!$B$1:$B$10000)*1,([1]OUT_Electricity_CHP!$C$1:$C$10000="Var_Fout")*1,([1]OUT_Electricity_CHP!$D$1:$D$10000="LTH")*1,[1]OUT_Electricity_CHP!J$1:J$10000)</f>
        <v>6.3061183171559083</v>
      </c>
    </row>
    <row r="198" spans="1:11" hidden="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2">
        <f>SUM(F199:F200)</f>
        <v>7.0799301445550959</v>
      </c>
      <c r="G198" s="2">
        <f t="shared" ref="G198:K198" si="120">SUM(G199:G200)</f>
        <v>6.6246945092512295</v>
      </c>
      <c r="H198" s="2">
        <f t="shared" si="120"/>
        <v>6.168768211585161</v>
      </c>
      <c r="I198" s="2">
        <f t="shared" si="120"/>
        <v>6.3898167851979411</v>
      </c>
      <c r="J198" s="2">
        <f t="shared" si="120"/>
        <v>6.0004845201763892</v>
      </c>
      <c r="K198" s="2">
        <f t="shared" si="120"/>
        <v>5.3788542758681839</v>
      </c>
    </row>
    <row r="199" spans="1:11" hidden="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2">
        <f t="shared" ref="F199:K199" si="121">F196*F138/F131</f>
        <v>7.0799301445550959</v>
      </c>
      <c r="G199" s="2">
        <f t="shared" si="121"/>
        <v>6.6246945092512295</v>
      </c>
      <c r="H199" s="2">
        <f t="shared" si="121"/>
        <v>6.168768211585161</v>
      </c>
      <c r="I199" s="2">
        <f t="shared" si="121"/>
        <v>6.3898167851979411</v>
      </c>
      <c r="J199" s="2">
        <f t="shared" si="121"/>
        <v>4.7560137214444635</v>
      </c>
      <c r="K199" s="2">
        <f t="shared" si="121"/>
        <v>2.2257951172902297</v>
      </c>
    </row>
    <row r="200" spans="1:11" hidden="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2">
        <f t="shared" ref="F200:K200" si="122">F197*IFERROR(F139/F132,0)</f>
        <v>0</v>
      </c>
      <c r="G200" s="2">
        <f t="shared" si="122"/>
        <v>0</v>
      </c>
      <c r="H200" s="2">
        <f t="shared" si="122"/>
        <v>0</v>
      </c>
      <c r="I200" s="2">
        <f t="shared" si="122"/>
        <v>0</v>
      </c>
      <c r="J200" s="2">
        <f t="shared" si="122"/>
        <v>1.2444707987319259</v>
      </c>
      <c r="K200" s="2">
        <f t="shared" si="122"/>
        <v>3.1530591585779537</v>
      </c>
    </row>
    <row r="201" spans="1:11" hidden="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2">
        <f>SUM(F202:F203)</f>
        <v>7.0799301445550959</v>
      </c>
      <c r="G201" s="2">
        <f t="shared" ref="G201:K201" si="123">SUM(G202:G203)</f>
        <v>6.6246945092512259</v>
      </c>
      <c r="H201" s="2">
        <f t="shared" si="123"/>
        <v>6.168768211585161</v>
      </c>
      <c r="I201" s="2">
        <f t="shared" si="123"/>
        <v>6.3898167851979411</v>
      </c>
      <c r="J201" s="2">
        <f t="shared" si="123"/>
        <v>6.0004845201763892</v>
      </c>
      <c r="K201" s="2">
        <f t="shared" si="123"/>
        <v>5.3788542758681839</v>
      </c>
    </row>
    <row r="202" spans="1:11" hidden="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2">
        <f t="shared" ref="F202:K203" si="124">F196-F199</f>
        <v>7.0799301445550959</v>
      </c>
      <c r="G202" s="2">
        <f t="shared" si="124"/>
        <v>6.6246945092512259</v>
      </c>
      <c r="H202" s="2">
        <f t="shared" si="124"/>
        <v>6.168768211585161</v>
      </c>
      <c r="I202" s="2">
        <f t="shared" si="124"/>
        <v>6.3898167851979411</v>
      </c>
      <c r="J202" s="2">
        <f t="shared" si="124"/>
        <v>4.7560137214444635</v>
      </c>
      <c r="K202" s="2">
        <f t="shared" si="124"/>
        <v>2.2257951172902297</v>
      </c>
    </row>
    <row r="203" spans="1:11" hidden="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2">
        <f t="shared" si="124"/>
        <v>0</v>
      </c>
      <c r="G203" s="2">
        <f t="shared" si="124"/>
        <v>0</v>
      </c>
      <c r="H203" s="2">
        <f t="shared" si="124"/>
        <v>0</v>
      </c>
      <c r="I203" s="2">
        <f t="shared" si="124"/>
        <v>0</v>
      </c>
      <c r="J203" s="2">
        <f t="shared" si="124"/>
        <v>1.2444707987319259</v>
      </c>
      <c r="K203" s="2">
        <f t="shared" si="124"/>
        <v>3.1530591585779546</v>
      </c>
    </row>
    <row r="204" spans="1:11" hidden="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2">
        <f>F205</f>
        <v>1.2335942029956095</v>
      </c>
      <c r="G204" s="2">
        <f t="shared" ref="G204:K204" si="125">G205</f>
        <v>4.3784386157888705E-5</v>
      </c>
      <c r="H204" s="2">
        <f t="shared" si="125"/>
        <v>0.17476148410023515</v>
      </c>
      <c r="I204" s="2">
        <f t="shared" si="125"/>
        <v>7.4346787346790504E-4</v>
      </c>
      <c r="J204" s="2">
        <f t="shared" si="125"/>
        <v>0.32878395618299078</v>
      </c>
      <c r="K204" s="2">
        <f t="shared" si="125"/>
        <v>3.3178519106437596</v>
      </c>
    </row>
    <row r="205" spans="1:11" hidden="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2">
        <f>'[1]Electricity and CHPs'!B$92</f>
        <v>1.2335942029956095</v>
      </c>
      <c r="G205" s="2">
        <f>'[1]Electricity and CHPs'!C$92</f>
        <v>4.3784386157888705E-5</v>
      </c>
      <c r="H205" s="2">
        <f>'[1]Electricity and CHPs'!D$92</f>
        <v>0.17476148410023515</v>
      </c>
      <c r="I205" s="2">
        <f>'[1]Electricity and CHPs'!E$92</f>
        <v>7.4346787346790504E-4</v>
      </c>
      <c r="J205" s="2">
        <f>'[1]Electricity and CHPs'!F$92</f>
        <v>0.32878395618299078</v>
      </c>
      <c r="K205" s="2">
        <f>'[1]Electricity and CHPs'!G$92</f>
        <v>3.3178519106437596</v>
      </c>
    </row>
    <row r="206" spans="1:11" hidden="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2">
        <f>+F207</f>
        <v>0</v>
      </c>
      <c r="G206" s="2">
        <f t="shared" ref="G206:K206" si="126">+G207</f>
        <v>0</v>
      </c>
      <c r="H206" s="2">
        <f t="shared" si="126"/>
        <v>0</v>
      </c>
      <c r="I206" s="2">
        <f t="shared" si="126"/>
        <v>0</v>
      </c>
      <c r="J206" s="2">
        <f t="shared" si="126"/>
        <v>1.8315503193762547E-5</v>
      </c>
      <c r="K206" s="2">
        <f t="shared" si="126"/>
        <v>6.035584785986129E-2</v>
      </c>
    </row>
    <row r="207" spans="1:11" hidden="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2">
        <f>'[1]Electricity and CHPs'!B$96</f>
        <v>0</v>
      </c>
      <c r="G207" s="2">
        <f>'[1]Electricity and CHPs'!C$96</f>
        <v>0</v>
      </c>
      <c r="H207" s="2">
        <f>'[1]Electricity and CHPs'!D$96</f>
        <v>0</v>
      </c>
      <c r="I207" s="2">
        <f>'[1]Electricity and CHPs'!E$96</f>
        <v>0</v>
      </c>
      <c r="J207" s="2">
        <f>'[1]Electricity and CHPs'!F$96</f>
        <v>1.8315503193762547E-5</v>
      </c>
      <c r="K207" s="2">
        <f>'[1]Electricity and CHPs'!G$96</f>
        <v>6.035584785986129E-2</v>
      </c>
    </row>
    <row r="208" spans="1:11" hidden="1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2">
        <f>SUM(F209,F215,F217,F223,F225,F227,F229)</f>
        <v>5.85157973735115</v>
      </c>
      <c r="G208" s="2">
        <f t="shared" ref="G208:K208" si="127">SUM(G209,G215,G217,G223,G225,G227,G229)</f>
        <v>12.218706224840851</v>
      </c>
      <c r="H208" s="2">
        <f t="shared" si="127"/>
        <v>12.226768646988116</v>
      </c>
      <c r="I208" s="2">
        <f t="shared" si="127"/>
        <v>15.866860203373349</v>
      </c>
      <c r="J208" s="2">
        <f t="shared" si="127"/>
        <v>16.58605470304736</v>
      </c>
      <c r="K208" s="2">
        <f t="shared" si="127"/>
        <v>18.037205290111864</v>
      </c>
    </row>
    <row r="209" spans="1:11" hidden="1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2">
        <f>+F210</f>
        <v>2.6346713418451655</v>
      </c>
      <c r="G209" s="2">
        <f t="shared" ref="G209:K209" si="128">+G210</f>
        <v>0</v>
      </c>
      <c r="H209" s="2">
        <f t="shared" si="128"/>
        <v>4.6117894268654874E-5</v>
      </c>
      <c r="I209" s="2">
        <f t="shared" si="128"/>
        <v>0.38545320651397713</v>
      </c>
      <c r="J209" s="2">
        <f t="shared" si="128"/>
        <v>4.0302497920935291E-4</v>
      </c>
      <c r="K209" s="2">
        <f t="shared" si="128"/>
        <v>2.5283431351154088E-7</v>
      </c>
    </row>
    <row r="210" spans="1:11" hidden="1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2">
        <f>'[1]Electricity and CHPs'!B$97+F214</f>
        <v>2.6346713418451655</v>
      </c>
      <c r="G210" s="2">
        <f>'[1]Electricity and CHPs'!C$97+G214</f>
        <v>0</v>
      </c>
      <c r="H210" s="2">
        <f>'[1]Electricity and CHPs'!D$97+H214</f>
        <v>4.6117894268654874E-5</v>
      </c>
      <c r="I210" s="2">
        <f>'[1]Electricity and CHPs'!E$97+I214</f>
        <v>0.38545320651397713</v>
      </c>
      <c r="J210" s="2">
        <f>'[1]Electricity and CHPs'!F$97+J214</f>
        <v>4.0302497920935291E-4</v>
      </c>
      <c r="K210" s="2">
        <f>'[1]Electricity and CHPs'!G$97+K214</f>
        <v>2.5283431351154088E-7</v>
      </c>
    </row>
    <row r="211" spans="1:11" hidden="1">
      <c r="A211" s="5"/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2">
        <f>F212</f>
        <v>1.7328976890027548</v>
      </c>
      <c r="G211" s="2">
        <f t="shared" ref="G211:K211" si="129">G212</f>
        <v>0</v>
      </c>
      <c r="H211" s="2">
        <f t="shared" si="129"/>
        <v>3.4307711038139725E-5</v>
      </c>
      <c r="I211" s="2">
        <f t="shared" si="129"/>
        <v>0.38544788010574027</v>
      </c>
      <c r="J211" s="2">
        <f t="shared" si="129"/>
        <v>3.9711475910534998E-4</v>
      </c>
      <c r="K211" s="2">
        <f t="shared" si="129"/>
        <v>0</v>
      </c>
    </row>
    <row r="212" spans="1:11" hidden="1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2">
        <f>F210-F214</f>
        <v>1.7328976890027548</v>
      </c>
      <c r="G212" s="2">
        <f t="shared" ref="G212:K212" si="130">G210-G214</f>
        <v>0</v>
      </c>
      <c r="H212" s="2">
        <f t="shared" si="130"/>
        <v>3.4307711038139725E-5</v>
      </c>
      <c r="I212" s="2">
        <f t="shared" si="130"/>
        <v>0.38544788010574027</v>
      </c>
      <c r="J212" s="2">
        <f t="shared" si="130"/>
        <v>3.9711475910534998E-4</v>
      </c>
      <c r="K212" s="2">
        <f t="shared" si="130"/>
        <v>0</v>
      </c>
    </row>
    <row r="213" spans="1:11" hidden="1">
      <c r="A213" s="5"/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2">
        <f>F214</f>
        <v>0.90177365284241062</v>
      </c>
      <c r="G213" s="2">
        <f t="shared" ref="G213:K213" si="131">G214</f>
        <v>0</v>
      </c>
      <c r="H213" s="2">
        <f t="shared" si="131"/>
        <v>1.1810183230515152E-5</v>
      </c>
      <c r="I213" s="2">
        <f t="shared" si="131"/>
        <v>5.3264082368551926E-6</v>
      </c>
      <c r="J213" s="2">
        <f t="shared" si="131"/>
        <v>5.9102201040029272E-6</v>
      </c>
      <c r="K213" s="2">
        <f t="shared" si="131"/>
        <v>2.5283431351154088E-7</v>
      </c>
    </row>
    <row r="214" spans="1:11" hidden="1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2">
        <f>'[1]Electricity and CHPs'!B$98</f>
        <v>0.90177365284241062</v>
      </c>
      <c r="G214" s="2">
        <f>'[1]Electricity and CHPs'!C$98</f>
        <v>0</v>
      </c>
      <c r="H214" s="2">
        <f>'[1]Electricity and CHPs'!D$98</f>
        <v>1.1810183230515152E-5</v>
      </c>
      <c r="I214" s="2">
        <f>'[1]Electricity and CHPs'!E$98</f>
        <v>5.3264082368551926E-6</v>
      </c>
      <c r="J214" s="2">
        <f>'[1]Electricity and CHPs'!F$98</f>
        <v>5.9102201040029272E-6</v>
      </c>
      <c r="K214" s="2">
        <f>'[1]Electricity and CHPs'!G$98</f>
        <v>2.5283431351154088E-7</v>
      </c>
    </row>
    <row r="215" spans="1:11" hidden="1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2">
        <f>+F216</f>
        <v>1.4500001058889773</v>
      </c>
      <c r="G215" s="2">
        <f t="shared" ref="G215:K215" si="132">+G216</f>
        <v>3.801939893519914</v>
      </c>
      <c r="H215" s="2">
        <f t="shared" si="132"/>
        <v>3.8019218733786198</v>
      </c>
      <c r="I215" s="2">
        <f t="shared" si="132"/>
        <v>1.0696875536632149</v>
      </c>
      <c r="J215" s="2">
        <f t="shared" si="132"/>
        <v>0</v>
      </c>
      <c r="K215" s="2">
        <f t="shared" si="132"/>
        <v>0</v>
      </c>
    </row>
    <row r="216" spans="1:11" hidden="1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2">
        <f>'[1]Electricity and CHPs'!B$99</f>
        <v>1.4500001058889773</v>
      </c>
      <c r="G216" s="2">
        <f>'[1]Electricity and CHPs'!C$99</f>
        <v>3.801939893519914</v>
      </c>
      <c r="H216" s="2">
        <f>'[1]Electricity and CHPs'!D$99</f>
        <v>3.8019218733786198</v>
      </c>
      <c r="I216" s="2">
        <f>'[1]Electricity and CHPs'!E$99</f>
        <v>1.0696875536632149</v>
      </c>
      <c r="J216" s="2">
        <f>'[1]Electricity and CHPs'!F$99</f>
        <v>0</v>
      </c>
      <c r="K216" s="2">
        <f>'[1]Electricity and CHPs'!G$99</f>
        <v>0</v>
      </c>
    </row>
    <row r="217" spans="1:11" hidden="1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2">
        <f>+F218</f>
        <v>0.18406364536559505</v>
      </c>
      <c r="G217" s="2">
        <f t="shared" ref="G217:K217" si="133">+G218</f>
        <v>0</v>
      </c>
      <c r="H217" s="2">
        <f t="shared" si="133"/>
        <v>2.5641584669635386E-5</v>
      </c>
      <c r="I217" s="2">
        <f t="shared" si="133"/>
        <v>1.2075287667758592E-5</v>
      </c>
      <c r="J217" s="2">
        <f t="shared" si="133"/>
        <v>6.4174120074509576E-6</v>
      </c>
      <c r="K217" s="2">
        <f t="shared" si="133"/>
        <v>0</v>
      </c>
    </row>
    <row r="218" spans="1:11" hidden="1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2">
        <f>'[1]Electricity and CHPs'!B$100</f>
        <v>0.18406364536559505</v>
      </c>
      <c r="G218" s="2">
        <f>'[1]Electricity and CHPs'!C$100</f>
        <v>0</v>
      </c>
      <c r="H218" s="2">
        <f>'[1]Electricity and CHPs'!D$100</f>
        <v>2.5641584669635386E-5</v>
      </c>
      <c r="I218" s="2">
        <f>'[1]Electricity and CHPs'!E$100</f>
        <v>1.2075287667758592E-5</v>
      </c>
      <c r="J218" s="2">
        <f>'[1]Electricity and CHPs'!F$100</f>
        <v>6.4174120074509576E-6</v>
      </c>
      <c r="K218" s="2">
        <f>'[1]Electricity and CHPs'!G$100</f>
        <v>0</v>
      </c>
    </row>
    <row r="219" spans="1:11" hidden="1">
      <c r="A219" s="5"/>
      <c r="B219" s="5" t="s">
        <v>6</v>
      </c>
      <c r="C219" s="5" t="s">
        <v>7</v>
      </c>
      <c r="D219" t="s">
        <v>858</v>
      </c>
      <c r="E219" t="str">
        <f>E171</f>
        <v>PJ/yr.</v>
      </c>
      <c r="F219" s="2">
        <f>F220</f>
        <v>0.18406364536559505</v>
      </c>
      <c r="G219" s="2">
        <f t="shared" ref="G219:K219" si="134">G220</f>
        <v>0</v>
      </c>
      <c r="H219" s="2">
        <f t="shared" si="134"/>
        <v>2.5641584669635386E-5</v>
      </c>
      <c r="I219" s="2">
        <f t="shared" si="134"/>
        <v>1.2075287667758592E-5</v>
      </c>
      <c r="J219" s="2">
        <f t="shared" si="134"/>
        <v>6.4174120074509576E-6</v>
      </c>
      <c r="K219" s="2">
        <f t="shared" si="134"/>
        <v>0</v>
      </c>
    </row>
    <row r="220" spans="1:11" hidden="1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2">
        <f>F218-F222</f>
        <v>0.18406364536559505</v>
      </c>
      <c r="G220" s="2">
        <f t="shared" ref="G220:K220" si="135">G218-G222</f>
        <v>0</v>
      </c>
      <c r="H220" s="2">
        <f t="shared" si="135"/>
        <v>2.5641584669635386E-5</v>
      </c>
      <c r="I220" s="2">
        <f t="shared" si="135"/>
        <v>1.2075287667758592E-5</v>
      </c>
      <c r="J220" s="2">
        <f t="shared" si="135"/>
        <v>6.4174120074509576E-6</v>
      </c>
      <c r="K220" s="2">
        <f t="shared" si="135"/>
        <v>0</v>
      </c>
    </row>
    <row r="221" spans="1:11" hidden="1">
      <c r="A221" s="5"/>
      <c r="B221" s="5" t="s">
        <v>6</v>
      </c>
      <c r="C221" s="5" t="s">
        <v>7</v>
      </c>
      <c r="D221" t="s">
        <v>859</v>
      </c>
      <c r="E221" t="str">
        <f>E172</f>
        <v>PJ/yr.</v>
      </c>
      <c r="F221" s="2">
        <f>F222</f>
        <v>0</v>
      </c>
      <c r="G221" s="2">
        <f t="shared" ref="G221:K221" si="136">G222</f>
        <v>0</v>
      </c>
      <c r="H221" s="2">
        <f t="shared" si="136"/>
        <v>0</v>
      </c>
      <c r="I221" s="2">
        <f t="shared" si="136"/>
        <v>0</v>
      </c>
      <c r="J221" s="2">
        <f t="shared" si="136"/>
        <v>0</v>
      </c>
      <c r="K221" s="2">
        <f t="shared" si="136"/>
        <v>0</v>
      </c>
    </row>
    <row r="222" spans="1:11" hidden="1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 hidden="1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2">
        <f>+F224</f>
        <v>1.5828446442514124</v>
      </c>
      <c r="G223" s="2">
        <f t="shared" ref="G223:K223" si="137">+G224</f>
        <v>1.4285172449586985</v>
      </c>
      <c r="H223" s="2">
        <f t="shared" si="137"/>
        <v>1.2247749912392329</v>
      </c>
      <c r="I223" s="2">
        <f t="shared" si="137"/>
        <v>0.94770755688350861</v>
      </c>
      <c r="J223" s="2">
        <f t="shared" si="137"/>
        <v>0.56742755369270081</v>
      </c>
      <c r="K223" s="2">
        <f t="shared" si="137"/>
        <v>0.33973958688319567</v>
      </c>
    </row>
    <row r="224" spans="1:11" hidden="1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2">
        <f>'[1]Electricity and CHPs'!B$101</f>
        <v>1.5828446442514124</v>
      </c>
      <c r="G224" s="2">
        <f>'[1]Electricity and CHPs'!C$101</f>
        <v>1.4285172449586985</v>
      </c>
      <c r="H224" s="2">
        <f>'[1]Electricity and CHPs'!D$101</f>
        <v>1.2247749912392329</v>
      </c>
      <c r="I224" s="2">
        <f>'[1]Electricity and CHPs'!E$101</f>
        <v>0.94770755688350861</v>
      </c>
      <c r="J224" s="2">
        <f>'[1]Electricity and CHPs'!F$101</f>
        <v>0.56742755369270081</v>
      </c>
      <c r="K224" s="2">
        <f>'[1]Electricity and CHPs'!G$101</f>
        <v>0.33973958688319567</v>
      </c>
    </row>
    <row r="225" spans="1:11" hidden="1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2">
        <f>+F226</f>
        <v>0</v>
      </c>
      <c r="G225" s="2">
        <f t="shared" ref="G225:K225" si="138">+G226</f>
        <v>0</v>
      </c>
      <c r="H225" s="2">
        <f t="shared" si="138"/>
        <v>0</v>
      </c>
      <c r="I225" s="2">
        <f t="shared" si="138"/>
        <v>0</v>
      </c>
      <c r="J225" s="2">
        <f t="shared" si="138"/>
        <v>0</v>
      </c>
      <c r="K225" s="2">
        <f t="shared" si="138"/>
        <v>0</v>
      </c>
    </row>
    <row r="226" spans="1:11" hidden="1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2">
        <f>'[1]Electricity and CHPs'!B$102</f>
        <v>0</v>
      </c>
      <c r="G226" s="2">
        <f>'[1]Electricity and CHPs'!C$102</f>
        <v>0</v>
      </c>
      <c r="H226" s="2">
        <f>'[1]Electricity and CHPs'!D$102</f>
        <v>0</v>
      </c>
      <c r="I226" s="2">
        <f>'[1]Electricity and CHPs'!E$102</f>
        <v>0</v>
      </c>
      <c r="J226" s="2">
        <f>'[1]Electricity and CHPs'!F$102</f>
        <v>0</v>
      </c>
      <c r="K226" s="2">
        <f>'[1]Electricity and CHPs'!G$102</f>
        <v>0</v>
      </c>
    </row>
    <row r="227" spans="1:11" hidden="1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2">
        <f>+F228</f>
        <v>0</v>
      </c>
      <c r="G227" s="2">
        <f t="shared" ref="G227:K227" si="139">+G228</f>
        <v>0</v>
      </c>
      <c r="H227" s="2">
        <f t="shared" si="139"/>
        <v>0</v>
      </c>
      <c r="I227" s="2">
        <f t="shared" si="139"/>
        <v>0</v>
      </c>
      <c r="J227" s="2">
        <f t="shared" si="139"/>
        <v>6.4130596595807785E-7</v>
      </c>
      <c r="K227" s="2">
        <f t="shared" si="139"/>
        <v>4.0686259470128893E-7</v>
      </c>
    </row>
    <row r="228" spans="1:11" hidden="1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2">
        <f>'[1]Electricity and CHPs'!B$90</f>
        <v>0</v>
      </c>
      <c r="G228" s="2">
        <f>'[1]Electricity and CHPs'!C$90</f>
        <v>0</v>
      </c>
      <c r="H228" s="2">
        <f>'[1]Electricity and CHPs'!D$90</f>
        <v>0</v>
      </c>
      <c r="I228" s="2">
        <f>'[1]Electricity and CHPs'!E$90</f>
        <v>0</v>
      </c>
      <c r="J228" s="2">
        <f>'[1]Electricity and CHPs'!F$90</f>
        <v>6.4130596595807785E-7</v>
      </c>
      <c r="K228" s="2">
        <f>'[1]Electricity and CHPs'!G$90</f>
        <v>4.0686259470128893E-7</v>
      </c>
    </row>
    <row r="229" spans="1:11" hidden="1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2">
        <f>+F230</f>
        <v>0</v>
      </c>
      <c r="G229" s="2">
        <f t="shared" ref="G229:K229" si="140">+G230</f>
        <v>6.9882490863622388</v>
      </c>
      <c r="H229" s="2">
        <f t="shared" si="140"/>
        <v>7.2000000228913263</v>
      </c>
      <c r="I229" s="2">
        <f t="shared" si="140"/>
        <v>13.46399981102498</v>
      </c>
      <c r="J229" s="2">
        <f t="shared" si="140"/>
        <v>16.018217065657478</v>
      </c>
      <c r="K229" s="2">
        <f t="shared" si="140"/>
        <v>17.697465043531761</v>
      </c>
    </row>
    <row r="230" spans="1:11" hidden="1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2">
        <f>'[1]Electricity and CHPs'!B$123</f>
        <v>0</v>
      </c>
      <c r="G230" s="2">
        <f>'[1]Electricity and CHPs'!C$123</f>
        <v>6.9882490863622388</v>
      </c>
      <c r="H230" s="2">
        <f>'[1]Electricity and CHPs'!D$123</f>
        <v>7.2000000228913263</v>
      </c>
      <c r="I230" s="2">
        <f>'[1]Electricity and CHPs'!E$123</f>
        <v>13.46399981102498</v>
      </c>
      <c r="J230" s="2">
        <f>'[1]Electricity and CHPs'!F$123</f>
        <v>16.018217065657478</v>
      </c>
      <c r="K230" s="2">
        <f>'[1]Electricity and CHPs'!G$123</f>
        <v>17.697465043531761</v>
      </c>
    </row>
    <row r="231" spans="1:11" hidden="1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2">
        <f>SUM(F232,F238,F271,F280,F286)</f>
        <v>7.861809160402883</v>
      </c>
      <c r="G231" s="2">
        <f t="shared" ref="G231:K231" si="141">SUM(G232,G238,G271,G280,G286)</f>
        <v>8.3430041488816613</v>
      </c>
      <c r="H231" s="2">
        <f t="shared" si="141"/>
        <v>8.3188832942060866</v>
      </c>
      <c r="I231" s="2">
        <f t="shared" si="141"/>
        <v>10.287467227921432</v>
      </c>
      <c r="J231" s="2">
        <f t="shared" si="141"/>
        <v>13.424238865418577</v>
      </c>
      <c r="K231" s="2">
        <f t="shared" si="141"/>
        <v>16.217062539811373</v>
      </c>
    </row>
    <row r="232" spans="1:11" hidden="1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2">
        <f>+F233</f>
        <v>0.92931890049443122</v>
      </c>
      <c r="G232" s="2">
        <f t="shared" ref="G232:K232" si="142">+G233</f>
        <v>2.0729635468487739</v>
      </c>
      <c r="H232" s="2">
        <f t="shared" si="142"/>
        <v>3.0648687249485964E-2</v>
      </c>
      <c r="I232" s="2">
        <f t="shared" si="142"/>
        <v>1.3204719837478649</v>
      </c>
      <c r="J232" s="2">
        <f t="shared" si="142"/>
        <v>1.4688632820935419E-2</v>
      </c>
      <c r="K232" s="2">
        <f t="shared" si="142"/>
        <v>3.347383055513178E-3</v>
      </c>
    </row>
    <row r="233" spans="1:11" hidden="1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2">
        <f>'[1]Electricity and CHPs'!B$104</f>
        <v>0.92931890049443122</v>
      </c>
      <c r="G233" s="2">
        <f>'[1]Electricity and CHPs'!C$104</f>
        <v>2.0729635468487739</v>
      </c>
      <c r="H233" s="2">
        <f>'[1]Electricity and CHPs'!D$104</f>
        <v>3.0648687249485964E-2</v>
      </c>
      <c r="I233" s="2">
        <f>'[1]Electricity and CHPs'!E$104</f>
        <v>1.3204719837478649</v>
      </c>
      <c r="J233" s="2">
        <f>'[1]Electricity and CHPs'!F$104</f>
        <v>1.4688632820935419E-2</v>
      </c>
      <c r="K233" s="2">
        <f>'[1]Electricity and CHPs'!G$104</f>
        <v>3.347383055513178E-3</v>
      </c>
    </row>
    <row r="234" spans="1:11" hidden="1">
      <c r="A234" s="5"/>
      <c r="B234" s="5" t="s">
        <v>6</v>
      </c>
      <c r="C234" s="5" t="s">
        <v>7</v>
      </c>
      <c r="D234" t="s">
        <v>867</v>
      </c>
      <c r="E234" t="str">
        <f>E169</f>
        <v>PJ/yr.</v>
      </c>
      <c r="F234" s="2">
        <f>F235</f>
        <v>0.92931890049443122</v>
      </c>
      <c r="G234" s="2">
        <f t="shared" ref="G234:K234" si="143">G235</f>
        <v>2.0729635468487739</v>
      </c>
      <c r="H234" s="2">
        <f t="shared" si="143"/>
        <v>3.0648687249485964E-2</v>
      </c>
      <c r="I234" s="2">
        <f t="shared" si="143"/>
        <v>1.3204719837478649</v>
      </c>
      <c r="J234" s="2">
        <f t="shared" si="143"/>
        <v>1.4688632820935419E-2</v>
      </c>
      <c r="K234" s="2">
        <f t="shared" si="143"/>
        <v>3.347383055513178E-3</v>
      </c>
    </row>
    <row r="235" spans="1:11" hidden="1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2">
        <f>F233-F237</f>
        <v>0.92931890049443122</v>
      </c>
      <c r="G235" s="2">
        <f t="shared" ref="G235:K235" si="144">G233-G237</f>
        <v>2.0729635468487739</v>
      </c>
      <c r="H235" s="2">
        <f t="shared" si="144"/>
        <v>3.0648687249485964E-2</v>
      </c>
      <c r="I235" s="2">
        <f t="shared" si="144"/>
        <v>1.3204719837478649</v>
      </c>
      <c r="J235" s="2">
        <f t="shared" si="144"/>
        <v>1.4688632820935419E-2</v>
      </c>
      <c r="K235" s="2">
        <f t="shared" si="144"/>
        <v>3.347383055513178E-3</v>
      </c>
    </row>
    <row r="236" spans="1:11" hidden="1">
      <c r="A236" s="5"/>
      <c r="B236" s="5" t="s">
        <v>6</v>
      </c>
      <c r="C236" s="5" t="s">
        <v>7</v>
      </c>
      <c r="D236" t="s">
        <v>868</v>
      </c>
      <c r="E236" t="str">
        <f>E170</f>
        <v>PJ/yr.</v>
      </c>
      <c r="F236" s="2">
        <f>F237</f>
        <v>0</v>
      </c>
      <c r="G236" s="2">
        <f t="shared" ref="G236:K236" si="145">G237</f>
        <v>0</v>
      </c>
      <c r="H236" s="2">
        <f t="shared" si="145"/>
        <v>0</v>
      </c>
      <c r="I236" s="2">
        <f t="shared" si="145"/>
        <v>0</v>
      </c>
      <c r="J236" s="2">
        <f t="shared" si="145"/>
        <v>0</v>
      </c>
      <c r="K236" s="2">
        <f t="shared" si="145"/>
        <v>0</v>
      </c>
    </row>
    <row r="237" spans="1:11" hidden="1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2">
        <f t="shared" ref="F237:K237" si="146">F233*IFERROR(F79/F75,0)</f>
        <v>0</v>
      </c>
      <c r="G237" s="2">
        <f t="shared" si="146"/>
        <v>0</v>
      </c>
      <c r="H237" s="2">
        <f t="shared" si="146"/>
        <v>0</v>
      </c>
      <c r="I237" s="2">
        <f t="shared" si="146"/>
        <v>0</v>
      </c>
      <c r="J237" s="2">
        <f t="shared" si="146"/>
        <v>0</v>
      </c>
      <c r="K237" s="2">
        <f t="shared" si="146"/>
        <v>0</v>
      </c>
    </row>
    <row r="238" spans="1:11" hidden="1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2">
        <f>SUM(F239:F248)</f>
        <v>4.3381640169948907</v>
      </c>
      <c r="G238" s="2">
        <f t="shared" ref="G238:K238" si="147">SUM(G239:G248)</f>
        <v>2.5584642329687677</v>
      </c>
      <c r="H238" s="2">
        <f t="shared" si="147"/>
        <v>2.3617955581629384</v>
      </c>
      <c r="I238" s="2">
        <f t="shared" si="147"/>
        <v>2.8349175793286001</v>
      </c>
      <c r="J238" s="2">
        <f t="shared" si="147"/>
        <v>2.4773136550387886</v>
      </c>
      <c r="K238" s="2">
        <f t="shared" si="147"/>
        <v>3.0720874125667788</v>
      </c>
    </row>
    <row r="239" spans="1:11" hidden="1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2">
        <f>'[1]Electricity and CHPs'!B$103-F240</f>
        <v>2.085011001407342</v>
      </c>
      <c r="G239" s="2">
        <f>'[1]Electricity and CHPs'!C$103-G240</f>
        <v>0.22648253152292336</v>
      </c>
      <c r="H239" s="2">
        <f>'[1]Electricity and CHPs'!D$103-H240</f>
        <v>0.12937828424155898</v>
      </c>
      <c r="I239" s="2">
        <f>'[1]Electricity and CHPs'!E$103-I240</f>
        <v>0.23434845216027739</v>
      </c>
      <c r="J239" s="2">
        <f>'[1]Electricity and CHPs'!F$103-J240</f>
        <v>1.5476444079463383E-2</v>
      </c>
      <c r="K239" s="2">
        <f>'[1]Electricity and CHPs'!G$103-K240</f>
        <v>0.18147679116686852</v>
      </c>
    </row>
    <row r="240" spans="1:11" hidden="1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2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2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2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2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2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2.5591472874397763E-5</v>
      </c>
      <c r="K240" s="2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0.10492900379799011</v>
      </c>
    </row>
    <row r="241" spans="1:11" hidden="1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2">
        <f>'[1]Electricity and CHPs'!B$107</f>
        <v>0</v>
      </c>
      <c r="G241" s="2">
        <f>'[1]Electricity and CHPs'!C$107</f>
        <v>0</v>
      </c>
      <c r="H241" s="2">
        <f>'[1]Electricity and CHPs'!D$107</f>
        <v>0</v>
      </c>
      <c r="I241" s="2">
        <f>'[1]Electricity and CHPs'!E$107</f>
        <v>5.7240447712859715E-6</v>
      </c>
      <c r="J241" s="2">
        <f>'[1]Electricity and CHPs'!F$107</f>
        <v>1.773331716665078E-5</v>
      </c>
      <c r="K241" s="2">
        <f>'[1]Electricity and CHPs'!G$107</f>
        <v>6.4574781708892726E-6</v>
      </c>
    </row>
    <row r="242" spans="1:11" hidden="1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2">
        <f>'[1]Electricity and CHPs'!B$109</f>
        <v>3.0396918636573206E-2</v>
      </c>
      <c r="G242" s="2">
        <f>'[1]Electricity and CHPs'!C$109</f>
        <v>8.8437119179602763E-4</v>
      </c>
      <c r="H242" s="2">
        <f>'[1]Electricity and CHPs'!D$109</f>
        <v>1.0724315105740368E-3</v>
      </c>
      <c r="I242" s="2">
        <f>'[1]Electricity and CHPs'!E$109</f>
        <v>1.055283509810833E-3</v>
      </c>
      <c r="J242" s="2">
        <f>'[1]Electricity and CHPs'!F$109</f>
        <v>2.0377593760857876E-3</v>
      </c>
      <c r="K242" s="2">
        <f>'[1]Electricity and CHPs'!G$109</f>
        <v>1.479695683039557E-3</v>
      </c>
    </row>
    <row r="243" spans="1:11" hidden="1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2">
        <f>'[1]Electricity and CHPs'!B$111</f>
        <v>0</v>
      </c>
      <c r="G243" s="2">
        <f>'[1]Electricity and CHPs'!C$111</f>
        <v>0</v>
      </c>
      <c r="H243" s="2">
        <f>'[1]Electricity and CHPs'!D$111</f>
        <v>0</v>
      </c>
      <c r="I243" s="2">
        <f>'[1]Electricity and CHPs'!E$111</f>
        <v>0</v>
      </c>
      <c r="J243" s="2">
        <f>'[1]Electricity and CHPs'!F$111</f>
        <v>0</v>
      </c>
      <c r="K243" s="2">
        <f>'[1]Electricity and CHPs'!G$111</f>
        <v>0</v>
      </c>
    </row>
    <row r="244" spans="1:11" hidden="1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2">
        <f>'[1]Electricity and CHPs'!B$112</f>
        <v>0.10587416375017747</v>
      </c>
      <c r="G244" s="2">
        <f>'[1]Electricity and CHPs'!C$112</f>
        <v>2.5976093187042816E-3</v>
      </c>
      <c r="H244" s="2">
        <f>'[1]Electricity and CHPs'!D$112</f>
        <v>3.8896247858571458E-3</v>
      </c>
      <c r="I244" s="2">
        <f>'[1]Electricity and CHPs'!E$112</f>
        <v>0.52799983590683797</v>
      </c>
      <c r="J244" s="2">
        <f>'[1]Electricity and CHPs'!F$112</f>
        <v>0.80891890776995234</v>
      </c>
      <c r="K244" s="2">
        <f>'[1]Electricity and CHPs'!G$112</f>
        <v>0.8360520197964979</v>
      </c>
    </row>
    <row r="245" spans="1:11" hidden="1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2">
        <f>'[1]Electricity and CHPs'!B$114</f>
        <v>0</v>
      </c>
      <c r="G245" s="2">
        <f>'[1]Electricity and CHPs'!C$114</f>
        <v>0</v>
      </c>
      <c r="H245" s="2">
        <f>'[1]Electricity and CHPs'!D$114</f>
        <v>0</v>
      </c>
      <c r="I245" s="2">
        <f>'[1]Electricity and CHPs'!E$114</f>
        <v>0</v>
      </c>
      <c r="J245" s="2">
        <f>'[1]Electricity and CHPs'!F$114</f>
        <v>0</v>
      </c>
      <c r="K245" s="2">
        <f>'[1]Electricity and CHPs'!G$114</f>
        <v>0</v>
      </c>
    </row>
    <row r="246" spans="1:11" hidden="1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2">
        <f>'[1]Electricity and CHPs'!B$115</f>
        <v>1.4243075484212893</v>
      </c>
      <c r="G246" s="2">
        <f>'[1]Electricity and CHPs'!C$115</f>
        <v>1.5783093694596859</v>
      </c>
      <c r="H246" s="2">
        <f>'[1]Electricity and CHPs'!D$115</f>
        <v>1.573292959941242</v>
      </c>
      <c r="I246" s="2">
        <f>'[1]Electricity and CHPs'!E$115</f>
        <v>1.404599928691767</v>
      </c>
      <c r="J246" s="2">
        <f>'[1]Electricity and CHPs'!F$115</f>
        <v>1.3735260758193411</v>
      </c>
      <c r="K246" s="2">
        <f>'[1]Electricity and CHPs'!G$115</f>
        <v>1.9480340695657885</v>
      </c>
    </row>
    <row r="247" spans="1:11" hidden="1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2">
        <f>'[1]Electricity and CHPs'!B$116</f>
        <v>0.69257438477950906</v>
      </c>
      <c r="G247" s="2">
        <f>'[1]Electricity and CHPs'!C$116</f>
        <v>0.75019035147565793</v>
      </c>
      <c r="H247" s="2">
        <f>'[1]Electricity and CHPs'!D$116</f>
        <v>0.65416225768370639</v>
      </c>
      <c r="I247" s="2">
        <f>'[1]Electricity and CHPs'!E$116</f>
        <v>0.66690564620455528</v>
      </c>
      <c r="J247" s="2">
        <f>'[1]Electricity and CHPs'!F$116</f>
        <v>0.27730166713569726</v>
      </c>
      <c r="K247" s="2">
        <f>'[1]Electricity and CHPs'!G$116</f>
        <v>1.0565115297247381E-4</v>
      </c>
    </row>
    <row r="248" spans="1:11" hidden="1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2">
        <f>'[1]Electricity and CHPs'!B$118</f>
        <v>0</v>
      </c>
      <c r="G248" s="2">
        <f>'[1]Electricity and CHPs'!C$118</f>
        <v>0</v>
      </c>
      <c r="H248" s="2">
        <f>'[1]Electricity and CHPs'!D$118</f>
        <v>0</v>
      </c>
      <c r="I248" s="2">
        <f>'[1]Electricity and CHPs'!E$118</f>
        <v>2.7088105804188176E-6</v>
      </c>
      <c r="J248" s="2">
        <f>'[1]Electricity and CHPs'!F$118</f>
        <v>9.4760682080786678E-6</v>
      </c>
      <c r="K248" s="2">
        <f>'[1]Electricity and CHPs'!G$118</f>
        <v>3.7239254504994968E-6</v>
      </c>
    </row>
    <row r="249" spans="1:11" hidden="1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2">
        <f>SUM(F250:F259)</f>
        <v>2.8413918812348293</v>
      </c>
      <c r="G249" s="2">
        <f t="shared" ref="G249:K249" si="148">SUM(G250:G259)</f>
        <v>0.83397490359798343</v>
      </c>
      <c r="H249" s="2">
        <f t="shared" si="148"/>
        <v>0.76059860206350804</v>
      </c>
      <c r="I249" s="2">
        <f t="shared" si="148"/>
        <v>1.4059546793630735</v>
      </c>
      <c r="J249" s="2">
        <f t="shared" si="148"/>
        <v>1.0954352960705749</v>
      </c>
      <c r="K249" s="2">
        <f t="shared" si="148"/>
        <v>0.79012126589860321</v>
      </c>
    </row>
    <row r="250" spans="1:11" hidden="1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2">
        <f t="shared" ref="F250:K252" si="149">F239-F261</f>
        <v>2.0331589409358304</v>
      </c>
      <c r="G250" s="2">
        <f t="shared" si="149"/>
        <v>0.1927050045104502</v>
      </c>
      <c r="H250" s="2">
        <f t="shared" si="149"/>
        <v>0.12479976902224141</v>
      </c>
      <c r="I250" s="2">
        <f t="shared" si="149"/>
        <v>0.23035673423280242</v>
      </c>
      <c r="J250" s="2">
        <f t="shared" si="149"/>
        <v>1.5359334913240668E-2</v>
      </c>
      <c r="K250" s="2">
        <f t="shared" si="149"/>
        <v>0.12756393890094619</v>
      </c>
    </row>
    <row r="251" spans="1:11" hidden="1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2">
        <f t="shared" si="149"/>
        <v>0</v>
      </c>
      <c r="G251" s="2">
        <f t="shared" si="149"/>
        <v>0</v>
      </c>
      <c r="H251" s="2">
        <f t="shared" si="149"/>
        <v>0</v>
      </c>
      <c r="I251" s="2">
        <f t="shared" si="149"/>
        <v>0</v>
      </c>
      <c r="J251" s="2">
        <f t="shared" si="149"/>
        <v>2.5397823995149793E-5</v>
      </c>
      <c r="K251" s="2">
        <f t="shared" si="149"/>
        <v>7.3756853112507723E-2</v>
      </c>
    </row>
    <row r="252" spans="1:11" hidden="1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2">
        <f t="shared" si="149"/>
        <v>0</v>
      </c>
      <c r="G252" s="2">
        <f t="shared" si="149"/>
        <v>0</v>
      </c>
      <c r="H252" s="2">
        <f t="shared" si="149"/>
        <v>0</v>
      </c>
      <c r="I252" s="2">
        <f t="shared" si="149"/>
        <v>5.6265456330557577E-6</v>
      </c>
      <c r="J252" s="2">
        <f t="shared" si="149"/>
        <v>1.7599130400163173E-5</v>
      </c>
      <c r="K252" s="2">
        <f t="shared" si="149"/>
        <v>4.5391002648271425E-6</v>
      </c>
    </row>
    <row r="253" spans="1:11" hidden="1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2">
        <f>F242-F264</f>
        <v>2.96409788059309E-2</v>
      </c>
      <c r="G253" s="2">
        <f t="shared" ref="G253:K253" si="150">G242-G264</f>
        <v>7.5247637580700755E-4</v>
      </c>
      <c r="H253" s="2">
        <f t="shared" si="150"/>
        <v>1.0344796701888966E-3</v>
      </c>
      <c r="I253" s="2">
        <f t="shared" si="150"/>
        <v>1.0373085922645478E-3</v>
      </c>
      <c r="J253" s="2">
        <f t="shared" si="150"/>
        <v>2.0223397938955484E-3</v>
      </c>
      <c r="K253" s="2">
        <f t="shared" si="150"/>
        <v>1.0401099142737778E-3</v>
      </c>
    </row>
    <row r="254" spans="1:11" hidden="1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2">
        <f t="shared" ref="F254:K254" si="151">F243-F265</f>
        <v>0</v>
      </c>
      <c r="G254" s="2">
        <f t="shared" si="151"/>
        <v>0</v>
      </c>
      <c r="H254" s="2">
        <f t="shared" si="151"/>
        <v>0</v>
      </c>
      <c r="I254" s="2">
        <f t="shared" si="151"/>
        <v>0</v>
      </c>
      <c r="J254" s="2">
        <f t="shared" si="151"/>
        <v>0</v>
      </c>
      <c r="K254" s="2">
        <f t="shared" si="151"/>
        <v>0</v>
      </c>
    </row>
    <row r="255" spans="1:11" hidden="1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2">
        <f t="shared" ref="F255:K255" si="152">F244-F266</f>
        <v>0.10324118313883325</v>
      </c>
      <c r="G255" s="2">
        <f t="shared" si="152"/>
        <v>2.2102027565275195E-3</v>
      </c>
      <c r="H255" s="2">
        <f t="shared" si="152"/>
        <v>3.7519764441444701E-3</v>
      </c>
      <c r="I255" s="2">
        <f t="shared" si="152"/>
        <v>0.51900627784718545</v>
      </c>
      <c r="J255" s="2">
        <f t="shared" si="152"/>
        <v>0.80279787516424972</v>
      </c>
      <c r="K255" s="2">
        <f t="shared" si="152"/>
        <v>0.58767894277603794</v>
      </c>
    </row>
    <row r="256" spans="1:11" hidden="1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2">
        <f t="shared" ref="F256:K257" si="153">F245-F267</f>
        <v>0</v>
      </c>
      <c r="G256" s="2">
        <f t="shared" si="153"/>
        <v>0</v>
      </c>
      <c r="H256" s="2">
        <f t="shared" si="153"/>
        <v>0</v>
      </c>
      <c r="I256" s="2">
        <f t="shared" si="153"/>
        <v>0</v>
      </c>
      <c r="J256" s="2">
        <f t="shared" si="153"/>
        <v>0</v>
      </c>
      <c r="K256" s="2">
        <f t="shared" si="153"/>
        <v>0</v>
      </c>
    </row>
    <row r="257" spans="1:18" hidden="1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2">
        <f t="shared" si="153"/>
        <v>0</v>
      </c>
      <c r="G257" s="2">
        <f t="shared" ref="G257:K257" si="154">G246-G268</f>
        <v>0</v>
      </c>
      <c r="H257" s="2">
        <f t="shared" si="154"/>
        <v>0</v>
      </c>
      <c r="I257" s="2">
        <f t="shared" si="154"/>
        <v>0</v>
      </c>
      <c r="J257" s="2">
        <f t="shared" si="154"/>
        <v>0</v>
      </c>
      <c r="K257" s="2">
        <f t="shared" si="154"/>
        <v>0</v>
      </c>
    </row>
    <row r="258" spans="1:18" hidden="1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2">
        <f t="shared" ref="F258:K258" si="155">F247-F269</f>
        <v>0.67535077835423474</v>
      </c>
      <c r="G258" s="2">
        <f t="shared" si="155"/>
        <v>0.63830721995519868</v>
      </c>
      <c r="H258" s="2">
        <f t="shared" si="155"/>
        <v>0.63101237692693324</v>
      </c>
      <c r="I258" s="2">
        <f t="shared" si="155"/>
        <v>0.65554606947448024</v>
      </c>
      <c r="J258" s="2">
        <f t="shared" si="155"/>
        <v>0.27520334488132858</v>
      </c>
      <c r="K258" s="2">
        <f t="shared" si="155"/>
        <v>7.4264467296001311E-5</v>
      </c>
    </row>
    <row r="259" spans="1:18" hidden="1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2">
        <f t="shared" ref="F259:K259" si="156">F248-F270</f>
        <v>0</v>
      </c>
      <c r="G259" s="2">
        <f t="shared" si="156"/>
        <v>0</v>
      </c>
      <c r="H259" s="2">
        <f t="shared" si="156"/>
        <v>0</v>
      </c>
      <c r="I259" s="2">
        <f t="shared" si="156"/>
        <v>2.6626707076937506E-6</v>
      </c>
      <c r="J259" s="2">
        <f t="shared" si="156"/>
        <v>9.4043634649723207E-6</v>
      </c>
      <c r="K259" s="2">
        <f t="shared" si="156"/>
        <v>2.6176272766603896E-6</v>
      </c>
    </row>
    <row r="260" spans="1:18" hidden="1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2">
        <f>SUM(F261:F270)</f>
        <v>1.4967721357600616</v>
      </c>
      <c r="G260" s="2">
        <f t="shared" ref="G260:K260" si="157">SUM(G261:G270)</f>
        <v>1.7244893293707839</v>
      </c>
      <c r="H260" s="2">
        <f t="shared" si="157"/>
        <v>1.6011969560994306</v>
      </c>
      <c r="I260" s="2">
        <f t="shared" si="157"/>
        <v>1.4289628999655268</v>
      </c>
      <c r="J260" s="2">
        <f t="shared" si="157"/>
        <v>1.3818783589682142</v>
      </c>
      <c r="K260" s="2">
        <f t="shared" si="157"/>
        <v>2.2819661466681751</v>
      </c>
      <c r="M260" s="2"/>
      <c r="N260" s="2"/>
      <c r="O260" s="2"/>
      <c r="P260" s="2"/>
      <c r="Q260" s="2"/>
      <c r="R260" s="2"/>
    </row>
    <row r="261" spans="1:18" hidden="1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2">
        <f t="shared" ref="F261:K270" si="158">F239*IFERROR(F118/F86,0)</f>
        <v>5.1852060471511655E-2</v>
      </c>
      <c r="G261" s="2">
        <f t="shared" si="158"/>
        <v>3.3777527012473177E-2</v>
      </c>
      <c r="H261" s="2">
        <f t="shared" si="158"/>
        <v>4.5785152193175659E-3</v>
      </c>
      <c r="I261" s="2">
        <f t="shared" si="158"/>
        <v>3.9917179274749515E-3</v>
      </c>
      <c r="J261" s="2">
        <f t="shared" si="158"/>
        <v>1.1710916622271591E-4</v>
      </c>
      <c r="K261" s="2">
        <f t="shared" si="158"/>
        <v>5.391285226592233E-2</v>
      </c>
    </row>
    <row r="262" spans="1:18" hidden="1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2">
        <f t="shared" si="158"/>
        <v>0</v>
      </c>
      <c r="G262" s="2">
        <f t="shared" si="158"/>
        <v>0</v>
      </c>
      <c r="H262" s="2">
        <f t="shared" si="158"/>
        <v>0</v>
      </c>
      <c r="I262" s="2">
        <f t="shared" si="158"/>
        <v>0</v>
      </c>
      <c r="J262" s="2">
        <f t="shared" si="158"/>
        <v>1.9364887924797051E-7</v>
      </c>
      <c r="K262" s="2">
        <f t="shared" si="158"/>
        <v>3.1172150685482385E-2</v>
      </c>
    </row>
    <row r="263" spans="1:18" hidden="1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2">
        <f t="shared" si="158"/>
        <v>0</v>
      </c>
      <c r="G263" s="2">
        <f t="shared" si="158"/>
        <v>0</v>
      </c>
      <c r="H263" s="2">
        <f t="shared" si="158"/>
        <v>0</v>
      </c>
      <c r="I263" s="2">
        <f t="shared" si="158"/>
        <v>9.7499138230213552E-8</v>
      </c>
      <c r="J263" s="2">
        <f t="shared" si="158"/>
        <v>1.3418676648760617E-7</v>
      </c>
      <c r="K263" s="2">
        <f t="shared" si="158"/>
        <v>1.9183779060621301E-6</v>
      </c>
    </row>
    <row r="264" spans="1:18" hidden="1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2">
        <f t="shared" si="158"/>
        <v>7.5593983064230718E-4</v>
      </c>
      <c r="G264" s="2">
        <f t="shared" si="158"/>
        <v>1.3189481598902011E-4</v>
      </c>
      <c r="H264" s="2">
        <f t="shared" si="158"/>
        <v>3.7951840385140264E-5</v>
      </c>
      <c r="I264" s="2">
        <f t="shared" si="158"/>
        <v>1.7974917546285388E-5</v>
      </c>
      <c r="J264" s="2">
        <f t="shared" si="158"/>
        <v>1.5419582190239322E-5</v>
      </c>
      <c r="K264" s="2">
        <f t="shared" si="158"/>
        <v>4.3958576876577927E-4</v>
      </c>
    </row>
    <row r="265" spans="1:18" hidden="1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2">
        <f t="shared" si="158"/>
        <v>0</v>
      </c>
      <c r="G265" s="2">
        <f t="shared" si="158"/>
        <v>0</v>
      </c>
      <c r="H265" s="2">
        <f t="shared" si="158"/>
        <v>0</v>
      </c>
      <c r="I265" s="2">
        <f t="shared" si="158"/>
        <v>0</v>
      </c>
      <c r="J265" s="2">
        <f t="shared" si="158"/>
        <v>0</v>
      </c>
      <c r="K265" s="2">
        <f t="shared" si="158"/>
        <v>0</v>
      </c>
    </row>
    <row r="266" spans="1:18" hidden="1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2">
        <f t="shared" si="158"/>
        <v>2.6329806113442209E-3</v>
      </c>
      <c r="G266" s="2">
        <f t="shared" si="158"/>
        <v>3.874065621767622E-4</v>
      </c>
      <c r="H266" s="2">
        <f t="shared" si="158"/>
        <v>1.376483417126755E-4</v>
      </c>
      <c r="I266" s="2">
        <f t="shared" si="158"/>
        <v>8.9935580596525299E-3</v>
      </c>
      <c r="J266" s="2">
        <f t="shared" si="158"/>
        <v>6.1210326057026532E-3</v>
      </c>
      <c r="K266" s="2">
        <f t="shared" si="158"/>
        <v>0.24837307702045996</v>
      </c>
    </row>
    <row r="267" spans="1:18" hidden="1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2">
        <f t="shared" si="158"/>
        <v>0</v>
      </c>
      <c r="G267" s="2">
        <f t="shared" si="158"/>
        <v>0</v>
      </c>
      <c r="H267" s="2">
        <f t="shared" si="158"/>
        <v>0</v>
      </c>
      <c r="I267" s="2">
        <f t="shared" si="158"/>
        <v>0</v>
      </c>
      <c r="J267" s="2">
        <f t="shared" si="158"/>
        <v>0</v>
      </c>
      <c r="K267" s="2">
        <f t="shared" si="158"/>
        <v>0</v>
      </c>
    </row>
    <row r="268" spans="1:18" hidden="1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2">
        <f t="shared" si="158"/>
        <v>1.4243075484212893</v>
      </c>
      <c r="G268" s="2">
        <f t="shared" si="158"/>
        <v>1.5783093694596859</v>
      </c>
      <c r="H268" s="2">
        <f t="shared" si="158"/>
        <v>1.573292959941242</v>
      </c>
      <c r="I268" s="2">
        <f t="shared" si="158"/>
        <v>1.404599928691767</v>
      </c>
      <c r="J268" s="2">
        <f t="shared" si="158"/>
        <v>1.3735260758193411</v>
      </c>
      <c r="K268" s="2">
        <f t="shared" si="158"/>
        <v>1.9480340695657885</v>
      </c>
    </row>
    <row r="269" spans="1:18" hidden="1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2">
        <f t="shared" si="158"/>
        <v>1.7223606425274294E-2</v>
      </c>
      <c r="G269" s="2">
        <f t="shared" si="158"/>
        <v>0.11188313152045921</v>
      </c>
      <c r="H269" s="2">
        <f t="shared" si="158"/>
        <v>2.3149880756773118E-2</v>
      </c>
      <c r="I269" s="2">
        <f t="shared" si="158"/>
        <v>1.135957673007504E-2</v>
      </c>
      <c r="J269" s="2">
        <f t="shared" si="158"/>
        <v>2.0983222543686925E-3</v>
      </c>
      <c r="K269" s="2">
        <f t="shared" si="158"/>
        <v>3.138668567647249E-5</v>
      </c>
    </row>
    <row r="270" spans="1:18" hidden="1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2">
        <f t="shared" si="158"/>
        <v>0</v>
      </c>
      <c r="G270" s="2">
        <f t="shared" si="158"/>
        <v>0</v>
      </c>
      <c r="H270" s="2">
        <f t="shared" si="158"/>
        <v>0</v>
      </c>
      <c r="I270" s="2">
        <f t="shared" si="158"/>
        <v>4.6139872725066887E-8</v>
      </c>
      <c r="J270" s="2">
        <f t="shared" si="158"/>
        <v>7.1704743106347753E-8</v>
      </c>
      <c r="K270" s="2">
        <f t="shared" si="158"/>
        <v>1.1062981738391072E-6</v>
      </c>
    </row>
    <row r="271" spans="1:18" hidden="1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2">
        <f>SUM(F272:F273)</f>
        <v>1.9347802049834564</v>
      </c>
      <c r="G271" s="2">
        <f t="shared" ref="G271:K271" si="159">SUM(G272:G273)</f>
        <v>1.6761030665119234</v>
      </c>
      <c r="H271" s="2">
        <f t="shared" si="159"/>
        <v>2.5502835006504729</v>
      </c>
      <c r="I271" s="2">
        <f t="shared" si="159"/>
        <v>2.2433281282237751</v>
      </c>
      <c r="J271" s="2">
        <f t="shared" si="159"/>
        <v>1.5892511039071953</v>
      </c>
      <c r="K271" s="2">
        <f t="shared" si="159"/>
        <v>2.0114835772920605</v>
      </c>
    </row>
    <row r="272" spans="1:18" hidden="1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2">
        <f>'[1]Electricity and CHPs'!B$106-F273</f>
        <v>1.9347802049834564</v>
      </c>
      <c r="G272" s="2">
        <f>'[1]Electricity and CHPs'!C$106-G273</f>
        <v>1.6761030665119234</v>
      </c>
      <c r="H272" s="2">
        <f>'[1]Electricity and CHPs'!D$106-H273</f>
        <v>2.5502835006504729</v>
      </c>
      <c r="I272" s="2">
        <f>'[1]Electricity and CHPs'!E$106-I273</f>
        <v>2.2433281282237751</v>
      </c>
      <c r="J272" s="2">
        <f>'[1]Electricity and CHPs'!F$106-J273</f>
        <v>0.96223160997336332</v>
      </c>
      <c r="K272" s="2">
        <f>'[1]Electricity and CHPs'!G$106-K273</f>
        <v>3.6013633604170536E-6</v>
      </c>
    </row>
    <row r="273" spans="1:11" hidden="1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0.62701949393383194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2.0114799759287001</v>
      </c>
    </row>
    <row r="274" spans="1:11" hidden="1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hidden="1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 hidden="1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 hidden="1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2">
        <f>SUM(F278:F279)</f>
        <v>1.9347802049834564</v>
      </c>
      <c r="G277" s="2">
        <f t="shared" ref="G277:K277" si="161">SUM(G278:G279)</f>
        <v>1.6761030665119234</v>
      </c>
      <c r="H277" s="2">
        <f t="shared" si="161"/>
        <v>2.5502835006504729</v>
      </c>
      <c r="I277" s="2">
        <f t="shared" si="161"/>
        <v>2.2433281282237751</v>
      </c>
      <c r="J277" s="2">
        <f t="shared" si="161"/>
        <v>1.5892511039071953</v>
      </c>
      <c r="K277" s="2">
        <f t="shared" si="161"/>
        <v>2.0114835772920605</v>
      </c>
    </row>
    <row r="278" spans="1:11" hidden="1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2">
        <f>F272</f>
        <v>1.9347802049834564</v>
      </c>
      <c r="G278" s="2">
        <f t="shared" ref="G278:K278" si="162">G272</f>
        <v>1.6761030665119234</v>
      </c>
      <c r="H278" s="2">
        <f t="shared" si="162"/>
        <v>2.5502835006504729</v>
      </c>
      <c r="I278" s="2">
        <f t="shared" si="162"/>
        <v>2.2433281282237751</v>
      </c>
      <c r="J278" s="2">
        <f t="shared" si="162"/>
        <v>0.96223160997336332</v>
      </c>
      <c r="K278" s="2">
        <f t="shared" si="162"/>
        <v>3.6013633604170536E-6</v>
      </c>
    </row>
    <row r="279" spans="1:11" hidden="1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2">
        <f t="shared" ref="F279:K279" si="163">F273</f>
        <v>0</v>
      </c>
      <c r="G279" s="2">
        <f t="shared" si="163"/>
        <v>0</v>
      </c>
      <c r="H279" s="2">
        <f t="shared" si="163"/>
        <v>0</v>
      </c>
      <c r="I279" s="2">
        <f t="shared" si="163"/>
        <v>0</v>
      </c>
      <c r="J279" s="2">
        <f t="shared" si="163"/>
        <v>0.62701949393383194</v>
      </c>
      <c r="K279" s="2">
        <f t="shared" si="163"/>
        <v>2.0114799759287001</v>
      </c>
    </row>
    <row r="280" spans="1:11" hidden="1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2">
        <f>SUM(F281:F285)</f>
        <v>0.65954603793010458</v>
      </c>
      <c r="G280" s="2">
        <f t="shared" ref="G280:K280" si="164">SUM(G281:G285)</f>
        <v>2.0354733025521958</v>
      </c>
      <c r="H280" s="2">
        <f t="shared" si="164"/>
        <v>3.3761555481431889</v>
      </c>
      <c r="I280" s="2">
        <f t="shared" si="164"/>
        <v>3.8886525938371372</v>
      </c>
      <c r="J280" s="2">
        <f t="shared" si="164"/>
        <v>9.3426676680934744</v>
      </c>
      <c r="K280" s="2">
        <f t="shared" si="164"/>
        <v>10.895894516773415</v>
      </c>
    </row>
    <row r="281" spans="1:11" hidden="1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2">
        <f>'[1]Electricity and CHPs'!B$105-F282</f>
        <v>0.65953251346108632</v>
      </c>
      <c r="G281" s="2">
        <f>'[1]Electricity and CHPs'!C$105-G282</f>
        <v>2.0354732389492485</v>
      </c>
      <c r="H281" s="2">
        <f>'[1]Electricity and CHPs'!D$105-H282</f>
        <v>3.3761419820773262</v>
      </c>
      <c r="I281" s="2">
        <f>'[1]Electricity and CHPs'!E$105-I282</f>
        <v>3.8884884195398186</v>
      </c>
      <c r="J281" s="2">
        <f>'[1]Electricity and CHPs'!F$105-J282</f>
        <v>3.6229443529834864</v>
      </c>
      <c r="K281" s="2">
        <f>'[1]Electricity and CHPs'!G$105-K282</f>
        <v>1.9430430290155378</v>
      </c>
    </row>
    <row r="282" spans="1:11" hidden="1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2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2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2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2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2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5.7193817537396203</v>
      </c>
      <c r="K282" s="2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8.9526424954996298</v>
      </c>
    </row>
    <row r="283" spans="1:11" hidden="1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2">
        <f>'[1]Electricity and CHPs'!B$110</f>
        <v>6.0585036649286609E-6</v>
      </c>
      <c r="G283" s="2">
        <f>'[1]Electricity and CHPs'!C$110</f>
        <v>3.1807834133619496E-8</v>
      </c>
      <c r="H283" s="2">
        <f>'[1]Electricity and CHPs'!D$110</f>
        <v>5.9954688529161971E-6</v>
      </c>
      <c r="I283" s="2">
        <f>'[1]Electricity and CHPs'!E$110</f>
        <v>9.9222906715774084E-5</v>
      </c>
      <c r="J283" s="2">
        <f>'[1]Electricity and CHPs'!F$110</f>
        <v>2.0415018156710844E-4</v>
      </c>
      <c r="K283" s="2">
        <f>'[1]Electricity and CHPs'!G$110</f>
        <v>1.4413271151502601E-4</v>
      </c>
    </row>
    <row r="284" spans="1:11" hidden="1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2">
        <f>'[1]Electricity and CHPs'!B$113</f>
        <v>7.4659653532743372E-6</v>
      </c>
      <c r="G284" s="2">
        <f>'[1]Electricity and CHPs'!C$113</f>
        <v>3.1795113412387626E-8</v>
      </c>
      <c r="H284" s="2">
        <f>'[1]Electricity and CHPs'!D$113</f>
        <v>7.5705970099237458E-6</v>
      </c>
      <c r="I284" s="2">
        <f>'[1]Electricity and CHPs'!E$113</f>
        <v>0</v>
      </c>
      <c r="J284" s="2">
        <f>'[1]Electricity and CHPs'!F$113</f>
        <v>1.6608537584490224E-7</v>
      </c>
      <c r="K284" s="2">
        <f>'[1]Electricity and CHPs'!G$113</f>
        <v>3.1404135506559964E-6</v>
      </c>
    </row>
    <row r="285" spans="1:11" hidden="1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2">
        <f>'[1]Electricity and CHPs'!B$117</f>
        <v>0</v>
      </c>
      <c r="G285" s="2">
        <f>'[1]Electricity and CHPs'!C$117</f>
        <v>0</v>
      </c>
      <c r="H285" s="2">
        <f>'[1]Electricity and CHPs'!D$117</f>
        <v>0</v>
      </c>
      <c r="I285" s="2">
        <f>'[1]Electricity and CHPs'!E$117</f>
        <v>6.4951390602704934E-5</v>
      </c>
      <c r="J285" s="2">
        <f>'[1]Electricity and CHPs'!F$117</f>
        <v>1.3724510342452738E-4</v>
      </c>
      <c r="K285" s="2">
        <f>'[1]Electricity and CHPs'!G$117</f>
        <v>6.1719133181408999E-5</v>
      </c>
    </row>
    <row r="286" spans="1:11" hidden="1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2">
        <f>SUM(F287:F288)</f>
        <v>0</v>
      </c>
      <c r="G286" s="2">
        <f t="shared" ref="G286:K286" si="165">SUM(G287:G288)</f>
        <v>0</v>
      </c>
      <c r="H286" s="2">
        <f t="shared" si="165"/>
        <v>0</v>
      </c>
      <c r="I286" s="2">
        <f t="shared" si="165"/>
        <v>9.6942784053795516E-5</v>
      </c>
      <c r="J286" s="2">
        <f t="shared" si="165"/>
        <v>3.1780555818347649E-4</v>
      </c>
      <c r="K286" s="2">
        <f t="shared" si="165"/>
        <v>0.23424965012360588</v>
      </c>
    </row>
    <row r="287" spans="1:11" hidden="1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2">
        <f>'[1]Electricity and CHPs'!B$108</f>
        <v>0</v>
      </c>
      <c r="G287" s="2">
        <f>'[1]Electricity and CHPs'!C$108</f>
        <v>0</v>
      </c>
      <c r="H287" s="2">
        <f>'[1]Electricity and CHPs'!D$108</f>
        <v>0</v>
      </c>
      <c r="I287" s="2">
        <f>'[1]Electricity and CHPs'!E$108</f>
        <v>7.6100724037394838E-5</v>
      </c>
      <c r="J287" s="2">
        <f>'[1]Electricity and CHPs'!F$108</f>
        <v>2.8999968554888311E-4</v>
      </c>
      <c r="K287" s="2">
        <f>'[1]Electricity and CHPs'!G$108</f>
        <v>0.23421613493086862</v>
      </c>
    </row>
    <row r="288" spans="1:11" hidden="1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2">
        <f>'[1]Electricity and CHPs'!B$119</f>
        <v>0</v>
      </c>
      <c r="G288" s="2">
        <f>'[1]Electricity and CHPs'!C$119</f>
        <v>0</v>
      </c>
      <c r="H288" s="2">
        <f>'[1]Electricity and CHPs'!D$119</f>
        <v>0</v>
      </c>
      <c r="I288" s="2">
        <f>'[1]Electricity and CHPs'!E$119</f>
        <v>2.0842060016400681E-5</v>
      </c>
      <c r="J288" s="2">
        <f>'[1]Electricity and CHPs'!F$119</f>
        <v>2.7805872634593368E-5</v>
      </c>
      <c r="K288" s="2">
        <f>'[1]Electricity and CHPs'!G$119</f>
        <v>3.351519273724679E-5</v>
      </c>
    </row>
    <row r="289" spans="1:13" hidden="1">
      <c r="A289" s="5" t="s">
        <v>5</v>
      </c>
      <c r="B289" s="9" t="s">
        <v>6</v>
      </c>
      <c r="C289" s="9" t="s">
        <v>7</v>
      </c>
      <c r="D289" s="1" t="s">
        <v>92</v>
      </c>
      <c r="E289" s="1" t="str">
        <f>E287</f>
        <v>PJ/yr.</v>
      </c>
      <c r="F289" s="3">
        <f>SUM(F290,F292,F296,F308,F356,F377,F385,F387,F395,F399,F393)</f>
        <v>437.17738056694088</v>
      </c>
      <c r="G289" s="3">
        <f t="shared" ref="G289" si="166">SUM(G290,G292,G300,G308,G356,G377,G385,G387,G395,G399,G393)</f>
        <v>419.69913312177829</v>
      </c>
      <c r="H289" s="3">
        <f t="shared" ref="H289" si="167">SUM(H290,H292,H300,H308,H356,H377,H385,H387,H395,H399,H393)</f>
        <v>397.26502274940793</v>
      </c>
      <c r="I289" s="3">
        <f t="shared" ref="I289" si="168">SUM(I290,I292,I300,I308,I356,I377,I385,I387,I395,I399,I393)</f>
        <v>426.49821646801519</v>
      </c>
      <c r="J289" s="3">
        <f t="shared" ref="J289" si="169">SUM(J290,J292,J300,J308,J356,J377,J385,J387,J395,J399,J393)</f>
        <v>353.84304822160573</v>
      </c>
      <c r="K289" s="3">
        <f t="shared" ref="K289" si="170">SUM(K290,K292,K300,K308,K356,K377,K385,K387,K395,K399,K393)</f>
        <v>310.12447258207732</v>
      </c>
    </row>
    <row r="290" spans="1:13" hidden="1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2">
        <f>F291</f>
        <v>250.94816993910663</v>
      </c>
      <c r="G290" s="2">
        <f t="shared" ref="G290:K290" si="171">G291</f>
        <v>253.30010753605379</v>
      </c>
      <c r="H290" s="2">
        <f t="shared" si="171"/>
        <v>211.79437589419959</v>
      </c>
      <c r="I290" s="2">
        <f t="shared" si="171"/>
        <v>211.90230401996928</v>
      </c>
      <c r="J290" s="2">
        <f t="shared" si="171"/>
        <v>98.945499486224335</v>
      </c>
      <c r="K290" s="2">
        <f t="shared" si="171"/>
        <v>0</v>
      </c>
    </row>
    <row r="291" spans="1:13" hidden="1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2">
        <f>'[1]Electricity and CHPs_IN'!B$14</f>
        <v>250.94816993910663</v>
      </c>
      <c r="G291" s="2">
        <f>'[1]Electricity and CHPs_IN'!C$14</f>
        <v>253.30010753605379</v>
      </c>
      <c r="H291" s="2">
        <f>'[1]Electricity and CHPs_IN'!D$14</f>
        <v>211.79437589419959</v>
      </c>
      <c r="I291" s="2">
        <f>'[1]Electricity and CHPs_IN'!E$14</f>
        <v>211.90230401996928</v>
      </c>
      <c r="J291" s="2">
        <f>'[1]Electricity and CHPs_IN'!F$14</f>
        <v>98.945499486224335</v>
      </c>
      <c r="K291" s="2">
        <f>'[1]Electricity and CHPs_IN'!G$14</f>
        <v>0</v>
      </c>
    </row>
    <row r="292" spans="1:13" hidden="1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172">E291</f>
        <v>PJ/yr.</v>
      </c>
      <c r="F292" s="2">
        <f>SUM(F293:F295)</f>
        <v>149.43048018182139</v>
      </c>
      <c r="G292" s="2">
        <f t="shared" ref="G292:K292" si="173">SUM(G293:G295)</f>
        <v>124.98819719769081</v>
      </c>
      <c r="H292" s="2">
        <f t="shared" si="173"/>
        <v>137.42259519743726</v>
      </c>
      <c r="I292" s="2">
        <f t="shared" si="173"/>
        <v>150.38755881829405</v>
      </c>
      <c r="J292" s="2">
        <f t="shared" si="173"/>
        <v>151.48524830901579</v>
      </c>
      <c r="K292" s="2">
        <f t="shared" si="173"/>
        <v>152.09899407015146</v>
      </c>
    </row>
    <row r="293" spans="1:13" hidden="1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172"/>
        <v>PJ/yr.</v>
      </c>
      <c r="F293" s="2">
        <f>'[1]Electricity and CHPs_IN'!B$15</f>
        <v>66.745680000968164</v>
      </c>
      <c r="G293" s="2">
        <f>'[1]Electricity and CHPs_IN'!C$15</f>
        <v>49.182940005258239</v>
      </c>
      <c r="H293" s="2">
        <f>'[1]Electricity and CHPs_IN'!D$15</f>
        <v>68.537787966700805</v>
      </c>
      <c r="I293" s="2">
        <f>'[1]Electricity and CHPs_IN'!E$15</f>
        <v>70.236607180315332</v>
      </c>
      <c r="J293" s="2">
        <f>'[1]Electricity and CHPs_IN'!F$15</f>
        <v>73.020285337032291</v>
      </c>
      <c r="K293" s="2">
        <f>'[1]Electricity and CHPs_IN'!G$15</f>
        <v>69.178229752170594</v>
      </c>
    </row>
    <row r="294" spans="1:13" hidden="1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172"/>
        <v>PJ/yr.</v>
      </c>
      <c r="F294" s="2">
        <f>'[1]Electricity and CHPs_IN'!B$16</f>
        <v>66.632400083472731</v>
      </c>
      <c r="G294" s="2">
        <f>'[1]Electricity and CHPs_IN'!C$16</f>
        <v>55.764000065769004</v>
      </c>
      <c r="H294" s="2">
        <f>'[1]Electricity and CHPs_IN'!D$16</f>
        <v>65.547550949863876</v>
      </c>
      <c r="I294" s="2">
        <f>'[1]Electricity and CHPs_IN'!E$16</f>
        <v>64.46266238111555</v>
      </c>
      <c r="J294" s="2">
        <f>'[1]Electricity and CHPs_IN'!F$16</f>
        <v>62.292915065927907</v>
      </c>
      <c r="K294" s="2">
        <f>'[1]Electricity and CHPs_IN'!G$16</f>
        <v>66.134970443047848</v>
      </c>
    </row>
    <row r="295" spans="1:13" hidden="1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172"/>
        <v>PJ/yr.</v>
      </c>
      <c r="F295" s="2">
        <f>'[1]Electricity and CHPs_IN'!B$13</f>
        <v>16.052400097380474</v>
      </c>
      <c r="G295" s="2">
        <f>'[1]Electricity and CHPs_IN'!C$13</f>
        <v>20.04125712666357</v>
      </c>
      <c r="H295" s="2">
        <f>'[1]Electricity and CHPs_IN'!D$13</f>
        <v>3.3372562808725541</v>
      </c>
      <c r="I295" s="2">
        <f>'[1]Electricity and CHPs_IN'!E$13</f>
        <v>15.688289256863193</v>
      </c>
      <c r="J295" s="2">
        <f>'[1]Electricity and CHPs_IN'!F$13</f>
        <v>16.172047906055575</v>
      </c>
      <c r="K295" s="2">
        <f>'[1]Electricity and CHPs_IN'!G$13</f>
        <v>16.785793874933027</v>
      </c>
    </row>
    <row r="296" spans="1:13" hidden="1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172"/>
        <v>PJ/yr.</v>
      </c>
      <c r="F296" s="2">
        <f>SUM(F297:F299)</f>
        <v>0.13623790668491714</v>
      </c>
      <c r="G296" s="2">
        <f t="shared" ref="G296:K296" si="174">SUM(G297:G299)</f>
        <v>5.3138328708173345E-2</v>
      </c>
      <c r="H296" s="2">
        <f t="shared" si="174"/>
        <v>1.5149924824525019E-3</v>
      </c>
      <c r="I296" s="2">
        <f t="shared" si="174"/>
        <v>7.4905661111575261E-2</v>
      </c>
      <c r="J296" s="2">
        <f t="shared" si="174"/>
        <v>8.0223996508054837E-3</v>
      </c>
      <c r="K296" s="2">
        <f t="shared" si="174"/>
        <v>1.8060562858773488E-3</v>
      </c>
    </row>
    <row r="297" spans="1:13" hidden="1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172"/>
        <v>PJ/yr.</v>
      </c>
      <c r="F297" s="2">
        <f>'[1]Electricity and CHPs_IN'!B$18</f>
        <v>0.1131784745791958</v>
      </c>
      <c r="G297" s="2">
        <f>'[1]Electricity and CHPs_IN'!C$18</f>
        <v>0</v>
      </c>
      <c r="H297" s="2">
        <f>'[1]Electricity and CHPs_IN'!D$18</f>
        <v>4.1725523218078176E-4</v>
      </c>
      <c r="I297" s="2">
        <f>'[1]Electricity and CHPs_IN'!E$18</f>
        <v>4.6407347237466114E-5</v>
      </c>
      <c r="J297" s="2">
        <f>'[1]Electricity and CHPs_IN'!F$18</f>
        <v>1.7696879841647966E-4</v>
      </c>
      <c r="K297" s="2">
        <f>'[1]Electricity and CHPs_IN'!G$18</f>
        <v>2.2991050677187802E-5</v>
      </c>
    </row>
    <row r="298" spans="1:13" hidden="1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172"/>
        <v>PJ/yr.</v>
      </c>
      <c r="F298" s="2">
        <f>IFERROR(F70/SUM(F70,F183),0)*'[1]Electricity and CHPs_IN'!B$28</f>
        <v>2.538949726066604E-3</v>
      </c>
      <c r="G298" s="2">
        <f>IFERROR(G70/SUM(G70,G183),0)*'[1]Electricity and CHPs_IN'!C$28</f>
        <v>0</v>
      </c>
      <c r="H298" s="2">
        <f>IFERROR(H70/SUM(H70,H183),0)*'[1]Electricity and CHPs_IN'!D$28</f>
        <v>8.0761079319026656E-5</v>
      </c>
      <c r="I298" s="2">
        <f>IFERROR(I70/SUM(I70,I183),0)*'[1]Electricity and CHPs_IN'!E$28</f>
        <v>1.3422958793621642E-5</v>
      </c>
      <c r="J298" s="2">
        <f>IFERROR(J70/SUM(J70,J183),0)*'[1]Electricity and CHPs_IN'!F$28</f>
        <v>2.2804034146166265E-5</v>
      </c>
      <c r="K298" s="2">
        <f>IFERROR(K70/SUM(K70,K183),0)*'[1]Electricity and CHPs_IN'!G$28</f>
        <v>0</v>
      </c>
      <c r="M298" s="2"/>
    </row>
    <row r="299" spans="1:13" hidden="1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172"/>
        <v>PJ/yr.</v>
      </c>
      <c r="F299" s="2">
        <f>IFERROR(F71/SUM(F71,F233),0)*'[1]Electricity and CHPs_IN'!B$41</f>
        <v>2.0520482379654738E-2</v>
      </c>
      <c r="G299" s="2">
        <f>IFERROR(G71/SUM(G71,G233),0)*'[1]Electricity and CHPs_IN'!C$41</f>
        <v>5.3138328708173345E-2</v>
      </c>
      <c r="H299" s="2">
        <f>IFERROR(H71/SUM(H71,H233),0)*'[1]Electricity and CHPs_IN'!D$41</f>
        <v>1.0169761709526936E-3</v>
      </c>
      <c r="I299" s="2">
        <f>IFERROR(I71/SUM(I71,I233),0)*'[1]Electricity and CHPs_IN'!E$41</f>
        <v>7.4845830805544175E-2</v>
      </c>
      <c r="J299" s="2">
        <f>IFERROR(J71/SUM(J71,J233),0)*'[1]Electricity and CHPs_IN'!F$41</f>
        <v>7.8226268182428373E-3</v>
      </c>
      <c r="K299" s="2">
        <f>IFERROR(K71/SUM(K71,K233),0)*'[1]Electricity and CHPs_IN'!G$41</f>
        <v>1.7830652352001609E-3</v>
      </c>
    </row>
    <row r="300" spans="1:13" hidden="1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172"/>
        <v>PJ/yr.</v>
      </c>
      <c r="F300" s="2">
        <f>F296</f>
        <v>0.13623790668491714</v>
      </c>
      <c r="G300" s="2">
        <f t="shared" ref="G300:K300" si="175">G296</f>
        <v>5.3138328708173345E-2</v>
      </c>
      <c r="H300" s="2">
        <f t="shared" si="175"/>
        <v>1.5149924824525019E-3</v>
      </c>
      <c r="I300" s="2">
        <f t="shared" si="175"/>
        <v>7.4905661111575261E-2</v>
      </c>
      <c r="J300" s="2">
        <f t="shared" si="175"/>
        <v>8.0223996508054837E-3</v>
      </c>
      <c r="K300" s="2">
        <f t="shared" si="175"/>
        <v>1.8060562858773488E-3</v>
      </c>
    </row>
    <row r="301" spans="1:13" hidden="1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172"/>
        <v>PJ/yr.</v>
      </c>
      <c r="F301" s="2">
        <f t="shared" ref="F301:K301" si="176">F297</f>
        <v>0.1131784745791958</v>
      </c>
      <c r="G301" s="2">
        <f t="shared" si="176"/>
        <v>0</v>
      </c>
      <c r="H301" s="2">
        <f t="shared" si="176"/>
        <v>4.1725523218078176E-4</v>
      </c>
      <c r="I301" s="2">
        <f t="shared" si="176"/>
        <v>4.6407347237466114E-5</v>
      </c>
      <c r="J301" s="2">
        <f t="shared" si="176"/>
        <v>1.7696879841647966E-4</v>
      </c>
      <c r="K301" s="2">
        <f t="shared" si="176"/>
        <v>2.2991050677187802E-5</v>
      </c>
    </row>
    <row r="302" spans="1:13" hidden="1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172"/>
        <v>PJ/yr.</v>
      </c>
      <c r="F302" s="2">
        <f t="shared" ref="F302:K302" si="177">F298</f>
        <v>2.538949726066604E-3</v>
      </c>
      <c r="G302" s="2">
        <f t="shared" si="177"/>
        <v>0</v>
      </c>
      <c r="H302" s="2">
        <f t="shared" si="177"/>
        <v>8.0761079319026656E-5</v>
      </c>
      <c r="I302" s="2">
        <f t="shared" si="177"/>
        <v>1.3422958793621642E-5</v>
      </c>
      <c r="J302" s="2">
        <f t="shared" si="177"/>
        <v>2.2804034146166265E-5</v>
      </c>
      <c r="K302" s="2">
        <f t="shared" si="177"/>
        <v>0</v>
      </c>
    </row>
    <row r="303" spans="1:13" hidden="1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172"/>
        <v>PJ/yr.</v>
      </c>
      <c r="F303" s="2">
        <f t="shared" ref="F303:K303" si="178">F299</f>
        <v>2.0520482379654738E-2</v>
      </c>
      <c r="G303" s="2">
        <f t="shared" si="178"/>
        <v>5.3138328708173345E-2</v>
      </c>
      <c r="H303" s="2">
        <f t="shared" si="178"/>
        <v>1.0169761709526936E-3</v>
      </c>
      <c r="I303" s="2">
        <f t="shared" si="178"/>
        <v>7.4845830805544175E-2</v>
      </c>
      <c r="J303" s="2">
        <f t="shared" si="178"/>
        <v>7.8226268182428373E-3</v>
      </c>
      <c r="K303" s="2">
        <f t="shared" si="178"/>
        <v>1.7830652352001609E-3</v>
      </c>
    </row>
    <row r="304" spans="1:13" hidden="1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172"/>
        <v>PJ/yr.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 hidden="1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172"/>
        <v>PJ/yr.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 hidden="1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172"/>
        <v>PJ/yr.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 hidden="1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172"/>
        <v>PJ/yr.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 hidden="1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172"/>
        <v>PJ/yr.</v>
      </c>
      <c r="F308" s="2">
        <f>SUM(F309:F323)</f>
        <v>3.6052560593716119</v>
      </c>
      <c r="G308" s="2">
        <f t="shared" ref="G308:K308" si="179">SUM(G309:G323)</f>
        <v>2.1038004234764651</v>
      </c>
      <c r="H308" s="2">
        <f t="shared" si="179"/>
        <v>2.0994695787793907</v>
      </c>
      <c r="I308" s="2">
        <f t="shared" si="179"/>
        <v>2.4668616604559079</v>
      </c>
      <c r="J308" s="2">
        <f t="shared" si="179"/>
        <v>3.0281529605123243</v>
      </c>
      <c r="K308" s="2">
        <f t="shared" si="179"/>
        <v>3.8687686048010188</v>
      </c>
    </row>
    <row r="309" spans="1:11" hidden="1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172"/>
        <v>PJ/yr.</v>
      </c>
      <c r="F309" s="2">
        <f>'[1]Electricity and CHPs_IN'!B$21</f>
        <v>0</v>
      </c>
      <c r="G309" s="2">
        <f>'[1]Electricity and CHPs_IN'!C$21</f>
        <v>0</v>
      </c>
      <c r="H309" s="2">
        <f>'[1]Electricity and CHPs_IN'!D$21</f>
        <v>0</v>
      </c>
      <c r="I309" s="2">
        <f>'[1]Electricity and CHPs_IN'!E$21</f>
        <v>0</v>
      </c>
      <c r="J309" s="2">
        <f>'[1]Electricity and CHPs_IN'!F$21</f>
        <v>8.7430220498967994E-4</v>
      </c>
      <c r="K309" s="2">
        <f>'[1]Electricity and CHPs_IN'!G$21</f>
        <v>4.1474305032746088E-5</v>
      </c>
    </row>
    <row r="310" spans="1:11" hidden="1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172"/>
        <v>PJ/yr.</v>
      </c>
      <c r="F310" s="2">
        <f>'[1]Electricity and CHPs_IN'!B$22</f>
        <v>0</v>
      </c>
      <c r="G310" s="2">
        <f>'[1]Electricity and CHPs_IN'!C$22</f>
        <v>0</v>
      </c>
      <c r="H310" s="2">
        <f>'[1]Electricity and CHPs_IN'!D$22</f>
        <v>3.4535876477715809E-4</v>
      </c>
      <c r="I310" s="2">
        <f>'[1]Electricity and CHPs_IN'!E$22</f>
        <v>1.5027097386649977E-4</v>
      </c>
      <c r="J310" s="2">
        <f>'[1]Electricity and CHPs_IN'!F$22</f>
        <v>0.12897656580046971</v>
      </c>
      <c r="K310" s="2">
        <f>'[1]Electricity and CHPs_IN'!G$22</f>
        <v>3.9108850275921155E-2</v>
      </c>
    </row>
    <row r="311" spans="1:11" hidden="1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172"/>
        <v>PJ/yr.</v>
      </c>
      <c r="F311" s="2">
        <f>'[1]Electricity and CHPs_IN'!B$23</f>
        <v>0</v>
      </c>
      <c r="G311" s="2">
        <f>'[1]Electricity and CHPs_IN'!C$23</f>
        <v>0</v>
      </c>
      <c r="H311" s="2">
        <f>'[1]Electricity and CHPs_IN'!D$23</f>
        <v>0</v>
      </c>
      <c r="I311" s="2">
        <f>'[1]Electricity and CHPs_IN'!E$23</f>
        <v>0</v>
      </c>
      <c r="J311" s="2">
        <f>'[1]Electricity and CHPs_IN'!F$23</f>
        <v>3.7263881327873489E-4</v>
      </c>
      <c r="K311" s="2">
        <f>'[1]Electricity and CHPs_IN'!G$23</f>
        <v>3.2610196059620038E-4</v>
      </c>
    </row>
    <row r="312" spans="1:11" hidden="1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172"/>
        <v>PJ/yr.</v>
      </c>
      <c r="F312" s="2">
        <f>IFERROR(F84/SUM(F84+F187),0)*'[1]Electricity and CHPs_IN'!B$24</f>
        <v>1.278453998880706</v>
      </c>
      <c r="G312" s="2">
        <f>IFERROR(G84/SUM(G84+G187),0)*'[1]Electricity and CHPs_IN'!C$24</f>
        <v>0</v>
      </c>
      <c r="H312" s="2">
        <f>IFERROR(H84/SUM(H84+H187),0)*'[1]Electricity and CHPs_IN'!D$24</f>
        <v>3.289430145886655E-2</v>
      </c>
      <c r="I312" s="2">
        <f>IFERROR(I84/SUM(I84+I187),0)*'[1]Electricity and CHPs_IN'!E$24</f>
        <v>4.3536269544744932E-2</v>
      </c>
      <c r="J312" s="2">
        <f>IFERROR(J84/SUM(J84+J187),0)*'[1]Electricity and CHPs_IN'!F$24</f>
        <v>2.9272567806206497E-2</v>
      </c>
      <c r="K312" s="2">
        <f>IFERROR(K84/SUM(K84+K187),0)*'[1]Electricity and CHPs_IN'!G$24</f>
        <v>7.932304907674685E-6</v>
      </c>
    </row>
    <row r="313" spans="1:11" hidden="1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172"/>
        <v>PJ/yr.</v>
      </c>
      <c r="F313" s="2">
        <f>IFERROR(F85/SUM(F85+F188),0)*'[1]Electricity and CHPs_IN'!B$29</f>
        <v>0</v>
      </c>
      <c r="G313" s="2">
        <f>IFERROR(G85/SUM(G85+G188),0)*'[1]Electricity and CHPs_IN'!C$29</f>
        <v>0</v>
      </c>
      <c r="H313" s="2">
        <f>IFERROR(H85/SUM(H85+H188),0)*'[1]Electricity and CHPs_IN'!D$29</f>
        <v>0</v>
      </c>
      <c r="I313" s="2">
        <f>IFERROR(I85/SUM(I85+I188),0)*'[1]Electricity and CHPs_IN'!E$29</f>
        <v>0</v>
      </c>
      <c r="J313" s="2">
        <f>IFERROR(J85/SUM(J85+J188),0)*'[1]Electricity and CHPs_IN'!F$29</f>
        <v>0.1227385699729959</v>
      </c>
      <c r="K313" s="2">
        <f>IFERROR(K85/SUM(K85+K188),0)*'[1]Electricity and CHPs_IN'!G$29</f>
        <v>2.1368225501129562E-5</v>
      </c>
    </row>
    <row r="314" spans="1:11" hidden="1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172"/>
        <v>PJ/yr.</v>
      </c>
      <c r="F314" s="2">
        <f>F86/SUM(F86,F239)*'[1]Electricity and CHPs_IN'!B$39</f>
        <v>0.46551991171481294</v>
      </c>
      <c r="G314" s="2">
        <f>G86/SUM(G86,G239)*'[1]Electricity and CHPs_IN'!C$39</f>
        <v>5.6406973955108283E-2</v>
      </c>
      <c r="H314" s="2">
        <f>H86/SUM(H86,H239)*'[1]Electricity and CHPs_IN'!D$39</f>
        <v>3.8856729716032871E-2</v>
      </c>
      <c r="I314" s="2">
        <f>I86/SUM(I86,I239)*'[1]Electricity and CHPs_IN'!E$39</f>
        <v>9.8232642281811292E-2</v>
      </c>
      <c r="J314" s="2">
        <f>J86/SUM(J86,J239)*'[1]Electricity and CHPs_IN'!F$39</f>
        <v>1.8130962877334976E-2</v>
      </c>
      <c r="K314" s="2">
        <f>K86/SUM(K86,K239)*'[1]Electricity and CHPs_IN'!G$39</f>
        <v>0.35655590415450339</v>
      </c>
    </row>
    <row r="315" spans="1:11" hidden="1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172"/>
        <v>PJ/yr.</v>
      </c>
      <c r="F315" s="2">
        <f>IFERROR(F87/SUM(F87,F240),0)*'[1]Electricity and CHPs_IN'!B$40</f>
        <v>0</v>
      </c>
      <c r="G315" s="2">
        <f>IFERROR(G87/SUM(G87,G240),0)*'[1]Electricity and CHPs_IN'!C$40</f>
        <v>0</v>
      </c>
      <c r="H315" s="2">
        <f>IFERROR(H87/SUM(H87,H240),0)*'[1]Electricity and CHPs_IN'!D$40</f>
        <v>0</v>
      </c>
      <c r="I315" s="2">
        <f>IFERROR(I87/SUM(I87,I240),0)*'[1]Electricity and CHPs_IN'!E$40</f>
        <v>0</v>
      </c>
      <c r="J315" s="2">
        <f>IFERROR(J87/SUM(J87,J240),0)*'[1]Electricity and CHPs_IN'!F$40</f>
        <v>3.6856465623822608E-5</v>
      </c>
      <c r="K315" s="2">
        <f>IFERROR(K87/SUM(K87,K240),0)*'[1]Electricity and CHPs_IN'!G$40</f>
        <v>0.13929410689160365</v>
      </c>
    </row>
    <row r="316" spans="1:11" hidden="1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172"/>
        <v>PJ/yr.</v>
      </c>
      <c r="F316" s="2">
        <f>IFERROR(F88/SUM(F88,F241),0)*'[1]Electricity and CHPs_IN'!$B$47</f>
        <v>0</v>
      </c>
      <c r="G316" s="2">
        <f>IFERROR(G88/SUM(G88,G241),0)*'[1]Electricity and CHPs_IN'!$B$47</f>
        <v>0</v>
      </c>
      <c r="H316" s="2">
        <f>IFERROR(H88/SUM(H88,H241),0)*'[1]Electricity and CHPs_IN'!$B$47</f>
        <v>0</v>
      </c>
      <c r="I316" s="2">
        <f>IFERROR(I88/SUM(I88,I241),0)*'[1]Electricity and CHPs_IN'!$B$47</f>
        <v>0</v>
      </c>
      <c r="J316" s="2">
        <f>IFERROR(J88/SUM(J88,J241),0)*'[1]Electricity and CHPs_IN'!$B$47</f>
        <v>0</v>
      </c>
      <c r="K316" s="2">
        <f>IFERROR(K88/SUM(K88,K241),0)*'[1]Electricity and CHPs_IN'!$B$47</f>
        <v>0</v>
      </c>
    </row>
    <row r="317" spans="1:11" hidden="1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172"/>
        <v>PJ/yr.</v>
      </c>
      <c r="F317" s="2">
        <f>F89/SUM(F89,F242)*'[1]Electricity and CHPs_IN'!B$48</f>
        <v>1.3906299051523931E-2</v>
      </c>
      <c r="G317" s="2">
        <f>G89/SUM(G89,G242)*'[1]Electricity and CHPs_IN'!C$48</f>
        <v>4.0112647770377939E-4</v>
      </c>
      <c r="H317" s="2">
        <f>H89/SUM(H89,H242)*'[1]Electricity and CHPs_IN'!D$48</f>
        <v>4.497051773252136E-4</v>
      </c>
      <c r="I317" s="2">
        <f>I89/SUM(I89,I242)*'[1]Electricity and CHPs_IN'!E$48</f>
        <v>4.3374424848724306E-4</v>
      </c>
      <c r="J317" s="2">
        <f>J89/SUM(J89,J242)*'[1]Electricity and CHPs_IN'!F$48</f>
        <v>8.6956517829124438E-4</v>
      </c>
      <c r="K317" s="2">
        <f>K89/SUM(K89,K242)*'[1]Electricity and CHPs_IN'!G$48</f>
        <v>6.3647703742164899E-4</v>
      </c>
    </row>
    <row r="318" spans="1:11" hidden="1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172"/>
        <v>PJ/yr.</v>
      </c>
      <c r="F318" s="2">
        <f>IFERROR(F90/SUM(F90,F243),0)*'[1]Electricity and CHPs_IN'!B$49</f>
        <v>0</v>
      </c>
      <c r="G318" s="2">
        <f>IFERROR(G90/SUM(G90,G243),0)*'[1]Electricity and CHPs_IN'!C$49</f>
        <v>0</v>
      </c>
      <c r="H318" s="2">
        <f>IFERROR(H90/SUM(H90,H243),0)*'[1]Electricity and CHPs_IN'!D$49</f>
        <v>0</v>
      </c>
      <c r="I318" s="2">
        <f>IFERROR(I90/SUM(I90,I243),0)*'[1]Electricity and CHPs_IN'!E$49</f>
        <v>1.0330099272412223E-5</v>
      </c>
      <c r="J318" s="2">
        <f>IFERROR(J90/SUM(J90,J243),0)*'[1]Electricity and CHPs_IN'!F$49</f>
        <v>2.6874396751540998E-5</v>
      </c>
      <c r="K318" s="2">
        <f>IFERROR(K90/SUM(K90,K243),0)*'[1]Electricity and CHPs_IN'!G$49</f>
        <v>1.8183802932450212E-5</v>
      </c>
    </row>
    <row r="319" spans="1:11" hidden="1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172"/>
        <v>PJ/yr.</v>
      </c>
      <c r="F319" s="2">
        <f>IFERROR(F91/SUM(F91,F244),0)*'[1]Electricity and CHPs_IN'!B$51</f>
        <v>1.9786853331539202E-2</v>
      </c>
      <c r="G319" s="2">
        <f>IFERROR(G91/SUM(G91,G244),0)*'[1]Electricity and CHPs_IN'!C$51</f>
        <v>1.3053805143771987E-3</v>
      </c>
      <c r="H319" s="2">
        <f>IFERROR(H91/SUM(H91,H244),0)*'[1]Electricity and CHPs_IN'!D$51</f>
        <v>1.778388493321958E-3</v>
      </c>
      <c r="I319" s="2">
        <f>IFERROR(I91/SUM(I91,I244),0)*'[1]Electricity and CHPs_IN'!E$51</f>
        <v>0.26434933741118222</v>
      </c>
      <c r="J319" s="2">
        <f>IFERROR(J91/SUM(J91,J244),0)*'[1]Electricity and CHPs_IN'!F$51</f>
        <v>0.41041792197607924</v>
      </c>
      <c r="K319" s="2">
        <f>IFERROR(K91/SUM(K91,K244),0)*'[1]Electricity and CHPs_IN'!G$51</f>
        <v>0.41177827799848232</v>
      </c>
    </row>
    <row r="320" spans="1:11" hidden="1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172"/>
        <v>PJ/yr.</v>
      </c>
      <c r="F320" s="2">
        <f>IFERROR(F92/SUM(F92,F245),0)*'[1]Electricity and CHPs_IN'!B$52</f>
        <v>0</v>
      </c>
      <c r="G320" s="2">
        <f>IFERROR(G92/SUM(G92,G245),0)*'[1]Electricity and CHPs_IN'!C$52</f>
        <v>0</v>
      </c>
      <c r="H320" s="2">
        <f>IFERROR(H92/SUM(H92,H245),0)*'[1]Electricity and CHPs_IN'!D$52</f>
        <v>0</v>
      </c>
      <c r="I320" s="2">
        <f>IFERROR(I92/SUM(I92,I245),0)*'[1]Electricity and CHPs_IN'!E$52</f>
        <v>4.877519732322376E-5</v>
      </c>
      <c r="J320" s="2">
        <f>IFERROR(J92/SUM(J92,J245),0)*'[1]Electricity and CHPs_IN'!F$52</f>
        <v>1.6127281525326381E-4</v>
      </c>
      <c r="K320" s="2">
        <f>IFERROR(K92/SUM(K92,K245),0)*'[1]Electricity and CHPs_IN'!G$52</f>
        <v>1.5349498679739781E-3</v>
      </c>
    </row>
    <row r="321" spans="1:11" hidden="1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172"/>
        <v>PJ/yr.</v>
      </c>
      <c r="F321" s="2">
        <f>IFERROR(F93/SUM(F93,F246),0)*'[1]Electricity and CHPs_IN'!B$54</f>
        <v>1.0646884262512482</v>
      </c>
      <c r="G321" s="2">
        <f>IFERROR(G93/SUM(G93,G246),0)*'[1]Electricity and CHPs_IN'!C$54</f>
        <v>1.2549768036185893</v>
      </c>
      <c r="H321" s="2">
        <f>IFERROR(H93/SUM(H93,H246),0)*'[1]Electricity and CHPs_IN'!D$54</f>
        <v>1.3781487518872142</v>
      </c>
      <c r="I321" s="2">
        <f>IFERROR(I93/SUM(I93,I246),0)*'[1]Electricity and CHPs_IN'!E$54</f>
        <v>1.4641038899658216</v>
      </c>
      <c r="J321" s="2">
        <f>IFERROR(J93/SUM(J93,J246),0)*'[1]Electricity and CHPs_IN'!F$54</f>
        <v>2.1107726576710402</v>
      </c>
      <c r="K321" s="2">
        <f>IFERROR(K93/SUM(K93,K246),0)*'[1]Electricity and CHPs_IN'!G$54</f>
        <v>2.9193461388536339</v>
      </c>
    </row>
    <row r="322" spans="1:11" hidden="1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172"/>
        <v>PJ/yr.</v>
      </c>
      <c r="F322" s="2">
        <f>IFERROR(F94/SUM(F94,F247),0)*'[1]Electricity and CHPs_IN'!B$55</f>
        <v>0.76290057014178159</v>
      </c>
      <c r="G322" s="2">
        <f>IFERROR(G94/SUM(G94,G247),0)*'[1]Electricity and CHPs_IN'!C$55</f>
        <v>0.79071013891068653</v>
      </c>
      <c r="H322" s="2">
        <f>IFERROR(H94/SUM(H94,H247),0)*'[1]Electricity and CHPs_IN'!D$55</f>
        <v>0.6469963432818524</v>
      </c>
      <c r="I322" s="2">
        <f>IFERROR(I94/SUM(I94,I247),0)*'[1]Electricity and CHPs_IN'!E$55</f>
        <v>0.59597763288776584</v>
      </c>
      <c r="J322" s="2">
        <f>IFERROR(J94/SUM(J94,J247),0)*'[1]Electricity and CHPs_IN'!F$55</f>
        <v>0.20546155473367958</v>
      </c>
      <c r="K322" s="2">
        <f>IFERROR(K94/SUM(K94,K247),0)*'[1]Electricity and CHPs_IN'!G$55</f>
        <v>7.9280929367679575E-5</v>
      </c>
    </row>
    <row r="323" spans="1:11" hidden="1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172"/>
        <v>PJ/yr.</v>
      </c>
      <c r="F323" s="2">
        <f>IFERROR(F95/SUM(F95,F248),0)*'[1]Electricity and CHPs_IN'!B$58</f>
        <v>0</v>
      </c>
      <c r="G323" s="2">
        <f>IFERROR(G95/SUM(G95,G248),0)*'[1]Electricity and CHPs_IN'!C$58</f>
        <v>0</v>
      </c>
      <c r="H323" s="2">
        <f>IFERROR(H95/SUM(H95,H248),0)*'[1]Electricity and CHPs_IN'!D$58</f>
        <v>0</v>
      </c>
      <c r="I323" s="2">
        <f>IFERROR(I95/SUM(I95,I248),0)*'[1]Electricity and CHPs_IN'!E$58</f>
        <v>1.8767845632650714E-5</v>
      </c>
      <c r="J323" s="2">
        <f>IFERROR(J95/SUM(J95,J248),0)*'[1]Electricity and CHPs_IN'!F$58</f>
        <v>4.064980033001388E-5</v>
      </c>
      <c r="K323" s="2">
        <f>IFERROR(K95/SUM(K95,K248),0)*'[1]Electricity and CHPs_IN'!G$58</f>
        <v>1.9558193140488471E-5</v>
      </c>
    </row>
    <row r="324" spans="1:11" hidden="1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172"/>
        <v>PJ/yr.</v>
      </c>
      <c r="F324" s="2">
        <f>F308-F340</f>
        <v>2.4773863518438599</v>
      </c>
      <c r="G324" s="2">
        <f t="shared" ref="G324:K324" si="180">G308-G340</f>
        <v>0.72223035654620737</v>
      </c>
      <c r="H324" s="2">
        <f t="shared" si="180"/>
        <v>0.69579429897988465</v>
      </c>
      <c r="I324" s="2">
        <f t="shared" si="180"/>
        <v>0.98567753747603382</v>
      </c>
      <c r="J324" s="2">
        <f t="shared" si="180"/>
        <v>0.91043855047082545</v>
      </c>
      <c r="K324" s="2">
        <f t="shared" si="180"/>
        <v>0.66736946723911883</v>
      </c>
    </row>
    <row r="325" spans="1:11" hidden="1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172"/>
        <v>PJ/yr.</v>
      </c>
      <c r="F325" s="2">
        <f>IFERROR(F97/F81,0)*F309</f>
        <v>0</v>
      </c>
      <c r="G325" s="2">
        <f t="shared" ref="G325:K325" si="181">IFERROR(G97/G81,0)*G309</f>
        <v>0</v>
      </c>
      <c r="H325" s="2">
        <f t="shared" si="181"/>
        <v>0</v>
      </c>
      <c r="I325" s="2">
        <f t="shared" si="181"/>
        <v>0</v>
      </c>
      <c r="J325" s="2">
        <f t="shared" si="181"/>
        <v>8.67686421562472E-4</v>
      </c>
      <c r="K325" s="2">
        <f t="shared" si="181"/>
        <v>2.9153180851052623E-5</v>
      </c>
    </row>
    <row r="326" spans="1:11" hidden="1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172"/>
        <v>PJ/yr.</v>
      </c>
      <c r="F326" s="2">
        <f t="shared" ref="F326:K326" si="182">IFERROR(F98/F82,0)*F310</f>
        <v>0</v>
      </c>
      <c r="G326" s="2">
        <f t="shared" si="182"/>
        <v>0</v>
      </c>
      <c r="H326" s="2">
        <f t="shared" si="182"/>
        <v>3.3313700461140523E-4</v>
      </c>
      <c r="I326" s="2">
        <f t="shared" si="182"/>
        <v>1.4771136941922234E-4</v>
      </c>
      <c r="J326" s="2">
        <f t="shared" si="182"/>
        <v>0.12800060917854744</v>
      </c>
      <c r="K326" s="2">
        <f t="shared" si="182"/>
        <v>2.7490451836877407E-2</v>
      </c>
    </row>
    <row r="327" spans="1:11" hidden="1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172"/>
        <v>PJ/yr.</v>
      </c>
      <c r="F327" s="2">
        <f t="shared" ref="F327:K327" si="183">IFERROR(F99/F83,0)*F311</f>
        <v>0</v>
      </c>
      <c r="G327" s="2">
        <f t="shared" si="183"/>
        <v>0</v>
      </c>
      <c r="H327" s="2">
        <f t="shared" si="183"/>
        <v>0</v>
      </c>
      <c r="I327" s="2">
        <f t="shared" si="183"/>
        <v>0</v>
      </c>
      <c r="J327" s="2">
        <f t="shared" si="183"/>
        <v>3.6981908153019955E-4</v>
      </c>
      <c r="K327" s="2">
        <f t="shared" si="183"/>
        <v>2.2922408044300373E-4</v>
      </c>
    </row>
    <row r="328" spans="1:11" hidden="1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172"/>
        <v>PJ/yr.</v>
      </c>
      <c r="F328" s="2">
        <f t="shared" ref="F328:K328" si="184">IFERROR(F100/F84,0)*F312</f>
        <v>1.2466601742844505</v>
      </c>
      <c r="G328" s="2">
        <f t="shared" si="184"/>
        <v>0</v>
      </c>
      <c r="H328" s="2">
        <f t="shared" si="184"/>
        <v>3.1730218469660683E-2</v>
      </c>
      <c r="I328" s="2">
        <f t="shared" si="184"/>
        <v>4.2794704981227852E-2</v>
      </c>
      <c r="J328" s="2">
        <f t="shared" si="184"/>
        <v>2.9051064339946329E-2</v>
      </c>
      <c r="K328" s="2">
        <f t="shared" si="184"/>
        <v>5.5757876920793999E-6</v>
      </c>
    </row>
    <row r="329" spans="1:11" hidden="1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172"/>
        <v>PJ/yr.</v>
      </c>
      <c r="F329" s="2">
        <f t="shared" ref="F329:K329" si="185">IFERROR(F101/F85,0)*F313</f>
        <v>0</v>
      </c>
      <c r="G329" s="2">
        <f t="shared" si="185"/>
        <v>0</v>
      </c>
      <c r="H329" s="2">
        <f t="shared" si="185"/>
        <v>0</v>
      </c>
      <c r="I329" s="2">
        <f t="shared" si="185"/>
        <v>0</v>
      </c>
      <c r="J329" s="2">
        <f t="shared" si="185"/>
        <v>0.1218098158277217</v>
      </c>
      <c r="K329" s="2">
        <f t="shared" si="185"/>
        <v>1.5020185196802028E-5</v>
      </c>
    </row>
    <row r="330" spans="1:11" hidden="1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172"/>
        <v>PJ/yr.</v>
      </c>
      <c r="F330" s="2">
        <f t="shared" ref="F330:K330" si="186">IFERROR(F102/F86,0)*F314</f>
        <v>0.45394291447276647</v>
      </c>
      <c r="G330" s="2">
        <f t="shared" si="186"/>
        <v>4.799445722082011E-2</v>
      </c>
      <c r="H330" s="2">
        <f t="shared" si="186"/>
        <v>3.7481644790299883E-2</v>
      </c>
      <c r="I330" s="2">
        <f t="shared" si="186"/>
        <v>9.6559420224464981E-2</v>
      </c>
      <c r="J330" s="2">
        <f t="shared" si="186"/>
        <v>1.7993767153661133E-2</v>
      </c>
      <c r="K330" s="2">
        <f t="shared" si="186"/>
        <v>0.25063081223711026</v>
      </c>
    </row>
    <row r="331" spans="1:11" hidden="1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172"/>
        <v>PJ/yr.</v>
      </c>
      <c r="F331" s="2">
        <f t="shared" ref="F331:K331" si="187">IFERROR(F103/F87,0)*F315</f>
        <v>0</v>
      </c>
      <c r="G331" s="2">
        <f t="shared" si="187"/>
        <v>0</v>
      </c>
      <c r="H331" s="2">
        <f t="shared" si="187"/>
        <v>0</v>
      </c>
      <c r="I331" s="2">
        <f t="shared" si="187"/>
        <v>0</v>
      </c>
      <c r="J331" s="2">
        <f t="shared" si="187"/>
        <v>3.6577575335009457E-5</v>
      </c>
      <c r="K331" s="2">
        <f t="shared" si="187"/>
        <v>9.7912823047680106E-2</v>
      </c>
    </row>
    <row r="332" spans="1:11" hidden="1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172"/>
        <v>PJ/yr.</v>
      </c>
      <c r="F332" s="2">
        <f t="shared" ref="F332:K332" si="188">IFERROR(F104/F88,0)*F316</f>
        <v>0</v>
      </c>
      <c r="G332" s="2">
        <f t="shared" si="188"/>
        <v>0</v>
      </c>
      <c r="H332" s="2">
        <f t="shared" si="188"/>
        <v>0</v>
      </c>
      <c r="I332" s="2">
        <f t="shared" si="188"/>
        <v>0</v>
      </c>
      <c r="J332" s="2">
        <f t="shared" si="188"/>
        <v>0</v>
      </c>
      <c r="K332" s="2">
        <f t="shared" si="188"/>
        <v>0</v>
      </c>
    </row>
    <row r="333" spans="1:11" hidden="1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172"/>
        <v>PJ/yr.</v>
      </c>
      <c r="F333" s="2">
        <f t="shared" ref="F333:K333" si="189">IFERROR(F105/F89,0)*F317</f>
        <v>1.3560463821461434E-2</v>
      </c>
      <c r="G333" s="2">
        <f t="shared" si="189"/>
        <v>3.4130261250344595E-4</v>
      </c>
      <c r="H333" s="2">
        <f t="shared" si="189"/>
        <v>4.3379074461604952E-4</v>
      </c>
      <c r="I333" s="2">
        <f t="shared" si="189"/>
        <v>4.26356170278638E-4</v>
      </c>
      <c r="J333" s="2">
        <f t="shared" si="189"/>
        <v>8.629852396126222E-4</v>
      </c>
      <c r="K333" s="2">
        <f t="shared" si="189"/>
        <v>4.4739339610019109E-4</v>
      </c>
    </row>
    <row r="334" spans="1:11" hidden="1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172"/>
        <v>PJ/yr.</v>
      </c>
      <c r="F334" s="2">
        <f t="shared" ref="F334:K334" si="190">IFERROR(F106/F90,0)*F318</f>
        <v>0</v>
      </c>
      <c r="G334" s="2">
        <f t="shared" si="190"/>
        <v>0</v>
      </c>
      <c r="H334" s="2">
        <f t="shared" si="190"/>
        <v>0</v>
      </c>
      <c r="I334" s="2">
        <f t="shared" si="190"/>
        <v>1.0154144014000352E-5</v>
      </c>
      <c r="J334" s="2">
        <f t="shared" si="190"/>
        <v>2.6671040077349435E-5</v>
      </c>
      <c r="K334" s="2">
        <f t="shared" si="190"/>
        <v>1.2781786096983868E-5</v>
      </c>
    </row>
    <row r="335" spans="1:11" hidden="1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172"/>
        <v>PJ/yr.</v>
      </c>
      <c r="F335" s="2">
        <f t="shared" ref="F335:K335" si="191">IFERROR(F107/F91,0)*F319</f>
        <v>1.9294774817423269E-2</v>
      </c>
      <c r="G335" s="2">
        <f t="shared" si="191"/>
        <v>1.1106965125275057E-3</v>
      </c>
      <c r="H335" s="2">
        <f t="shared" si="191"/>
        <v>1.7154538298251739E-3</v>
      </c>
      <c r="I335" s="2">
        <f t="shared" si="191"/>
        <v>0.25984660662916426</v>
      </c>
      <c r="J335" s="2">
        <f t="shared" si="191"/>
        <v>0.40731231836334386</v>
      </c>
      <c r="K335" s="2">
        <f t="shared" si="191"/>
        <v>0.28944780628744698</v>
      </c>
    </row>
    <row r="336" spans="1:11" hidden="1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172"/>
        <v>PJ/yr.</v>
      </c>
      <c r="F336" s="2">
        <f t="shared" ref="F336:K336" si="192">IFERROR(F108/F92,0)*F320</f>
        <v>0</v>
      </c>
      <c r="G336" s="2">
        <f t="shared" si="192"/>
        <v>0</v>
      </c>
      <c r="H336" s="2">
        <f t="shared" si="192"/>
        <v>0</v>
      </c>
      <c r="I336" s="2">
        <f t="shared" si="192"/>
        <v>4.7944396744954598E-5</v>
      </c>
      <c r="J336" s="2">
        <f t="shared" si="192"/>
        <v>1.6005247517826158E-4</v>
      </c>
      <c r="K336" s="2">
        <f t="shared" si="192"/>
        <v>1.0789492690236368E-3</v>
      </c>
    </row>
    <row r="337" spans="1:11" hidden="1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172"/>
        <v>PJ/yr.</v>
      </c>
      <c r="F337" s="2">
        <f t="shared" ref="F337:K337" si="193">IFERROR(F109/F93,0)*F321</f>
        <v>0</v>
      </c>
      <c r="G337" s="2">
        <f t="shared" si="193"/>
        <v>0</v>
      </c>
      <c r="H337" s="2">
        <f t="shared" si="193"/>
        <v>0</v>
      </c>
      <c r="I337" s="2">
        <f t="shared" si="193"/>
        <v>0</v>
      </c>
      <c r="J337" s="2">
        <f t="shared" si="193"/>
        <v>0</v>
      </c>
      <c r="K337" s="2">
        <f t="shared" si="193"/>
        <v>0</v>
      </c>
    </row>
    <row r="338" spans="1:11" hidden="1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172"/>
        <v>PJ/yr.</v>
      </c>
      <c r="F338" s="2">
        <f t="shared" ref="F338:K338" si="194">IFERROR(F110/F94,0)*F322</f>
        <v>0.74392802444775818</v>
      </c>
      <c r="G338" s="2">
        <f t="shared" si="194"/>
        <v>0.6727839002003565</v>
      </c>
      <c r="H338" s="2">
        <f t="shared" si="194"/>
        <v>0.62410005414087133</v>
      </c>
      <c r="I338" s="2">
        <f t="shared" si="194"/>
        <v>0.58582619139266634</v>
      </c>
      <c r="J338" s="2">
        <f t="shared" si="194"/>
        <v>0.20390684156816552</v>
      </c>
      <c r="K338" s="2">
        <f t="shared" si="194"/>
        <v>5.5728270071568623E-5</v>
      </c>
    </row>
    <row r="339" spans="1:11" hidden="1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172"/>
        <v>PJ/yr.</v>
      </c>
      <c r="F339" s="2">
        <f t="shared" ref="F339:K339" si="195">IFERROR(F111/F95,0)*F323</f>
        <v>0</v>
      </c>
      <c r="G339" s="2">
        <f t="shared" si="195"/>
        <v>0</v>
      </c>
      <c r="H339" s="2">
        <f t="shared" si="195"/>
        <v>0</v>
      </c>
      <c r="I339" s="2">
        <f t="shared" si="195"/>
        <v>1.8448168053467484E-5</v>
      </c>
      <c r="J339" s="2">
        <f t="shared" si="195"/>
        <v>4.0342206143692693E-5</v>
      </c>
      <c r="K339" s="2">
        <f t="shared" si="195"/>
        <v>1.3747874528440877E-5</v>
      </c>
    </row>
    <row r="340" spans="1:11" hidden="1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172"/>
        <v>PJ/yr.</v>
      </c>
      <c r="F340" s="2">
        <f>SUM(F341:F355)</f>
        <v>1.127869707527752</v>
      </c>
      <c r="G340" s="2">
        <f t="shared" ref="G340:K340" si="196">SUM(G341:G355)</f>
        <v>1.3815700669302577</v>
      </c>
      <c r="H340" s="2">
        <f t="shared" si="196"/>
        <v>1.403675279799506</v>
      </c>
      <c r="I340" s="2">
        <f t="shared" si="196"/>
        <v>1.4811841229798741</v>
      </c>
      <c r="J340" s="2">
        <f t="shared" si="196"/>
        <v>2.1177144100414989</v>
      </c>
      <c r="K340" s="2">
        <f t="shared" si="196"/>
        <v>3.2013991375619</v>
      </c>
    </row>
    <row r="341" spans="1:11" hidden="1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172"/>
        <v>PJ/yr.</v>
      </c>
      <c r="F341" s="2">
        <f>F309-F325</f>
        <v>0</v>
      </c>
      <c r="G341" s="2">
        <f t="shared" ref="G341:K341" si="197">G309-G325</f>
        <v>0</v>
      </c>
      <c r="H341" s="2">
        <f t="shared" si="197"/>
        <v>0</v>
      </c>
      <c r="I341" s="2">
        <f t="shared" si="197"/>
        <v>0</v>
      </c>
      <c r="J341" s="2">
        <f t="shared" si="197"/>
        <v>6.6157834272079436E-6</v>
      </c>
      <c r="K341" s="2">
        <f t="shared" si="197"/>
        <v>1.2321124181693465E-5</v>
      </c>
    </row>
    <row r="342" spans="1:11" hidden="1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172"/>
        <v>PJ/yr.</v>
      </c>
      <c r="F342" s="2">
        <f t="shared" ref="F342:K342" si="198">F310-F326</f>
        <v>0</v>
      </c>
      <c r="G342" s="2">
        <f t="shared" si="198"/>
        <v>0</v>
      </c>
      <c r="H342" s="2">
        <f t="shared" si="198"/>
        <v>1.2221760165752858E-5</v>
      </c>
      <c r="I342" s="2">
        <f t="shared" si="198"/>
        <v>2.5596044472774276E-6</v>
      </c>
      <c r="J342" s="2">
        <f t="shared" si="198"/>
        <v>9.7595662192226373E-4</v>
      </c>
      <c r="K342" s="2">
        <f t="shared" si="198"/>
        <v>1.1618398439043748E-2</v>
      </c>
    </row>
    <row r="343" spans="1:11" hidden="1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172"/>
        <v>PJ/yr.</v>
      </c>
      <c r="F343" s="2">
        <f t="shared" ref="F343:K343" si="199">F311-F327</f>
        <v>0</v>
      </c>
      <c r="G343" s="2">
        <f t="shared" si="199"/>
        <v>0</v>
      </c>
      <c r="H343" s="2">
        <f t="shared" si="199"/>
        <v>0</v>
      </c>
      <c r="I343" s="2">
        <f t="shared" si="199"/>
        <v>0</v>
      </c>
      <c r="J343" s="2">
        <f t="shared" si="199"/>
        <v>2.8197317485353425E-6</v>
      </c>
      <c r="K343" s="2">
        <f t="shared" si="199"/>
        <v>9.687788015319665E-5</v>
      </c>
    </row>
    <row r="344" spans="1:11" hidden="1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172"/>
        <v>PJ/yr.</v>
      </c>
      <c r="F344" s="2">
        <f t="shared" ref="F344:K344" si="200">F312-F328</f>
        <v>3.179382459625546E-2</v>
      </c>
      <c r="G344" s="2">
        <f t="shared" si="200"/>
        <v>0</v>
      </c>
      <c r="H344" s="2">
        <f t="shared" si="200"/>
        <v>1.1640829892058668E-3</v>
      </c>
      <c r="I344" s="2">
        <f t="shared" si="200"/>
        <v>7.4156456351708033E-4</v>
      </c>
      <c r="J344" s="2">
        <f t="shared" si="200"/>
        <v>2.2150346626016726E-4</v>
      </c>
      <c r="K344" s="2">
        <f t="shared" si="200"/>
        <v>2.3565172155952851E-6</v>
      </c>
    </row>
    <row r="345" spans="1:11" hidden="1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172"/>
        <v>PJ/yr.</v>
      </c>
      <c r="F345" s="2">
        <f t="shared" ref="F345:K345" si="201">F313-F329</f>
        <v>0</v>
      </c>
      <c r="G345" s="2">
        <f t="shared" si="201"/>
        <v>0</v>
      </c>
      <c r="H345" s="2">
        <f t="shared" si="201"/>
        <v>0</v>
      </c>
      <c r="I345" s="2">
        <f t="shared" si="201"/>
        <v>0</v>
      </c>
      <c r="J345" s="2">
        <f t="shared" si="201"/>
        <v>9.2875414527419931E-4</v>
      </c>
      <c r="K345" s="2">
        <f t="shared" si="201"/>
        <v>6.3480403043275338E-6</v>
      </c>
    </row>
    <row r="346" spans="1:11" hidden="1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172"/>
        <v>PJ/yr.</v>
      </c>
      <c r="F346" s="2">
        <f t="shared" ref="F346:K346" si="202">F314-F330</f>
        <v>1.1576997242046472E-2</v>
      </c>
      <c r="G346" s="2">
        <f t="shared" si="202"/>
        <v>8.4125167342881738E-3</v>
      </c>
      <c r="H346" s="2">
        <f t="shared" si="202"/>
        <v>1.3750849257329889E-3</v>
      </c>
      <c r="I346" s="2">
        <f t="shared" si="202"/>
        <v>1.6732220573463102E-3</v>
      </c>
      <c r="J346" s="2">
        <f t="shared" si="202"/>
        <v>1.3719572367384275E-4</v>
      </c>
      <c r="K346" s="2">
        <f t="shared" si="202"/>
        <v>0.10592509191739313</v>
      </c>
    </row>
    <row r="347" spans="1:11" hidden="1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172"/>
        <v>PJ/yr.</v>
      </c>
      <c r="F347" s="2">
        <f t="shared" ref="F347:K347" si="203">F315-F331</f>
        <v>0</v>
      </c>
      <c r="G347" s="2">
        <f t="shared" si="203"/>
        <v>0</v>
      </c>
      <c r="H347" s="2">
        <f t="shared" si="203"/>
        <v>0</v>
      </c>
      <c r="I347" s="2">
        <f t="shared" si="203"/>
        <v>0</v>
      </c>
      <c r="J347" s="2">
        <f t="shared" si="203"/>
        <v>2.7889028881315027E-7</v>
      </c>
      <c r="K347" s="2">
        <f t="shared" si="203"/>
        <v>4.1381283843923547E-2</v>
      </c>
    </row>
    <row r="348" spans="1:11" hidden="1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172"/>
        <v>PJ/yr.</v>
      </c>
      <c r="F348" s="2">
        <f t="shared" ref="F348:K348" si="204">F316-F332</f>
        <v>0</v>
      </c>
      <c r="G348" s="2">
        <f t="shared" si="204"/>
        <v>0</v>
      </c>
      <c r="H348" s="2">
        <f t="shared" si="204"/>
        <v>0</v>
      </c>
      <c r="I348" s="2">
        <f t="shared" si="204"/>
        <v>0</v>
      </c>
      <c r="J348" s="2">
        <f t="shared" si="204"/>
        <v>0</v>
      </c>
      <c r="K348" s="2">
        <f t="shared" si="204"/>
        <v>0</v>
      </c>
    </row>
    <row r="349" spans="1:11" hidden="1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172"/>
        <v>PJ/yr.</v>
      </c>
      <c r="F349" s="2">
        <f t="shared" ref="F349:K349" si="205">F317-F333</f>
        <v>3.4583523006249776E-4</v>
      </c>
      <c r="G349" s="2">
        <f t="shared" si="205"/>
        <v>5.9823865200333442E-5</v>
      </c>
      <c r="H349" s="2">
        <f t="shared" si="205"/>
        <v>1.5914432709164083E-5</v>
      </c>
      <c r="I349" s="2">
        <f t="shared" si="205"/>
        <v>7.3880782086050562E-6</v>
      </c>
      <c r="J349" s="2">
        <f t="shared" si="205"/>
        <v>6.5799386786221823E-6</v>
      </c>
      <c r="K349" s="2">
        <f t="shared" si="205"/>
        <v>1.890836413214579E-4</v>
      </c>
    </row>
    <row r="350" spans="1:11" hidden="1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172"/>
        <v>PJ/yr.</v>
      </c>
      <c r="F350" s="2">
        <f t="shared" ref="F350:K350" si="206">F318-F334</f>
        <v>0</v>
      </c>
      <c r="G350" s="2">
        <f t="shared" si="206"/>
        <v>0</v>
      </c>
      <c r="H350" s="2">
        <f t="shared" si="206"/>
        <v>0</v>
      </c>
      <c r="I350" s="2">
        <f t="shared" si="206"/>
        <v>1.7595525841187125E-7</v>
      </c>
      <c r="J350" s="2">
        <f t="shared" si="206"/>
        <v>2.0335667419156306E-7</v>
      </c>
      <c r="K350" s="2">
        <f t="shared" si="206"/>
        <v>5.4020168354663436E-6</v>
      </c>
    </row>
    <row r="351" spans="1:11" hidden="1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172"/>
        <v>PJ/yr.</v>
      </c>
      <c r="F351" s="2">
        <f t="shared" ref="F351:K351" si="207">F319-F335</f>
        <v>4.9207851411593381E-4</v>
      </c>
      <c r="G351" s="2">
        <f t="shared" si="207"/>
        <v>1.9468400184969301E-4</v>
      </c>
      <c r="H351" s="2">
        <f t="shared" si="207"/>
        <v>6.2934663496784157E-5</v>
      </c>
      <c r="I351" s="2">
        <f t="shared" si="207"/>
        <v>4.5027307820179607E-3</v>
      </c>
      <c r="J351" s="2">
        <f t="shared" si="207"/>
        <v>3.1056036127353748E-3</v>
      </c>
      <c r="K351" s="2">
        <f t="shared" si="207"/>
        <v>0.12233047171103534</v>
      </c>
    </row>
    <row r="352" spans="1:11" hidden="1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172"/>
        <v>PJ/yr.</v>
      </c>
      <c r="F352" s="2">
        <f t="shared" ref="F352:K352" si="208">F320-F336</f>
        <v>0</v>
      </c>
      <c r="G352" s="2">
        <f t="shared" si="208"/>
        <v>0</v>
      </c>
      <c r="H352" s="2">
        <f t="shared" si="208"/>
        <v>0</v>
      </c>
      <c r="I352" s="2">
        <f t="shared" si="208"/>
        <v>8.3080057826916159E-7</v>
      </c>
      <c r="J352" s="2">
        <f t="shared" si="208"/>
        <v>1.2203400750022215E-6</v>
      </c>
      <c r="K352" s="2">
        <f t="shared" si="208"/>
        <v>4.5600059895034139E-4</v>
      </c>
    </row>
    <row r="353" spans="1:15" hidden="1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172"/>
        <v>PJ/yr.</v>
      </c>
      <c r="F353" s="2">
        <f t="shared" ref="F353:K353" si="209">F321-F337</f>
        <v>1.0646884262512482</v>
      </c>
      <c r="G353" s="2">
        <f t="shared" si="209"/>
        <v>1.2549768036185893</v>
      </c>
      <c r="H353" s="2">
        <f t="shared" si="209"/>
        <v>1.3781487518872142</v>
      </c>
      <c r="I353" s="2">
        <f t="shared" si="209"/>
        <v>1.4641038899658216</v>
      </c>
      <c r="J353" s="2">
        <f t="shared" si="209"/>
        <v>2.1107726576710402</v>
      </c>
      <c r="K353" s="2">
        <f t="shared" si="209"/>
        <v>2.9193461388536339</v>
      </c>
    </row>
    <row r="354" spans="1:15" hidden="1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172"/>
        <v>PJ/yr.</v>
      </c>
      <c r="F354" s="2">
        <f t="shared" ref="F354:K354" si="210">F322-F338</f>
        <v>1.8972545694023402E-2</v>
      </c>
      <c r="G354" s="2">
        <f t="shared" si="210"/>
        <v>0.11792623871033003</v>
      </c>
      <c r="H354" s="2">
        <f t="shared" si="210"/>
        <v>2.2896289140981074E-2</v>
      </c>
      <c r="I354" s="2">
        <f t="shared" si="210"/>
        <v>1.01514414950995E-2</v>
      </c>
      <c r="J354" s="2">
        <f t="shared" si="210"/>
        <v>1.55471316551406E-3</v>
      </c>
      <c r="K354" s="2">
        <f t="shared" si="210"/>
        <v>2.3552659296110952E-5</v>
      </c>
    </row>
    <row r="355" spans="1:15" hidden="1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172"/>
        <v>PJ/yr.</v>
      </c>
      <c r="F355" s="2">
        <f t="shared" ref="F355:K355" si="211">F323-F339</f>
        <v>0</v>
      </c>
      <c r="G355" s="2">
        <f t="shared" si="211"/>
        <v>0</v>
      </c>
      <c r="H355" s="2">
        <f t="shared" si="211"/>
        <v>0</v>
      </c>
      <c r="I355" s="2">
        <f t="shared" si="211"/>
        <v>3.1967757918322992E-7</v>
      </c>
      <c r="J355" s="2">
        <f t="shared" si="211"/>
        <v>3.0759418632118738E-7</v>
      </c>
      <c r="K355" s="2">
        <f t="shared" si="211"/>
        <v>5.8103186120475934E-6</v>
      </c>
    </row>
    <row r="356" spans="1:15" hidden="1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212">E355</f>
        <v>PJ/yr.</v>
      </c>
      <c r="F356" s="2">
        <f>SUM(F357:F362)</f>
        <v>22.439137102057209</v>
      </c>
      <c r="G356" s="2">
        <f t="shared" ref="G356:K356" si="213">SUM(G357:G362)</f>
        <v>24.755647357471414</v>
      </c>
      <c r="H356" s="2">
        <f t="shared" si="213"/>
        <v>26.670364066113518</v>
      </c>
      <c r="I356" s="2">
        <f t="shared" si="213"/>
        <v>25.070382038407239</v>
      </c>
      <c r="J356" s="2">
        <f t="shared" si="213"/>
        <v>26.368236426970242</v>
      </c>
      <c r="K356" s="2">
        <f t="shared" si="213"/>
        <v>33.54728591005626</v>
      </c>
    </row>
    <row r="357" spans="1:15" hidden="1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212"/>
        <v>PJ/yr.</v>
      </c>
      <c r="F357" s="2">
        <f>'[1]Electricity and CHPs_IN'!B$19</f>
        <v>18.203590542488215</v>
      </c>
      <c r="G357" s="2">
        <f>'[1]Electricity and CHPs_IN'!C$19</f>
        <v>20.739310472937728</v>
      </c>
      <c r="H357" s="2">
        <f>'[1]Electricity and CHPs_IN'!D$19</f>
        <v>22.531478419738487</v>
      </c>
      <c r="I357" s="2">
        <f>'[1]Electricity and CHPs_IN'!E$19</f>
        <v>20.696584534302726</v>
      </c>
      <c r="J357" s="2">
        <f>'[1]Electricity and CHPs_IN'!F$19</f>
        <v>16.955852608284026</v>
      </c>
      <c r="K357" s="2">
        <f>'[1]Electricity and CHPs_IN'!G$19</f>
        <v>13.018155301812778</v>
      </c>
      <c r="O357" s="2"/>
    </row>
    <row r="358" spans="1:15" hidden="1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212"/>
        <v>PJ/yr.</v>
      </c>
      <c r="F358" s="2">
        <f>'[1]Electricity and CHPs_IN'!B$20</f>
        <v>0</v>
      </c>
      <c r="G358" s="2">
        <f>'[1]Electricity and CHPs_IN'!C$20</f>
        <v>0</v>
      </c>
      <c r="H358" s="2">
        <f>'[1]Electricity and CHPs_IN'!D$20</f>
        <v>0</v>
      </c>
      <c r="I358" s="2">
        <f>'[1]Electricity and CHPs_IN'!E$20</f>
        <v>0</v>
      </c>
      <c r="J358" s="2">
        <f>'[1]Electricity and CHPs_IN'!F$20</f>
        <v>4.7379808744581071</v>
      </c>
      <c r="K358" s="2">
        <f>'[1]Electricity and CHPs_IN'!G$20</f>
        <v>13.017229418049924</v>
      </c>
      <c r="O358" s="2"/>
    </row>
    <row r="359" spans="1:15" hidden="1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212"/>
        <v>PJ/yr.</v>
      </c>
      <c r="F359" s="2">
        <f>IFERROR(F131/SUM(F131,F196),0)*'[1]Electricity and CHPs_IN'!B$26</f>
        <v>3.8411029225813058</v>
      </c>
      <c r="G359" s="2">
        <f>IFERROR(G131/SUM(G131,G196),0)*'[1]Electricity and CHPs_IN'!C$26</f>
        <v>3.6473564750202199</v>
      </c>
      <c r="H359" s="2">
        <f>IFERROR(H131/SUM(H131,H196),0)*'[1]Electricity and CHPs_IN'!D$26</f>
        <v>3.5052272969795837</v>
      </c>
      <c r="I359" s="2">
        <f>IFERROR(I131/SUM(I131,I196),0)*'[1]Electricity and CHPs_IN'!E$26</f>
        <v>3.6794874913575937</v>
      </c>
      <c r="J359" s="2">
        <f>IFERROR(J131/SUM(J131,J196),0)*'[1]Electricity and CHPs_IN'!F$26</f>
        <v>3.2734222158738948</v>
      </c>
      <c r="K359" s="2">
        <f>IFERROR(K131/SUM(K131,K196),0)*'[1]Electricity and CHPs_IN'!G$26</f>
        <v>3.7546628204257755</v>
      </c>
    </row>
    <row r="360" spans="1:15" hidden="1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212"/>
        <v>PJ/yr.</v>
      </c>
      <c r="F360" s="2">
        <f>IFERROR(F132/SUM(F132,F197),0)*'[1]Electricity and CHPs_IN'!B$27</f>
        <v>0</v>
      </c>
      <c r="G360" s="2">
        <f>IFERROR(G132/SUM(G132,G197),0)*'[1]Electricity and CHPs_IN'!C$27</f>
        <v>0</v>
      </c>
      <c r="H360" s="2">
        <f>IFERROR(H132/SUM(H132,H197),0)*'[1]Electricity and CHPs_IN'!D$27</f>
        <v>0</v>
      </c>
      <c r="I360" s="2">
        <f>IFERROR(I132/SUM(I132,I197),0)*'[1]Electricity and CHPs_IN'!E$27</f>
        <v>0</v>
      </c>
      <c r="J360" s="2">
        <f>IFERROR(J132/SUM(J132,J197),0)*'[1]Electricity and CHPs_IN'!F$27</f>
        <v>0.52959795105811269</v>
      </c>
      <c r="K360" s="2">
        <f>IFERROR(K132/SUM(K132,K197),0)*'[1]Electricity and CHPs_IN'!G$27</f>
        <v>1.3367731632953974</v>
      </c>
    </row>
    <row r="361" spans="1:15" hidden="1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212"/>
        <v>PJ/yr.</v>
      </c>
      <c r="F361" s="2">
        <f>IFERROR(F133/SUM(F133,F272),0)*'[1]Electricity and CHPs_IN'!B$44</f>
        <v>0.39444363698768825</v>
      </c>
      <c r="G361" s="2">
        <f>IFERROR(G133/SUM(G133,G272),0)*'[1]Electricity and CHPs_IN'!C$44</f>
        <v>0.36898040951346561</v>
      </c>
      <c r="H361" s="2">
        <f>IFERROR(H133/SUM(H133,H272),0)*'[1]Electricity and CHPs_IN'!D$44</f>
        <v>0.63365834939544552</v>
      </c>
      <c r="I361" s="2">
        <f>IFERROR(I133/SUM(I133,I272),0)*'[1]Electricity and CHPs_IN'!E$44</f>
        <v>0.69431001274691861</v>
      </c>
      <c r="J361" s="2">
        <f>IFERROR(J133/SUM(J133,J272),0)*'[1]Electricity and CHPs_IN'!F$44</f>
        <v>0.50543249926157496</v>
      </c>
      <c r="K361" s="2">
        <f>IFERROR(K133/SUM(K133,K272),0)*'[1]Electricity and CHPs_IN'!G$44</f>
        <v>0</v>
      </c>
    </row>
    <row r="362" spans="1:15" hidden="1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212"/>
        <v>PJ/yr.</v>
      </c>
      <c r="F362" s="2">
        <f>IFERROR(F134/SUM(F134,F273),0)*'[1]Electricity and CHPs_IN'!B$45</f>
        <v>0</v>
      </c>
      <c r="G362" s="2">
        <f>IFERROR(G134/SUM(G134,G273),0)*'[1]Electricity and CHPs_IN'!C$45</f>
        <v>0</v>
      </c>
      <c r="H362" s="2">
        <f>IFERROR(H134/SUM(H134,H273),0)*'[1]Electricity and CHPs_IN'!D$45</f>
        <v>0</v>
      </c>
      <c r="I362" s="2">
        <f>IFERROR(I134/SUM(I134,I273),0)*'[1]Electricity and CHPs_IN'!E$45</f>
        <v>0</v>
      </c>
      <c r="J362" s="2">
        <f>IFERROR(J134/SUM(J134,J273),0)*'[1]Electricity and CHPs_IN'!F$45</f>
        <v>0.36595027803452906</v>
      </c>
      <c r="K362" s="2">
        <f>IFERROR(K134/SUM(K134,K273),0)*'[1]Electricity and CHPs_IN'!G$45</f>
        <v>2.4204652064723886</v>
      </c>
      <c r="O362" s="4"/>
    </row>
    <row r="363" spans="1:15" hidden="1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212"/>
        <v>PJ/yr.</v>
      </c>
      <c r="F363" s="2">
        <f>SUM(F364:F367)</f>
        <v>11.022346732534761</v>
      </c>
      <c r="G363" s="2">
        <f t="shared" ref="G363:K363" si="214">SUM(G364:G367)</f>
        <v>12.193333473978976</v>
      </c>
      <c r="H363" s="2">
        <f t="shared" si="214"/>
        <v>13.018352858359036</v>
      </c>
      <c r="I363" s="2">
        <f t="shared" si="214"/>
        <v>12.18803601283016</v>
      </c>
      <c r="J363" s="2">
        <f t="shared" si="214"/>
        <v>12.74842682483707</v>
      </c>
      <c r="K363" s="2">
        <f t="shared" si="214"/>
        <v>15.563410351791937</v>
      </c>
      <c r="O363" s="7"/>
    </row>
    <row r="364" spans="1:15" hidden="1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212"/>
        <v>PJ/yr.</v>
      </c>
      <c r="F364" s="2">
        <f>F357*IFERROR(F136/F129,0)</f>
        <v>9.1017952712441073</v>
      </c>
      <c r="G364" s="2">
        <f t="shared" ref="G364:K364" si="215">G357*IFERROR(G136/G129,0)</f>
        <v>10.369655236468866</v>
      </c>
      <c r="H364" s="2">
        <f t="shared" si="215"/>
        <v>11.265739209869244</v>
      </c>
      <c r="I364" s="2">
        <f t="shared" si="215"/>
        <v>10.348292267151363</v>
      </c>
      <c r="J364" s="2">
        <f t="shared" si="215"/>
        <v>8.477926304142013</v>
      </c>
      <c r="K364" s="2">
        <f t="shared" si="215"/>
        <v>6.5090776509063888</v>
      </c>
      <c r="O364" s="2"/>
    </row>
    <row r="365" spans="1:15" hidden="1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212"/>
        <v>PJ/yr.</v>
      </c>
      <c r="F365" s="2">
        <f t="shared" ref="F365:K365" si="216">F358*IFERROR(F137/F130,0)</f>
        <v>0</v>
      </c>
      <c r="G365" s="2">
        <f t="shared" si="216"/>
        <v>0</v>
      </c>
      <c r="H365" s="2">
        <f t="shared" si="216"/>
        <v>0</v>
      </c>
      <c r="I365" s="2">
        <f t="shared" si="216"/>
        <v>0</v>
      </c>
      <c r="J365" s="2">
        <f t="shared" si="216"/>
        <v>2.3689904372290536</v>
      </c>
      <c r="K365" s="2">
        <f t="shared" si="216"/>
        <v>6.508614709024962</v>
      </c>
    </row>
    <row r="366" spans="1:15" hidden="1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212"/>
        <v>PJ/yr.</v>
      </c>
      <c r="F366" s="2">
        <f t="shared" ref="F366:K366" si="217">F359*IFERROR(F138/F131,0)</f>
        <v>1.9205514612906529</v>
      </c>
      <c r="G366" s="2">
        <f t="shared" si="217"/>
        <v>1.8236782375101104</v>
      </c>
      <c r="H366" s="2">
        <f t="shared" si="217"/>
        <v>1.7526136484897918</v>
      </c>
      <c r="I366" s="2">
        <f t="shared" si="217"/>
        <v>1.8397437456787968</v>
      </c>
      <c r="J366" s="2">
        <f t="shared" si="217"/>
        <v>1.6367111079369474</v>
      </c>
      <c r="K366" s="2">
        <f t="shared" si="217"/>
        <v>1.8773314102128877</v>
      </c>
    </row>
    <row r="367" spans="1:15" hidden="1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212"/>
        <v>PJ/yr.</v>
      </c>
      <c r="F367" s="2">
        <f t="shared" ref="F367:K367" si="218">F360*IFERROR(F139/F132,0)</f>
        <v>0</v>
      </c>
      <c r="G367" s="2">
        <f t="shared" si="218"/>
        <v>0</v>
      </c>
      <c r="H367" s="2">
        <f t="shared" si="218"/>
        <v>0</v>
      </c>
      <c r="I367" s="2">
        <f t="shared" si="218"/>
        <v>0</v>
      </c>
      <c r="J367" s="2">
        <f t="shared" si="218"/>
        <v>0.26479897552905635</v>
      </c>
      <c r="K367" s="2">
        <f t="shared" si="218"/>
        <v>0.6683865816476986</v>
      </c>
    </row>
    <row r="368" spans="1:15" hidden="1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212"/>
        <v>PJ/yr.</v>
      </c>
      <c r="F368" s="2">
        <f t="shared" ref="F368:K368" si="219">F361*IFERROR(F140/F133,0)</f>
        <v>0</v>
      </c>
      <c r="G368" s="2">
        <f t="shared" si="219"/>
        <v>0</v>
      </c>
      <c r="H368" s="2">
        <f t="shared" si="219"/>
        <v>0</v>
      </c>
      <c r="I368" s="2">
        <f t="shared" si="219"/>
        <v>0</v>
      </c>
      <c r="J368" s="2">
        <f t="shared" si="219"/>
        <v>0</v>
      </c>
      <c r="K368" s="2">
        <f t="shared" si="219"/>
        <v>0</v>
      </c>
    </row>
    <row r="369" spans="1:15" hidden="1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212"/>
        <v>PJ/yr.</v>
      </c>
      <c r="F369" s="2">
        <f t="shared" ref="F369:K369" si="220">F362*IFERROR(F141/F134,0)</f>
        <v>0</v>
      </c>
      <c r="G369" s="2">
        <f t="shared" si="220"/>
        <v>0</v>
      </c>
      <c r="H369" s="2">
        <f t="shared" si="220"/>
        <v>0</v>
      </c>
      <c r="I369" s="2">
        <f t="shared" si="220"/>
        <v>0</v>
      </c>
      <c r="J369" s="2">
        <f t="shared" si="220"/>
        <v>0</v>
      </c>
      <c r="K369" s="2">
        <f t="shared" si="220"/>
        <v>0</v>
      </c>
    </row>
    <row r="370" spans="1:15" hidden="1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212"/>
        <v>PJ/yr.</v>
      </c>
      <c r="F370" s="2">
        <f>SUM(F371:F376)</f>
        <v>11.416790369522449</v>
      </c>
      <c r="G370" s="2">
        <f t="shared" ref="G370:K370" si="221">SUM(G371:G376)</f>
        <v>12.56231388349244</v>
      </c>
      <c r="H370" s="2">
        <f t="shared" si="221"/>
        <v>13.65201120775448</v>
      </c>
      <c r="I370" s="2">
        <f t="shared" si="221"/>
        <v>12.882346025577078</v>
      </c>
      <c r="J370" s="2">
        <f t="shared" si="221"/>
        <v>13.619809602133174</v>
      </c>
      <c r="K370" s="2">
        <f t="shared" si="221"/>
        <v>17.983875558264327</v>
      </c>
      <c r="M370" s="2"/>
      <c r="N370" s="2"/>
      <c r="O370" s="2"/>
    </row>
    <row r="371" spans="1:15" hidden="1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212"/>
        <v>PJ/yr.</v>
      </c>
      <c r="F371" s="2">
        <f t="shared" ref="F371:K371" si="222">F364*IFERROR(F143/F136,0)</f>
        <v>9.1017952712441073</v>
      </c>
      <c r="G371" s="2">
        <f t="shared" si="222"/>
        <v>10.369655236468864</v>
      </c>
      <c r="H371" s="2">
        <f t="shared" si="222"/>
        <v>11.265739209869244</v>
      </c>
      <c r="I371" s="2">
        <f t="shared" si="222"/>
        <v>10.348292267151363</v>
      </c>
      <c r="J371" s="2">
        <f t="shared" si="222"/>
        <v>8.477926304142013</v>
      </c>
      <c r="K371" s="2">
        <f t="shared" si="222"/>
        <v>6.5090776509063888</v>
      </c>
      <c r="M371" s="2"/>
      <c r="N371" s="2"/>
      <c r="O371" s="2"/>
    </row>
    <row r="372" spans="1:15" hidden="1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212"/>
        <v>PJ/yr.</v>
      </c>
      <c r="F372" s="2">
        <f t="shared" ref="F372:K372" si="223">F365*IFERROR(F144/F137,0)</f>
        <v>0</v>
      </c>
      <c r="G372" s="2">
        <f t="shared" si="223"/>
        <v>0</v>
      </c>
      <c r="H372" s="2">
        <f t="shared" si="223"/>
        <v>0</v>
      </c>
      <c r="I372" s="2">
        <f t="shared" si="223"/>
        <v>0</v>
      </c>
      <c r="J372" s="2">
        <f t="shared" si="223"/>
        <v>2.3689904372290536</v>
      </c>
      <c r="K372" s="2">
        <f t="shared" si="223"/>
        <v>6.508614709024962</v>
      </c>
    </row>
    <row r="373" spans="1:15" hidden="1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212"/>
        <v>PJ/yr.</v>
      </c>
      <c r="F373" s="2">
        <f t="shared" ref="F373:K373" si="224">F366*IFERROR(F145/F138,0)</f>
        <v>1.9205514612906529</v>
      </c>
      <c r="G373" s="2">
        <f t="shared" si="224"/>
        <v>1.8236782375101097</v>
      </c>
      <c r="H373" s="2">
        <f t="shared" si="224"/>
        <v>1.7526136484897918</v>
      </c>
      <c r="I373" s="2">
        <f t="shared" si="224"/>
        <v>1.8397437456787968</v>
      </c>
      <c r="J373" s="2">
        <f t="shared" si="224"/>
        <v>1.6367111079369474</v>
      </c>
      <c r="K373" s="2">
        <f t="shared" si="224"/>
        <v>1.8773314102128877</v>
      </c>
    </row>
    <row r="374" spans="1:15" hidden="1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212"/>
        <v>PJ/yr.</v>
      </c>
      <c r="F374" s="2">
        <f t="shared" ref="F374:K374" si="225">F367*IFERROR(F146/F139,0)</f>
        <v>0</v>
      </c>
      <c r="G374" s="2">
        <f t="shared" si="225"/>
        <v>0</v>
      </c>
      <c r="H374" s="2">
        <f t="shared" si="225"/>
        <v>0</v>
      </c>
      <c r="I374" s="2">
        <f t="shared" si="225"/>
        <v>0</v>
      </c>
      <c r="J374" s="2">
        <f t="shared" si="225"/>
        <v>0.26479897552905635</v>
      </c>
      <c r="K374" s="2">
        <f t="shared" si="225"/>
        <v>0.66838658164769871</v>
      </c>
    </row>
    <row r="375" spans="1:15" hidden="1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212"/>
        <v>PJ/yr.</v>
      </c>
      <c r="F375" s="2">
        <f>F361</f>
        <v>0.39444363698768825</v>
      </c>
      <c r="G375" s="2">
        <f t="shared" ref="G375:K375" si="226">G361</f>
        <v>0.36898040951346561</v>
      </c>
      <c r="H375" s="2">
        <f t="shared" si="226"/>
        <v>0.63365834939544552</v>
      </c>
      <c r="I375" s="2">
        <f t="shared" si="226"/>
        <v>0.69431001274691861</v>
      </c>
      <c r="J375" s="2">
        <f t="shared" si="226"/>
        <v>0.50543249926157496</v>
      </c>
      <c r="K375" s="2">
        <f t="shared" si="226"/>
        <v>0</v>
      </c>
    </row>
    <row r="376" spans="1:15" hidden="1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212"/>
        <v>PJ/yr.</v>
      </c>
      <c r="F376" s="2">
        <f t="shared" ref="F376:K376" si="227">F362</f>
        <v>0</v>
      </c>
      <c r="G376" s="2">
        <f t="shared" si="227"/>
        <v>0</v>
      </c>
      <c r="H376" s="2">
        <f t="shared" si="227"/>
        <v>0</v>
      </c>
      <c r="I376" s="2">
        <f t="shared" si="227"/>
        <v>0</v>
      </c>
      <c r="J376" s="2">
        <f t="shared" si="227"/>
        <v>0.36595027803452906</v>
      </c>
      <c r="K376" s="2">
        <f t="shared" si="227"/>
        <v>2.4204652064723886</v>
      </c>
    </row>
    <row r="377" spans="1:15" hidden="1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212"/>
        <v>PJ/yr.</v>
      </c>
      <c r="F377" s="2">
        <f>SUM(F378:F384)</f>
        <v>0.6037838753193242</v>
      </c>
      <c r="G377" s="2">
        <f t="shared" ref="G377:K377" si="228">SUM(G378:G384)</f>
        <v>0.57740408594525872</v>
      </c>
      <c r="H377" s="2">
        <f t="shared" si="228"/>
        <v>1.2029833409538444</v>
      </c>
      <c r="I377" s="2">
        <f t="shared" si="228"/>
        <v>1.743376800207312</v>
      </c>
      <c r="J377" s="2">
        <f t="shared" si="228"/>
        <v>4.2594362398774059</v>
      </c>
      <c r="K377" s="2">
        <f t="shared" si="228"/>
        <v>5.8299659873530612</v>
      </c>
    </row>
    <row r="378" spans="1:15" hidden="1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212"/>
        <v>PJ/yr.</v>
      </c>
      <c r="F378" s="2">
        <f>IFERROR(F150/SUM(F150,F205),0)*'[1]Electricity and CHPs_IN'!B$25</f>
        <v>0.42292459141971228</v>
      </c>
      <c r="G378" s="2">
        <f>IFERROR(G150/SUM(G150,G205),0)*'[1]Electricity and CHPs_IN'!C$25</f>
        <v>1.6699623841540153E-5</v>
      </c>
      <c r="H378" s="2">
        <f>IFERROR(H150/SUM(H150,H205),0)*'[1]Electricity and CHPs_IN'!D$25</f>
        <v>1.6144491954011064E-5</v>
      </c>
      <c r="I378" s="2">
        <f>IFERROR(I150/SUM(I150,I205),0)*'[1]Electricity and CHPs_IN'!E$25</f>
        <v>2.8689917364878715E-4</v>
      </c>
      <c r="J378" s="2">
        <f>IFERROR(J150/SUM(J150,J205),0)*'[1]Electricity and CHPs_IN'!F$25</f>
        <v>0.11360506303280928</v>
      </c>
      <c r="K378" s="2">
        <f>IFERROR(K150/SUM(K150,K205),0)*'[1]Electricity and CHPs_IN'!G$25</f>
        <v>0.4371070454400392</v>
      </c>
    </row>
    <row r="379" spans="1:15" hidden="1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212"/>
        <v>PJ/yr.</v>
      </c>
      <c r="F379" s="2">
        <f>'[1]Electricity and CHPs_IN'!B$31</f>
        <v>0</v>
      </c>
      <c r="G379" s="2">
        <f>'[1]Electricity and CHPs_IN'!C$31</f>
        <v>0</v>
      </c>
      <c r="H379" s="2">
        <f>'[1]Electricity and CHPs_IN'!D$31</f>
        <v>0</v>
      </c>
      <c r="I379" s="2">
        <f>'[1]Electricity and CHPs_IN'!E$31</f>
        <v>0</v>
      </c>
      <c r="J379" s="2">
        <f>'[1]Electricity and CHPs_IN'!F$31</f>
        <v>8.0909997045938915E-5</v>
      </c>
      <c r="K379" s="2">
        <f>'[1]Electricity and CHPs_IN'!G$31</f>
        <v>0.69680530517913652</v>
      </c>
    </row>
    <row r="380" spans="1:15" hidden="1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212"/>
        <v>PJ/yr.</v>
      </c>
      <c r="F380" s="2">
        <f>IFERROR(F152/SUM(F152,F281),0)*'[1]Electricity and CHPs_IN'!B$42</f>
        <v>0.18085928389961192</v>
      </c>
      <c r="G380" s="2">
        <f>IFERROR(G152/SUM(G152,G281),0)*'[1]Electricity and CHPs_IN'!C$42</f>
        <v>0.57738738632141717</v>
      </c>
      <c r="H380" s="2">
        <f>IFERROR(H152/SUM(H152,H281),0)*'[1]Electricity and CHPs_IN'!D$42</f>
        <v>1.2029671964618904</v>
      </c>
      <c r="I380" s="2">
        <f>IFERROR(I152/SUM(I152,I281),0)*'[1]Electricity and CHPs_IN'!E$42</f>
        <v>1.7430157017507482</v>
      </c>
      <c r="J380" s="2">
        <f>IFERROR(J152/SUM(J152,J281),0)*'[1]Electricity and CHPs_IN'!F$42</f>
        <v>1.5584572812215607</v>
      </c>
      <c r="K380" s="2">
        <f>IFERROR(K152/SUM(K152,K281),0)*'[1]Electricity and CHPs_IN'!G$42</f>
        <v>0.80287650377146424</v>
      </c>
    </row>
    <row r="381" spans="1:15" hidden="1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212"/>
        <v>PJ/yr.</v>
      </c>
      <c r="F381" s="2">
        <f>IFERROR(F153/SUM(F153,F282),0)*'[1]Electricity and CHPs_IN'!B$43</f>
        <v>0</v>
      </c>
      <c r="G381" s="2">
        <f>IFERROR(G153/SUM(G153,G282),0)*'[1]Electricity and CHPs_IN'!C$43</f>
        <v>0</v>
      </c>
      <c r="H381" s="2">
        <f>IFERROR(H153/SUM(H153,H282),0)*'[1]Electricity and CHPs_IN'!D$43</f>
        <v>0</v>
      </c>
      <c r="I381" s="2">
        <f>IFERROR(I153/SUM(I153,I282),0)*'[1]Electricity and CHPs_IN'!E$43</f>
        <v>0</v>
      </c>
      <c r="J381" s="2">
        <f>IFERROR(J153/SUM(J153,J282),0)*'[1]Electricity and CHPs_IN'!F$43</f>
        <v>2.5871328578793094</v>
      </c>
      <c r="K381" s="2">
        <f>IFERROR(K153/SUM(K153,K282),0)*'[1]Electricity and CHPs_IN'!G$43</f>
        <v>3.8930875319412919</v>
      </c>
    </row>
    <row r="382" spans="1:15" hidden="1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212"/>
        <v>PJ/yr.</v>
      </c>
      <c r="F382" s="2">
        <f>IFERROR(F154/SUM(F283,F154),0)*'[1]Electricity and CHPs_IN'!B$50</f>
        <v>0</v>
      </c>
      <c r="G382" s="2">
        <f>IFERROR(G154/SUM(G283,G154),0)*'[1]Electricity and CHPs_IN'!C$50</f>
        <v>0</v>
      </c>
      <c r="H382" s="2">
        <f>IFERROR(H154/SUM(H283,H154),0)*'[1]Electricity and CHPs_IN'!D$50</f>
        <v>0</v>
      </c>
      <c r="I382" s="2">
        <f>IFERROR(I154/SUM(I283,I154),0)*'[1]Electricity and CHPs_IN'!E$50</f>
        <v>2.5666571012988027E-5</v>
      </c>
      <c r="J382" s="2">
        <f>IFERROR(J154/SUM(J283,J154),0)*'[1]Electricity and CHPs_IN'!F$50</f>
        <v>5.5569868397135819E-5</v>
      </c>
      <c r="K382" s="2">
        <f>IFERROR(K154/SUM(K283,K154),0)*'[1]Electricity and CHPs_IN'!G$50</f>
        <v>4.2051064204798658E-5</v>
      </c>
    </row>
    <row r="383" spans="1:15" hidden="1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212"/>
        <v>PJ/yr.</v>
      </c>
      <c r="F383" s="2">
        <f>IFERROR(F155/SUM(F284,F155),0)*'[1]Electricity and CHPs_IN'!B$53</f>
        <v>0</v>
      </c>
      <c r="G383" s="2">
        <f>IFERROR(G155/SUM(G284,G155),0)*'[1]Electricity and CHPs_IN'!C$53</f>
        <v>0</v>
      </c>
      <c r="H383" s="2">
        <f>IFERROR(H155/SUM(H284,H155),0)*'[1]Electricity and CHPs_IN'!D$53</f>
        <v>0</v>
      </c>
      <c r="I383" s="2">
        <f>IFERROR(I155/SUM(I284,I155),0)*'[1]Electricity and CHPs_IN'!E$53</f>
        <v>0</v>
      </c>
      <c r="J383" s="2">
        <f>IFERROR(J155/SUM(J284,J155),0)*'[1]Electricity and CHPs_IN'!F$53</f>
        <v>0</v>
      </c>
      <c r="K383" s="2">
        <f>IFERROR(K155/SUM(K284,K155),0)*'[1]Electricity and CHPs_IN'!G$53</f>
        <v>0</v>
      </c>
    </row>
    <row r="384" spans="1:15" hidden="1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212"/>
        <v>PJ/yr.</v>
      </c>
      <c r="F384" s="2">
        <f>IFERROR(F156/SUM(F285,F156),0)*'[1]Electricity and CHPs_IN'!B$56</f>
        <v>0</v>
      </c>
      <c r="G384" s="2">
        <f>IFERROR(G156/SUM(G285,G156),0)*'[1]Electricity and CHPs_IN'!C$56</f>
        <v>0</v>
      </c>
      <c r="H384" s="2">
        <f>IFERROR(H156/SUM(H285,H156),0)*'[1]Electricity and CHPs_IN'!D$56</f>
        <v>0</v>
      </c>
      <c r="I384" s="2">
        <f>IFERROR(I156/SUM(I285,I156),0)*'[1]Electricity and CHPs_IN'!E$56</f>
        <v>4.853271190193822E-5</v>
      </c>
      <c r="J384" s="2">
        <f>IFERROR(J156/SUM(J285,J156),0)*'[1]Electricity and CHPs_IN'!F$56</f>
        <v>1.0455787828313996E-4</v>
      </c>
      <c r="K384" s="2">
        <f>IFERROR(K156/SUM(K285,K156),0)*'[1]Electricity and CHPs_IN'!G$56</f>
        <v>4.7549956924091793E-5</v>
      </c>
    </row>
    <row r="385" spans="1:11" hidden="1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212"/>
        <v>PJ/yr.</v>
      </c>
      <c r="F385" s="2">
        <f>F386</f>
        <v>0.52400000000000047</v>
      </c>
      <c r="G385" s="2">
        <f t="shared" ref="G385:K385" si="229">G386</f>
        <v>0.55079999487740994</v>
      </c>
      <c r="H385" s="2">
        <f t="shared" si="229"/>
        <v>1.9353729882399184</v>
      </c>
      <c r="I385" s="2">
        <f t="shared" si="229"/>
        <v>6.3940299883357739</v>
      </c>
      <c r="J385" s="2">
        <f t="shared" si="229"/>
        <v>17.980165940397701</v>
      </c>
      <c r="K385" s="2">
        <f t="shared" si="229"/>
        <v>35.960145584703454</v>
      </c>
    </row>
    <row r="386" spans="1:11" hidden="1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212"/>
        <v>PJ/yr.</v>
      </c>
      <c r="F386" s="2">
        <f>'[1]Electricity and CHPs_IN'!B$33</f>
        <v>0.52400000000000047</v>
      </c>
      <c r="G386" s="2">
        <f>'[1]Electricity and CHPs_IN'!C$33</f>
        <v>0.55079999487740994</v>
      </c>
      <c r="H386" s="2">
        <f>'[1]Electricity and CHPs_IN'!D$33</f>
        <v>1.9353729882399184</v>
      </c>
      <c r="I386" s="2">
        <f>'[1]Electricity and CHPs_IN'!E$33</f>
        <v>6.3940299883357739</v>
      </c>
      <c r="J386" s="2">
        <f>'[1]Electricity and CHPs_IN'!F$33</f>
        <v>17.980165940397701</v>
      </c>
      <c r="K386" s="2">
        <f>'[1]Electricity and CHPs_IN'!G$33</f>
        <v>35.960145584703454</v>
      </c>
    </row>
    <row r="387" spans="1:11" hidden="1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212"/>
        <v>PJ/yr.</v>
      </c>
      <c r="F387" s="2">
        <f>SUM(F388:F392)</f>
        <v>9.3550000000000111</v>
      </c>
      <c r="G387" s="2">
        <f t="shared" ref="G387:K387" si="230">SUM(G388:G392)</f>
        <v>13.361083208983221</v>
      </c>
      <c r="H387" s="2">
        <f t="shared" si="230"/>
        <v>16.083419510350371</v>
      </c>
      <c r="I387" s="2">
        <f t="shared" si="230"/>
        <v>28.453918284622503</v>
      </c>
      <c r="J387" s="2">
        <f t="shared" si="230"/>
        <v>51.587496703212537</v>
      </c>
      <c r="K387" s="2">
        <f t="shared" si="230"/>
        <v>77.65627470191346</v>
      </c>
    </row>
    <row r="388" spans="1:11" hidden="1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212"/>
        <v>PJ/yr.</v>
      </c>
      <c r="F388" s="2">
        <f>'[1]Electricity and CHPs_IN'!B34</f>
        <v>0</v>
      </c>
      <c r="G388" s="2">
        <f>'[1]Electricity and CHPs_IN'!C34</f>
        <v>0</v>
      </c>
      <c r="H388" s="2">
        <f>'[1]Electricity and CHPs_IN'!D34</f>
        <v>0.14856511313790149</v>
      </c>
      <c r="I388" s="2">
        <f>'[1]Electricity and CHPs_IN'!E34</f>
        <v>0.23805623020223662</v>
      </c>
      <c r="J388" s="2">
        <f>'[1]Electricity and CHPs_IN'!F34</f>
        <v>1.4214467923366068</v>
      </c>
      <c r="K388" s="2">
        <f>'[1]Electricity and CHPs_IN'!G34</f>
        <v>5.8672630348119483</v>
      </c>
    </row>
    <row r="389" spans="1:11" hidden="1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212"/>
        <v>PJ/yr.</v>
      </c>
      <c r="F389" s="2">
        <f>'[1]Electricity and CHPs_IN'!B35</f>
        <v>3.517953999707534</v>
      </c>
      <c r="G389" s="2">
        <f>'[1]Electricity and CHPs_IN'!C35</f>
        <v>5.2836844775526357</v>
      </c>
      <c r="H389" s="2">
        <f>'[1]Electricity and CHPs_IN'!D35</f>
        <v>6.9760031413777854</v>
      </c>
      <c r="I389" s="2">
        <f>'[1]Electricity and CHPs_IN'!E35</f>
        <v>17.321232970106955</v>
      </c>
      <c r="J389" s="2">
        <f>'[1]Electricity and CHPs_IN'!F35</f>
        <v>35.524595502046708</v>
      </c>
      <c r="K389" s="2">
        <f>'[1]Electricity and CHPs_IN'!G35</f>
        <v>52.112117460693973</v>
      </c>
    </row>
    <row r="390" spans="1:11" hidden="1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212"/>
        <v>PJ/yr.</v>
      </c>
      <c r="F390" s="2">
        <f>'[1]Electricity and CHPs_IN'!B36</f>
        <v>2.1349390887346629</v>
      </c>
      <c r="G390" s="2">
        <f>'[1]Electricity and CHPs_IN'!C36</f>
        <v>2.8857414319269008</v>
      </c>
      <c r="H390" s="2">
        <f>'[1]Electricity and CHPs_IN'!D36</f>
        <v>3.4417841859344631</v>
      </c>
      <c r="I390" s="2">
        <f>'[1]Electricity and CHPs_IN'!E36</f>
        <v>4.1854666701866581</v>
      </c>
      <c r="J390" s="2">
        <f>'[1]Electricity and CHPs_IN'!F36</f>
        <v>5.6249100911044811</v>
      </c>
      <c r="K390" s="2">
        <f>'[1]Electricity and CHPs_IN'!G36</f>
        <v>7.5594113678802097</v>
      </c>
    </row>
    <row r="391" spans="1:11" hidden="1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212"/>
        <v>PJ/yr.</v>
      </c>
      <c r="F391" s="2">
        <f>'[1]Electricity and CHPs_IN'!B37</f>
        <v>0.86248322578584768</v>
      </c>
      <c r="G391" s="2">
        <f>'[1]Electricity and CHPs_IN'!C37</f>
        <v>1.4310617999735702</v>
      </c>
      <c r="H391" s="2">
        <f>'[1]Electricity and CHPs_IN'!D37</f>
        <v>1.6425689397440268</v>
      </c>
      <c r="I391" s="2">
        <f>'[1]Electricity and CHPs_IN'!E37</f>
        <v>1.9974865246625577</v>
      </c>
      <c r="J391" s="2">
        <f>'[1]Electricity and CHPs_IN'!F37</f>
        <v>2.6844548398037285</v>
      </c>
      <c r="K391" s="2">
        <f>'[1]Electricity and CHPs_IN'!G37</f>
        <v>3.60768296835061</v>
      </c>
    </row>
    <row r="392" spans="1:11" hidden="1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212"/>
        <v>PJ/yr.</v>
      </c>
      <c r="F392" s="2">
        <f>'[1]Electricity and CHPs_IN'!B38</f>
        <v>2.8396236857719668</v>
      </c>
      <c r="G392" s="2">
        <f>'[1]Electricity and CHPs_IN'!C38</f>
        <v>3.760595499530115</v>
      </c>
      <c r="H392" s="2">
        <f>'[1]Electricity and CHPs_IN'!D38</f>
        <v>3.8744981301561947</v>
      </c>
      <c r="I392" s="2">
        <f>'[1]Electricity and CHPs_IN'!E38</f>
        <v>4.7116758894640949</v>
      </c>
      <c r="J392" s="2">
        <f>'[1]Electricity and CHPs_IN'!F38</f>
        <v>6.3320894779210102</v>
      </c>
      <c r="K392" s="2">
        <f>'[1]Electricity and CHPs_IN'!G38</f>
        <v>8.5097998701767015</v>
      </c>
    </row>
    <row r="393" spans="1:11" hidden="1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212"/>
        <v>PJ/yr.</v>
      </c>
      <c r="F393" s="2">
        <f>'[1]Electricity and CHPs'!B252</f>
        <v>0</v>
      </c>
      <c r="G393" s="2">
        <f>'[1]Electricity and CHPs'!C252</f>
        <v>0</v>
      </c>
      <c r="H393" s="2">
        <f>'[1]Electricity and CHPs'!D252</f>
        <v>0</v>
      </c>
      <c r="I393" s="2">
        <f>'[1]Electricity and CHPs'!E252</f>
        <v>0</v>
      </c>
      <c r="J393" s="2">
        <f>'[1]Electricity and CHPs'!F252</f>
        <v>0</v>
      </c>
      <c r="K393" s="2">
        <f>'[1]Electricity and CHPs'!G252</f>
        <v>0</v>
      </c>
    </row>
    <row r="394" spans="1:11" hidden="1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212"/>
        <v>PJ/yr.</v>
      </c>
      <c r="F394" s="2">
        <f>'[1]Electricity and CHPs_IN'!B$32</f>
        <v>0</v>
      </c>
      <c r="G394" s="2">
        <f>'[1]Electricity and CHPs_IN'!C$32</f>
        <v>0</v>
      </c>
      <c r="H394" s="2">
        <f>'[1]Electricity and CHPs_IN'!D$32</f>
        <v>0</v>
      </c>
      <c r="I394" s="2">
        <f>'[1]Electricity and CHPs_IN'!E$32</f>
        <v>0</v>
      </c>
      <c r="J394" s="2">
        <f>'[1]Electricity and CHPs_IN'!F$32</f>
        <v>3.8939335697381681E-3</v>
      </c>
      <c r="K394" s="2">
        <f>'[1]Electricity and CHPs_IN'!G$32</f>
        <v>21.361180210735661</v>
      </c>
    </row>
    <row r="395" spans="1:11" hidden="1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212"/>
        <v>PJ/yr.</v>
      </c>
      <c r="F395" s="2">
        <f t="shared" ref="F395" si="231">SUM(F396:F398)</f>
        <v>0</v>
      </c>
      <c r="G395" s="2">
        <f t="shared" ref="G395" si="232">SUM(G396:G398)</f>
        <v>0</v>
      </c>
      <c r="H395" s="2">
        <f t="shared" ref="H395" si="233">SUM(H396:H398)</f>
        <v>0</v>
      </c>
      <c r="I395" s="2">
        <f t="shared" ref="I395" si="234">SUM(I396:I398)</f>
        <v>1.5151101665865759E-4</v>
      </c>
      <c r="J395" s="2">
        <f t="shared" ref="J395" si="235">SUM(J396:J398)</f>
        <v>6.160043502194297E-4</v>
      </c>
      <c r="K395" s="2">
        <f t="shared" ref="K395" si="236">SUM(K396:K398)</f>
        <v>0.5708926712080149</v>
      </c>
    </row>
    <row r="396" spans="1:11" hidden="1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212"/>
        <v>PJ/yr.</v>
      </c>
      <c r="F396" s="2">
        <f>IFERROR(F168/SUM(F168,F207),0)*'[1]Electricity and CHPs_IN'!B$30</f>
        <v>0</v>
      </c>
      <c r="G396" s="2">
        <f>IFERROR(G168/SUM(G168,G207),0)*'[1]Electricity and CHPs_IN'!C$30</f>
        <v>0</v>
      </c>
      <c r="H396" s="2">
        <f>IFERROR(H168/SUM(H168,H207),0)*'[1]Electricity and CHPs_IN'!D$30</f>
        <v>0</v>
      </c>
      <c r="I396" s="2">
        <f>IFERROR(I168/SUM(I168,I207),0)*'[1]Electricity and CHPs_IN'!E$30</f>
        <v>0</v>
      </c>
      <c r="J396" s="2">
        <f>IFERROR(J168/SUM(J168,J207),0)*'[1]Electricity and CHPs_IN'!F$30</f>
        <v>1.621866190466014E-5</v>
      </c>
      <c r="K396" s="2">
        <f>IFERROR(K168/SUM(K168,K207),0)*'[1]Electricity and CHPs_IN'!G$30</f>
        <v>5.0346486794720639E-2</v>
      </c>
    </row>
    <row r="397" spans="1:11" hidden="1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212"/>
        <v>PJ/yr.</v>
      </c>
      <c r="F397" s="2">
        <f>IFERROR(F169/SUM(F169,F287),0)*'[1]Electricity and CHPs_IN'!B$46</f>
        <v>0</v>
      </c>
      <c r="G397" s="2">
        <f>IFERROR(G169/SUM(G169,G287),0)*'[1]Electricity and CHPs_IN'!C$46</f>
        <v>0</v>
      </c>
      <c r="H397" s="2">
        <f>IFERROR(H169/SUM(H169,H287),0)*'[1]Electricity and CHPs_IN'!D$46</f>
        <v>0</v>
      </c>
      <c r="I397" s="2">
        <f>IFERROR(I169/SUM(I169,I287),0)*'[1]Electricity and CHPs_IN'!E$46</f>
        <v>1.1769991688333209E-4</v>
      </c>
      <c r="J397" s="2">
        <f>IFERROR(J169/SUM(J169,J287),0)*'[1]Electricity and CHPs_IN'!F$46</f>
        <v>5.4924182869106684E-4</v>
      </c>
      <c r="K397" s="2">
        <f>IFERROR(K169/SUM(K169,K287),0)*'[1]Electricity and CHPs_IN'!G$46</f>
        <v>0.52048029984637489</v>
      </c>
    </row>
    <row r="398" spans="1:11" hidden="1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212"/>
        <v>PJ/yr.</v>
      </c>
      <c r="F398" s="2">
        <f>IFERROR(F170/SUM(F170,F288),0)*'[1]Electricity and CHPs_IN'!B$57</f>
        <v>0</v>
      </c>
      <c r="G398" s="2">
        <f>IFERROR(G170/SUM(G170,G288),0)*'[1]Electricity and CHPs_IN'!C$57</f>
        <v>0</v>
      </c>
      <c r="H398" s="2">
        <f>IFERROR(H170/SUM(H170,H288),0)*'[1]Electricity and CHPs_IN'!D$57</f>
        <v>0</v>
      </c>
      <c r="I398" s="2">
        <f>IFERROR(I170/SUM(I170,I288),0)*'[1]Electricity and CHPs_IN'!E$57</f>
        <v>3.3811099775325506E-5</v>
      </c>
      <c r="J398" s="2">
        <f>IFERROR(J170/SUM(J170,J288),0)*'[1]Electricity and CHPs_IN'!F$57</f>
        <v>5.0543859623702726E-5</v>
      </c>
      <c r="K398" s="2">
        <f>IFERROR(K170/SUM(K170,K288),0)*'[1]Electricity and CHPs_IN'!G$57</f>
        <v>6.5884566919373908E-5</v>
      </c>
    </row>
    <row r="399" spans="1:11" hidden="1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212"/>
        <v>PJ/yr.</v>
      </c>
      <c r="F399" s="2">
        <f>SUM(F400:F406)</f>
        <v>0.13531550257984781</v>
      </c>
      <c r="G399" s="2">
        <f t="shared" ref="G399:K399" si="237">SUM(G400:G406)</f>
        <v>8.9549885716955404E-3</v>
      </c>
      <c r="H399" s="2">
        <f t="shared" si="237"/>
        <v>5.4927180851585621E-2</v>
      </c>
      <c r="I399" s="2">
        <f t="shared" si="237"/>
        <v>4.7276855949149902E-3</v>
      </c>
      <c r="J399" s="2">
        <f t="shared" si="237"/>
        <v>0.1801737513943984</v>
      </c>
      <c r="K399" s="2">
        <f t="shared" si="237"/>
        <v>0.59033899560474501</v>
      </c>
    </row>
    <row r="400" spans="1:11" hidden="1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212"/>
        <v>PJ/yr.</v>
      </c>
      <c r="F400" s="2">
        <f>'[1]Electricity and CHPs_IN'!B63</f>
        <v>0.13500064509452001</v>
      </c>
      <c r="G400" s="2">
        <f>'[1]Electricity and CHPs_IN'!C63</f>
        <v>8.6745466772002004E-3</v>
      </c>
      <c r="H400" s="2">
        <f>'[1]Electricity and CHPs_IN'!D63</f>
        <v>5.4580855465608029E-2</v>
      </c>
      <c r="I400" s="2">
        <f>'[1]Electricity and CHPs_IN'!E63</f>
        <v>2.7577479661993559E-5</v>
      </c>
      <c r="J400" s="2">
        <f>'[1]Electricity and CHPs_IN'!F63</f>
        <v>1.0732094498576887E-3</v>
      </c>
      <c r="K400" s="2">
        <f>'[1]Electricity and CHPs_IN'!G63</f>
        <v>6.2119641908693374E-2</v>
      </c>
    </row>
    <row r="401" spans="1:19" hidden="1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212"/>
        <v>PJ/yr.</v>
      </c>
      <c r="F401" s="2">
        <f>'[1]Electricity and CHPs_IN'!B64</f>
        <v>8.1691981135596488E-5</v>
      </c>
      <c r="G401" s="2">
        <f>'[1]Electricity and CHPs_IN'!C64</f>
        <v>6.3598204920972819E-5</v>
      </c>
      <c r="H401" s="2">
        <f>'[1]Electricity and CHPs_IN'!D64</f>
        <v>8.2037017059181217E-5</v>
      </c>
      <c r="I401" s="2">
        <f>'[1]Electricity and CHPs_IN'!E64</f>
        <v>0</v>
      </c>
      <c r="J401" s="2">
        <f>'[1]Electricity and CHPs_IN'!F64</f>
        <v>0</v>
      </c>
      <c r="K401" s="2">
        <f>'[1]Electricity and CHPs_IN'!G64</f>
        <v>0</v>
      </c>
    </row>
    <row r="402" spans="1:19" hidden="1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212"/>
        <v>PJ/yr.</v>
      </c>
      <c r="F402" s="2">
        <f>'[1]Electricity and CHPs_IN'!B65</f>
        <v>7.2075429127109854E-5</v>
      </c>
      <c r="G402" s="2">
        <f>'[1]Electricity and CHPs_IN'!C65</f>
        <v>5.6450318887533272E-5</v>
      </c>
      <c r="H402" s="2">
        <f>'[1]Electricity and CHPs_IN'!D65</f>
        <v>7.2578015243697833E-5</v>
      </c>
      <c r="I402" s="2">
        <f>'[1]Electricity and CHPs_IN'!E65</f>
        <v>0</v>
      </c>
      <c r="J402" s="2">
        <f>'[1]Electricity and CHPs_IN'!F65</f>
        <v>0</v>
      </c>
      <c r="K402" s="2">
        <f>'[1]Electricity and CHPs_IN'!G65</f>
        <v>0</v>
      </c>
    </row>
    <row r="403" spans="1:19" hidden="1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212"/>
        <v>PJ/yr.</v>
      </c>
      <c r="F403" s="2">
        <f>'[1]Electricity and CHPs_IN'!B66</f>
        <v>2.4843803158007023E-5</v>
      </c>
      <c r="G403" s="2">
        <f>'[1]Electricity and CHPs_IN'!C66</f>
        <v>2.4729250569729424E-5</v>
      </c>
      <c r="H403" s="2">
        <f>'[1]Electricity and CHPs_IN'!D66</f>
        <v>3.6830578928856688E-5</v>
      </c>
      <c r="I403" s="2">
        <f>'[1]Electricity and CHPs_IN'!E66</f>
        <v>8.9929729475121285E-5</v>
      </c>
      <c r="J403" s="2">
        <f>'[1]Electricity and CHPs_IN'!F66</f>
        <v>1.6580048180792845E-4</v>
      </c>
      <c r="K403" s="2">
        <f>'[1]Electricity and CHPs_IN'!G66</f>
        <v>1.2109542603852513E-4</v>
      </c>
    </row>
    <row r="404" spans="1:19" hidden="1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212"/>
        <v>PJ/yr.</v>
      </c>
      <c r="F404" s="2">
        <f>'[1]Electricity and CHPs_IN'!B67</f>
        <v>5.8682337642022771E-5</v>
      </c>
      <c r="G404" s="2">
        <f>'[1]Electricity and CHPs_IN'!C67</f>
        <v>5.8452547611142374E-5</v>
      </c>
      <c r="H404" s="2">
        <f>'[1]Electricity and CHPs_IN'!D67</f>
        <v>6.5350667420633615E-5</v>
      </c>
      <c r="I404" s="2">
        <f>'[1]Electricity and CHPs_IN'!E67</f>
        <v>2.3587442251614384E-3</v>
      </c>
      <c r="J404" s="2">
        <f>'[1]Electricity and CHPs_IN'!F67</f>
        <v>1.4376112443492999E-2</v>
      </c>
      <c r="K404" s="2">
        <f>'[1]Electricity and CHPs_IN'!G67</f>
        <v>0.1110644498188362</v>
      </c>
    </row>
    <row r="405" spans="1:19" hidden="1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212"/>
        <v>PJ/yr.</v>
      </c>
      <c r="F405" s="2">
        <f>'[1]Electricity and CHPs_IN'!B68</f>
        <v>5.2620388022699089E-5</v>
      </c>
      <c r="G405" s="2">
        <f>'[1]Electricity and CHPs_IN'!C68</f>
        <v>5.2382707406031404E-5</v>
      </c>
      <c r="H405" s="2">
        <f>'[1]Electricity and CHPs_IN'!D68</f>
        <v>5.2556143495587106E-5</v>
      </c>
      <c r="I405" s="2">
        <f>'[1]Electricity and CHPs_IN'!E68</f>
        <v>2.161592932783344E-3</v>
      </c>
      <c r="J405" s="2">
        <f>'[1]Electricity and CHPs_IN'!F68</f>
        <v>0.1644131134011988</v>
      </c>
      <c r="K405" s="2">
        <f>'[1]Electricity and CHPs_IN'!G68</f>
        <v>0.4169387464981269</v>
      </c>
    </row>
    <row r="406" spans="1:19" hidden="1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212"/>
        <v>PJ/yr.</v>
      </c>
      <c r="F406" s="2">
        <f>'[1]Electricity and CHPs_IN'!B69</f>
        <v>2.4943546242377721E-5</v>
      </c>
      <c r="G406" s="2">
        <f>'[1]Electricity and CHPs_IN'!C69</f>
        <v>2.4828865099931026E-5</v>
      </c>
      <c r="H406" s="2">
        <f>'[1]Electricity and CHPs_IN'!D69</f>
        <v>3.6972963829639741E-5</v>
      </c>
      <c r="I406" s="2">
        <f>'[1]Electricity and CHPs_IN'!E69</f>
        <v>8.9841227833092503E-5</v>
      </c>
      <c r="J406" s="2">
        <f>'[1]Electricity and CHPs_IN'!F69</f>
        <v>1.4551561804100044E-4</v>
      </c>
      <c r="K406" s="2">
        <f>'[1]Electricity and CHPs_IN'!G69</f>
        <v>9.5061953049976072E-5</v>
      </c>
    </row>
    <row r="407" spans="1:19" hidden="1">
      <c r="A407" s="5"/>
      <c r="B407" s="9" t="str">
        <f t="shared" ref="B407:C407" si="238">B406</f>
        <v>SPS1</v>
      </c>
      <c r="C407" s="1" t="str">
        <f t="shared" si="238"/>
        <v>CH</v>
      </c>
      <c r="D407" s="1" t="s">
        <v>192</v>
      </c>
      <c r="E407" s="1" t="str">
        <f>E395</f>
        <v>PJ/yr.</v>
      </c>
      <c r="F407" s="3">
        <f>F408+F461</f>
        <v>56.134733007803959</v>
      </c>
      <c r="G407" s="3">
        <f t="shared" ref="G407:K407" si="239">G408+G461</f>
        <v>50.559810220020118</v>
      </c>
      <c r="H407" s="3">
        <f t="shared" si="239"/>
        <v>51.359400884740879</v>
      </c>
      <c r="I407" s="3">
        <f t="shared" si="239"/>
        <v>53.245103649174233</v>
      </c>
      <c r="J407" s="3">
        <f t="shared" si="239"/>
        <v>56.046689577611346</v>
      </c>
      <c r="K407" s="3">
        <f t="shared" si="239"/>
        <v>69.0664889026271</v>
      </c>
      <c r="M407" s="11"/>
      <c r="N407" s="11"/>
      <c r="O407" s="11"/>
      <c r="P407" s="11"/>
      <c r="Q407" s="11"/>
      <c r="R407" s="11"/>
      <c r="S407" s="11"/>
    </row>
    <row r="408" spans="1:19" hidden="1">
      <c r="A408" s="5"/>
      <c r="B408" s="5" t="s">
        <v>6</v>
      </c>
      <c r="C408" s="5" t="s">
        <v>7</v>
      </c>
      <c r="D408" t="s">
        <v>894</v>
      </c>
      <c r="E408" t="str">
        <f>E396</f>
        <v>PJ/yr.</v>
      </c>
      <c r="F408" s="2">
        <f t="shared" ref="F408:K408" si="240">F409+F438</f>
        <v>47.827260129291552</v>
      </c>
      <c r="G408" s="2">
        <f t="shared" si="240"/>
        <v>42.019926587777292</v>
      </c>
      <c r="H408" s="2">
        <f t="shared" si="240"/>
        <v>40.21377605712653</v>
      </c>
      <c r="I408" s="2">
        <f t="shared" si="240"/>
        <v>40.983530155971359</v>
      </c>
      <c r="J408" s="2">
        <f t="shared" si="240"/>
        <v>39.369567779329174</v>
      </c>
      <c r="K408" s="2">
        <f t="shared" si="240"/>
        <v>44.162839164088751</v>
      </c>
      <c r="M408" s="11"/>
      <c r="N408" s="11"/>
      <c r="O408" s="11"/>
      <c r="P408" s="11"/>
      <c r="Q408" s="11"/>
      <c r="R408" s="11"/>
      <c r="S408" s="11"/>
    </row>
    <row r="409" spans="1:19" hidden="1">
      <c r="A409" s="5"/>
      <c r="B409" s="5" t="s">
        <v>6</v>
      </c>
      <c r="C409" s="5" t="s">
        <v>7</v>
      </c>
      <c r="D409" t="s">
        <v>895</v>
      </c>
      <c r="E409" t="str">
        <f>E393</f>
        <v>PJ/yr.</v>
      </c>
      <c r="F409" s="2">
        <f>SUM(F410,F416,F425,F434,F436)</f>
        <v>39.504665005857284</v>
      </c>
      <c r="G409" s="2">
        <f t="shared" ref="G409:K409" si="241">SUM(G410,G416,G425,G434,G436)</f>
        <v>33.847831410767064</v>
      </c>
      <c r="H409" s="2">
        <f t="shared" si="241"/>
        <v>32.262074444892583</v>
      </c>
      <c r="I409" s="2">
        <f t="shared" si="241"/>
        <v>33.620842834676402</v>
      </c>
      <c r="J409" s="2">
        <f t="shared" si="241"/>
        <v>33.21906275763348</v>
      </c>
      <c r="K409" s="2">
        <f t="shared" si="241"/>
        <v>37.778340740042054</v>
      </c>
    </row>
    <row r="410" spans="1:19" hidden="1">
      <c r="A410" s="5"/>
      <c r="B410" s="5" t="s">
        <v>6</v>
      </c>
      <c r="C410" s="5" t="s">
        <v>7</v>
      </c>
      <c r="D410" t="s">
        <v>896</v>
      </c>
      <c r="E410" t="s">
        <v>8</v>
      </c>
      <c r="F410" s="2">
        <f>F411</f>
        <v>1.3057455734056807E-2</v>
      </c>
      <c r="G410" s="2">
        <f t="shared" ref="G410:K410" si="242">G411</f>
        <v>0</v>
      </c>
      <c r="H410" s="2">
        <f t="shared" si="242"/>
        <v>4.1534269364070842E-4</v>
      </c>
      <c r="I410" s="2">
        <f t="shared" si="242"/>
        <v>6.903235951005405E-5</v>
      </c>
      <c r="J410" s="2">
        <f t="shared" si="242"/>
        <v>1.1727788989456934E-4</v>
      </c>
      <c r="K410" s="2">
        <f t="shared" si="242"/>
        <v>1.6175872906088456E-5</v>
      </c>
    </row>
    <row r="411" spans="1:19" hidden="1">
      <c r="A411" s="5"/>
      <c r="B411" s="5" t="s">
        <v>6</v>
      </c>
      <c r="C411" s="5" t="s">
        <v>7</v>
      </c>
      <c r="D411" t="s">
        <v>233</v>
      </c>
      <c r="E411" t="s">
        <v>8</v>
      </c>
      <c r="F411" s="2">
        <f>'[1]Electricity and CHPs_IN'!B$28-F298</f>
        <v>1.3057455734056807E-2</v>
      </c>
      <c r="G411" s="2">
        <f>'[1]Electricity and CHPs_IN'!C$28-G298</f>
        <v>0</v>
      </c>
      <c r="H411" s="2">
        <f>'[1]Electricity and CHPs_IN'!D$28-H298</f>
        <v>4.1534269364070842E-4</v>
      </c>
      <c r="I411" s="2">
        <f>'[1]Electricity and CHPs_IN'!E$28-I298</f>
        <v>6.903235951005405E-5</v>
      </c>
      <c r="J411" s="2">
        <f>'[1]Electricity and CHPs_IN'!F$28-J298</f>
        <v>1.1727788989456934E-4</v>
      </c>
      <c r="K411" s="2">
        <f>'[1]Electricity and CHPs_IN'!G$28-K298</f>
        <v>1.6175872906088456E-5</v>
      </c>
    </row>
    <row r="412" spans="1:19" hidden="1">
      <c r="A412" s="5"/>
      <c r="B412" s="5" t="s">
        <v>6</v>
      </c>
      <c r="C412" s="5" t="s">
        <v>7</v>
      </c>
      <c r="D412" t="s">
        <v>897</v>
      </c>
      <c r="E412" t="s">
        <v>8</v>
      </c>
      <c r="F412" s="2">
        <f>F413</f>
        <v>1.3057455734056807E-2</v>
      </c>
      <c r="G412" s="2">
        <f t="shared" ref="G412:K412" si="243">G413</f>
        <v>0</v>
      </c>
      <c r="H412" s="2">
        <f t="shared" si="243"/>
        <v>4.1534269364070842E-4</v>
      </c>
      <c r="I412" s="2">
        <f t="shared" si="243"/>
        <v>6.903235951005405E-5</v>
      </c>
      <c r="J412" s="2">
        <f t="shared" si="243"/>
        <v>1.1727788989456934E-4</v>
      </c>
      <c r="K412" s="2">
        <f t="shared" si="243"/>
        <v>1.6175872906088456E-5</v>
      </c>
    </row>
    <row r="413" spans="1:19" hidden="1">
      <c r="A413" s="5"/>
      <c r="B413" s="5" t="s">
        <v>6</v>
      </c>
      <c r="C413" s="5" t="s">
        <v>7</v>
      </c>
      <c r="D413" t="s">
        <v>528</v>
      </c>
      <c r="E413" t="s">
        <v>8</v>
      </c>
      <c r="F413" s="2">
        <f>F411-F415</f>
        <v>1.3057455734056807E-2</v>
      </c>
      <c r="G413" s="2">
        <f t="shared" ref="G413:K413" si="244">G411-G415</f>
        <v>0</v>
      </c>
      <c r="H413" s="2">
        <f t="shared" si="244"/>
        <v>4.1534269364070842E-4</v>
      </c>
      <c r="I413" s="2">
        <f t="shared" si="244"/>
        <v>6.903235951005405E-5</v>
      </c>
      <c r="J413" s="2">
        <f t="shared" si="244"/>
        <v>1.1727788989456934E-4</v>
      </c>
      <c r="K413" s="2">
        <f t="shared" si="244"/>
        <v>1.6175872906088456E-5</v>
      </c>
    </row>
    <row r="414" spans="1:19" hidden="1">
      <c r="A414" s="5"/>
      <c r="B414" s="5" t="s">
        <v>6</v>
      </c>
      <c r="C414" s="5" t="s">
        <v>7</v>
      </c>
      <c r="D414" t="s">
        <v>898</v>
      </c>
      <c r="E414" t="s">
        <v>8</v>
      </c>
      <c r="F414" s="2">
        <f>F415</f>
        <v>0</v>
      </c>
      <c r="G414" s="2">
        <f t="shared" ref="G414:K414" si="245">G415</f>
        <v>0</v>
      </c>
      <c r="H414" s="2">
        <f t="shared" si="245"/>
        <v>0</v>
      </c>
      <c r="I414" s="2">
        <f t="shared" si="245"/>
        <v>0</v>
      </c>
      <c r="J414" s="2">
        <f t="shared" si="245"/>
        <v>0</v>
      </c>
      <c r="K414" s="2">
        <f t="shared" si="245"/>
        <v>0</v>
      </c>
    </row>
    <row r="415" spans="1:19" hidden="1">
      <c r="A415" s="5"/>
      <c r="B415" s="5" t="s">
        <v>6</v>
      </c>
      <c r="C415" s="5" t="s">
        <v>7</v>
      </c>
      <c r="D415" t="s">
        <v>552</v>
      </c>
      <c r="E415" t="s">
        <v>8</v>
      </c>
      <c r="F415" s="2">
        <f>IFERROR(F306/F298,0)*F411</f>
        <v>0</v>
      </c>
      <c r="G415" s="2">
        <f t="shared" ref="G415:K415" si="246">IFERROR(G306/G298,0)*G411</f>
        <v>0</v>
      </c>
      <c r="H415" s="2">
        <f t="shared" si="246"/>
        <v>0</v>
      </c>
      <c r="I415" s="2">
        <f t="shared" si="246"/>
        <v>0</v>
      </c>
      <c r="J415" s="2">
        <f t="shared" si="246"/>
        <v>0</v>
      </c>
      <c r="K415" s="2">
        <f t="shared" si="246"/>
        <v>0</v>
      </c>
    </row>
    <row r="416" spans="1:19" hidden="1">
      <c r="A416" s="5"/>
      <c r="B416" s="5" t="s">
        <v>6</v>
      </c>
      <c r="C416" s="5" t="s">
        <v>7</v>
      </c>
      <c r="D416" t="s">
        <v>899</v>
      </c>
      <c r="E416" t="s">
        <v>8</v>
      </c>
      <c r="F416" s="2">
        <f>SUM(F417:F418)</f>
        <v>2.3872069820916724</v>
      </c>
      <c r="G416" s="2">
        <f t="shared" ref="G416:K416" si="247">SUM(G417:G418)</f>
        <v>0</v>
      </c>
      <c r="H416" s="2">
        <f t="shared" si="247"/>
        <v>6.5887163368885254E-2</v>
      </c>
      <c r="I416" s="2">
        <f t="shared" si="247"/>
        <v>9.3112404018573902E-2</v>
      </c>
      <c r="J416" s="2">
        <f t="shared" si="247"/>
        <v>0.21842466363586427</v>
      </c>
      <c r="K416" s="2">
        <f t="shared" si="247"/>
        <v>4.5690880109442036E-5</v>
      </c>
    </row>
    <row r="417" spans="1:11" hidden="1">
      <c r="A417" s="5"/>
      <c r="B417" s="5" t="s">
        <v>6</v>
      </c>
      <c r="C417" s="5" t="s">
        <v>7</v>
      </c>
      <c r="D417" t="s">
        <v>193</v>
      </c>
      <c r="E417" t="s">
        <v>8</v>
      </c>
      <c r="F417" s="2">
        <f>'[1]Electricity and CHPs_IN'!B$24-F312</f>
        <v>2.3872069820916724</v>
      </c>
      <c r="G417" s="2">
        <f>'[1]Electricity and CHPs_IN'!C$24-G312</f>
        <v>0</v>
      </c>
      <c r="H417" s="2">
        <f>'[1]Electricity and CHPs_IN'!D$24-H312</f>
        <v>6.5887163368885254E-2</v>
      </c>
      <c r="I417" s="2">
        <f>'[1]Electricity and CHPs_IN'!E$24-I312</f>
        <v>9.3112404018573902E-2</v>
      </c>
      <c r="J417" s="2">
        <f>'[1]Electricity and CHPs_IN'!F$24-J312</f>
        <v>6.1932986920294496E-2</v>
      </c>
      <c r="K417" s="2">
        <f>'[1]Electricity and CHPs_IN'!G$24-K312</f>
        <v>1.7162253215432945E-5</v>
      </c>
    </row>
    <row r="418" spans="1:11" hidden="1">
      <c r="A418" s="5"/>
      <c r="B418" s="5" t="s">
        <v>6</v>
      </c>
      <c r="C418" s="5" t="s">
        <v>7</v>
      </c>
      <c r="D418" t="s">
        <v>194</v>
      </c>
      <c r="E418" t="s">
        <v>8</v>
      </c>
      <c r="F418" s="2">
        <f>'[1]Electricity and CHPs_IN'!B$29-F313</f>
        <v>0</v>
      </c>
      <c r="G418" s="2">
        <f>'[1]Electricity and CHPs_IN'!C$29-G313</f>
        <v>0</v>
      </c>
      <c r="H418" s="2">
        <f>'[1]Electricity and CHPs_IN'!D$29-H313</f>
        <v>0</v>
      </c>
      <c r="I418" s="2">
        <f>'[1]Electricity and CHPs_IN'!E$29-I313</f>
        <v>0</v>
      </c>
      <c r="J418" s="2">
        <f>'[1]Electricity and CHPs_IN'!F$29-J313</f>
        <v>0.15649167671556977</v>
      </c>
      <c r="K418" s="2">
        <f>'[1]Electricity and CHPs_IN'!G$29-K313</f>
        <v>2.8528626894009087E-5</v>
      </c>
    </row>
    <row r="419" spans="1:11" hidden="1">
      <c r="A419" s="5"/>
      <c r="B419" s="5" t="s">
        <v>6</v>
      </c>
      <c r="C419" s="5" t="s">
        <v>7</v>
      </c>
      <c r="D419" t="s">
        <v>900</v>
      </c>
      <c r="E419" t="s">
        <v>8</v>
      </c>
      <c r="F419" s="2">
        <f>SUM(F420:F421)</f>
        <v>2.3278396210993892</v>
      </c>
      <c r="G419" s="2">
        <f t="shared" ref="G419:K419" si="248">SUM(G420:G421)</f>
        <v>0</v>
      </c>
      <c r="H419" s="2">
        <f t="shared" si="248"/>
        <v>6.3555509474953018E-2</v>
      </c>
      <c r="I419" s="2">
        <f t="shared" si="248"/>
        <v>9.1526396306702909E-2</v>
      </c>
      <c r="J419" s="2">
        <f t="shared" si="248"/>
        <v>0.21677185953502975</v>
      </c>
      <c r="K419" s="2">
        <f t="shared" si="248"/>
        <v>3.2117102143667437E-5</v>
      </c>
    </row>
    <row r="420" spans="1:11" hidden="1">
      <c r="A420" s="5"/>
      <c r="B420" s="5" t="s">
        <v>6</v>
      </c>
      <c r="C420" s="5" t="s">
        <v>7</v>
      </c>
      <c r="D420" t="s">
        <v>599</v>
      </c>
      <c r="E420" t="s">
        <v>8</v>
      </c>
      <c r="F420" s="2">
        <f>F417-F423</f>
        <v>2.3278396210993892</v>
      </c>
      <c r="G420" s="2">
        <f t="shared" ref="G420:K420" si="249">G417-G423</f>
        <v>0</v>
      </c>
      <c r="H420" s="2">
        <f t="shared" si="249"/>
        <v>6.3555509474953018E-2</v>
      </c>
      <c r="I420" s="2">
        <f t="shared" si="249"/>
        <v>9.1526396306702909E-2</v>
      </c>
      <c r="J420" s="2">
        <f t="shared" si="249"/>
        <v>6.1464344354684577E-2</v>
      </c>
      <c r="K420" s="2">
        <f t="shared" si="249"/>
        <v>1.2063716833977964E-5</v>
      </c>
    </row>
    <row r="421" spans="1:11" hidden="1">
      <c r="A421" s="5"/>
      <c r="B421" s="5" t="s">
        <v>6</v>
      </c>
      <c r="C421" s="5" t="s">
        <v>7</v>
      </c>
      <c r="D421" t="s">
        <v>600</v>
      </c>
      <c r="E421" t="s">
        <v>8</v>
      </c>
      <c r="F421" s="2">
        <f>F418-F424</f>
        <v>0</v>
      </c>
      <c r="G421" s="2">
        <f t="shared" ref="G421:K421" si="250">G418-G424</f>
        <v>0</v>
      </c>
      <c r="H421" s="2">
        <f t="shared" si="250"/>
        <v>0</v>
      </c>
      <c r="I421" s="2">
        <f t="shared" si="250"/>
        <v>0</v>
      </c>
      <c r="J421" s="2">
        <f t="shared" si="250"/>
        <v>0.15530751518034516</v>
      </c>
      <c r="K421" s="2">
        <f t="shared" si="250"/>
        <v>2.0053385309689475E-5</v>
      </c>
    </row>
    <row r="422" spans="1:11" hidden="1">
      <c r="A422" s="5"/>
      <c r="B422" s="5" t="s">
        <v>6</v>
      </c>
      <c r="C422" s="5" t="s">
        <v>7</v>
      </c>
      <c r="D422" t="s">
        <v>901</v>
      </c>
      <c r="E422" t="s">
        <v>8</v>
      </c>
      <c r="F422" s="2">
        <f>SUM(F423:F424)</f>
        <v>5.9367360992283263E-2</v>
      </c>
      <c r="G422" s="2">
        <f t="shared" ref="G422:K422" si="251">SUM(G423:G424)</f>
        <v>0</v>
      </c>
      <c r="H422" s="2">
        <f t="shared" si="251"/>
        <v>2.3316538939322428E-3</v>
      </c>
      <c r="I422" s="2">
        <f t="shared" si="251"/>
        <v>1.5860077118709948E-3</v>
      </c>
      <c r="J422" s="2">
        <f t="shared" si="251"/>
        <v>1.6528041008345199E-3</v>
      </c>
      <c r="K422" s="2">
        <f t="shared" si="251"/>
        <v>1.3573777965774596E-5</v>
      </c>
    </row>
    <row r="423" spans="1:11" hidden="1">
      <c r="A423" s="5"/>
      <c r="B423" s="5" t="s">
        <v>6</v>
      </c>
      <c r="C423" s="5" t="s">
        <v>7</v>
      </c>
      <c r="D423" t="s">
        <v>660</v>
      </c>
      <c r="E423" t="s">
        <v>8</v>
      </c>
      <c r="F423" s="2">
        <f>IFERROR(F344/F312,0)*F417</f>
        <v>5.9367360992283263E-2</v>
      </c>
      <c r="G423" s="2">
        <f t="shared" ref="G423:K423" si="252">IFERROR(G344/G312,0)*G417</f>
        <v>0</v>
      </c>
      <c r="H423" s="2">
        <f t="shared" si="252"/>
        <v>2.3316538939322428E-3</v>
      </c>
      <c r="I423" s="2">
        <f t="shared" si="252"/>
        <v>1.5860077118709948E-3</v>
      </c>
      <c r="J423" s="2">
        <f t="shared" si="252"/>
        <v>4.6864256560991558E-4</v>
      </c>
      <c r="K423" s="2">
        <f t="shared" si="252"/>
        <v>5.0985363814549813E-6</v>
      </c>
    </row>
    <row r="424" spans="1:11" hidden="1">
      <c r="A424" s="5"/>
      <c r="B424" s="5" t="s">
        <v>6</v>
      </c>
      <c r="C424" s="5" t="s">
        <v>7</v>
      </c>
      <c r="D424" t="s">
        <v>661</v>
      </c>
      <c r="E424" t="s">
        <v>8</v>
      </c>
      <c r="F424" s="2">
        <f>IFERROR(F345/F313,0)*F418</f>
        <v>0</v>
      </c>
      <c r="G424" s="2">
        <f t="shared" ref="G424:K424" si="253">IFERROR(G345/G313,0)*G418</f>
        <v>0</v>
      </c>
      <c r="H424" s="2">
        <f t="shared" si="253"/>
        <v>0</v>
      </c>
      <c r="I424" s="2">
        <f t="shared" si="253"/>
        <v>0</v>
      </c>
      <c r="J424" s="2">
        <f t="shared" si="253"/>
        <v>1.1841615352246042E-3</v>
      </c>
      <c r="K424" s="2">
        <f t="shared" si="253"/>
        <v>8.4752415843196142E-6</v>
      </c>
    </row>
    <row r="425" spans="1:11" hidden="1">
      <c r="A425" s="5"/>
      <c r="B425" s="5" t="s">
        <v>6</v>
      </c>
      <c r="C425" s="5" t="s">
        <v>7</v>
      </c>
      <c r="D425" t="s">
        <v>902</v>
      </c>
      <c r="E425" t="s">
        <v>8</v>
      </c>
      <c r="F425" s="2">
        <f>SUM(F426:F427)</f>
        <v>35.838185042698917</v>
      </c>
      <c r="G425" s="2">
        <f t="shared" ref="G425:K425" si="254">SUM(G426:G427)</f>
        <v>33.847787216579135</v>
      </c>
      <c r="H425" s="2">
        <f t="shared" si="254"/>
        <v>32.192475143441811</v>
      </c>
      <c r="I425" s="2">
        <f t="shared" si="254"/>
        <v>33.526911103958774</v>
      </c>
      <c r="J425" s="2">
        <f t="shared" si="254"/>
        <v>32.703400119844666</v>
      </c>
      <c r="K425" s="2">
        <f t="shared" si="254"/>
        <v>35.744141941097865</v>
      </c>
    </row>
    <row r="426" spans="1:11" hidden="1">
      <c r="A426" s="5"/>
      <c r="B426" s="5" t="s">
        <v>6</v>
      </c>
      <c r="C426" s="5" t="s">
        <v>7</v>
      </c>
      <c r="D426" t="s">
        <v>195</v>
      </c>
      <c r="E426" t="s">
        <v>8</v>
      </c>
      <c r="F426" s="2">
        <f>'[1]Electricity and CHPs_IN'!B$26-F359</f>
        <v>35.838185042698917</v>
      </c>
      <c r="G426" s="2">
        <f>'[1]Electricity and CHPs_IN'!C$26-G359</f>
        <v>33.847787216579135</v>
      </c>
      <c r="H426" s="2">
        <f>'[1]Electricity and CHPs_IN'!D$26-H359</f>
        <v>32.192475143441811</v>
      </c>
      <c r="I426" s="2">
        <f>'[1]Electricity and CHPs_IN'!E$26-I359</f>
        <v>33.526911103958774</v>
      </c>
      <c r="J426" s="2">
        <f>'[1]Electricity and CHPs_IN'!F$26-J359</f>
        <v>27.73435754104873</v>
      </c>
      <c r="K426" s="2">
        <f>'[1]Electricity and CHPs_IN'!G$26-K359</f>
        <v>23.900331714300652</v>
      </c>
    </row>
    <row r="427" spans="1:11" hidden="1">
      <c r="A427" s="5"/>
      <c r="B427" s="5" t="s">
        <v>6</v>
      </c>
      <c r="C427" s="5" t="s">
        <v>7</v>
      </c>
      <c r="D427" t="s">
        <v>196</v>
      </c>
      <c r="E427" t="s">
        <v>8</v>
      </c>
      <c r="F427" s="2">
        <f>'[1]Electricity and CHPs_IN'!B$27-F360</f>
        <v>0</v>
      </c>
      <c r="G427" s="2">
        <f>'[1]Electricity and CHPs_IN'!C$27-G360</f>
        <v>0</v>
      </c>
      <c r="H427" s="2">
        <f>'[1]Electricity and CHPs_IN'!D$27-H360</f>
        <v>0</v>
      </c>
      <c r="I427" s="2">
        <f>'[1]Electricity and CHPs_IN'!E$27-I360</f>
        <v>0</v>
      </c>
      <c r="J427" s="2">
        <f>'[1]Electricity and CHPs_IN'!F$27-J360</f>
        <v>4.9690425787959347</v>
      </c>
      <c r="K427" s="2">
        <f>'[1]Electricity and CHPs_IN'!G$27-K360</f>
        <v>11.843810226797215</v>
      </c>
    </row>
    <row r="428" spans="1:11" hidden="1">
      <c r="A428" s="5"/>
      <c r="B428" s="5" t="s">
        <v>6</v>
      </c>
      <c r="C428" s="5" t="s">
        <v>7</v>
      </c>
      <c r="D428" t="s">
        <v>903</v>
      </c>
      <c r="E428" t="s">
        <v>8</v>
      </c>
      <c r="F428" s="2">
        <f>SUM(F429:F430)</f>
        <v>17.919092521349459</v>
      </c>
      <c r="G428" s="2">
        <f t="shared" ref="G428:K428" si="255">SUM(G429:G430)</f>
        <v>16.923893608289571</v>
      </c>
      <c r="H428" s="2">
        <f t="shared" si="255"/>
        <v>16.096237571720906</v>
      </c>
      <c r="I428" s="2">
        <f t="shared" si="255"/>
        <v>16.763455551979387</v>
      </c>
      <c r="J428" s="2">
        <f t="shared" si="255"/>
        <v>16.351700059922333</v>
      </c>
      <c r="K428" s="2">
        <f t="shared" si="255"/>
        <v>17.872070970548933</v>
      </c>
    </row>
    <row r="429" spans="1:11" hidden="1">
      <c r="A429" s="5"/>
      <c r="B429" s="5" t="s">
        <v>6</v>
      </c>
      <c r="C429" s="5" t="s">
        <v>7</v>
      </c>
      <c r="D429" t="s">
        <v>197</v>
      </c>
      <c r="E429" t="s">
        <v>8</v>
      </c>
      <c r="F429" s="2">
        <f>IFERROR(F366/F359,0)*F426</f>
        <v>17.919092521349459</v>
      </c>
      <c r="G429" s="2">
        <f t="shared" ref="G429:K429" si="256">IFERROR(G366/G359,0)*G426</f>
        <v>16.923893608289571</v>
      </c>
      <c r="H429" s="2">
        <f t="shared" si="256"/>
        <v>16.096237571720906</v>
      </c>
      <c r="I429" s="2">
        <f t="shared" si="256"/>
        <v>16.763455551979387</v>
      </c>
      <c r="J429" s="2">
        <f t="shared" si="256"/>
        <v>13.867178770524365</v>
      </c>
      <c r="K429" s="2">
        <f t="shared" si="256"/>
        <v>11.950165857150326</v>
      </c>
    </row>
    <row r="430" spans="1:11" hidden="1">
      <c r="A430" s="5"/>
      <c r="B430" s="5" t="s">
        <v>6</v>
      </c>
      <c r="C430" s="5" t="s">
        <v>7</v>
      </c>
      <c r="D430" t="s">
        <v>198</v>
      </c>
      <c r="E430" t="s">
        <v>8</v>
      </c>
      <c r="F430" s="2">
        <f>IFERROR(F367/F360,0)*F427</f>
        <v>0</v>
      </c>
      <c r="G430" s="2">
        <f t="shared" ref="G430:K430" si="257">IFERROR(G367/G360,0)*G427</f>
        <v>0</v>
      </c>
      <c r="H430" s="2">
        <f t="shared" si="257"/>
        <v>0</v>
      </c>
      <c r="I430" s="2">
        <f t="shared" si="257"/>
        <v>0</v>
      </c>
      <c r="J430" s="2">
        <f t="shared" si="257"/>
        <v>2.4845212893979673</v>
      </c>
      <c r="K430" s="2">
        <f t="shared" si="257"/>
        <v>5.9219051133986067</v>
      </c>
    </row>
    <row r="431" spans="1:11" hidden="1">
      <c r="A431" s="5"/>
      <c r="B431" s="5" t="s">
        <v>6</v>
      </c>
      <c r="C431" s="5" t="s">
        <v>7</v>
      </c>
      <c r="D431" t="s">
        <v>904</v>
      </c>
      <c r="E431" t="s">
        <v>8</v>
      </c>
      <c r="F431" s="2">
        <f>SUM(F432:F433)</f>
        <v>17.919092521349459</v>
      </c>
      <c r="G431" s="2">
        <f t="shared" ref="G431:K431" si="258">SUM(G432:G433)</f>
        <v>16.923893608289564</v>
      </c>
      <c r="H431" s="2">
        <f t="shared" si="258"/>
        <v>16.096237571720906</v>
      </c>
      <c r="I431" s="2">
        <f t="shared" si="258"/>
        <v>16.763455551979387</v>
      </c>
      <c r="J431" s="2">
        <f t="shared" si="258"/>
        <v>16.351700059922333</v>
      </c>
      <c r="K431" s="2">
        <f t="shared" si="258"/>
        <v>17.872070970548933</v>
      </c>
    </row>
    <row r="432" spans="1:11" hidden="1">
      <c r="A432" s="5"/>
      <c r="B432" s="5" t="s">
        <v>6</v>
      </c>
      <c r="C432" s="5" t="s">
        <v>7</v>
      </c>
      <c r="D432" t="s">
        <v>199</v>
      </c>
      <c r="E432" t="s">
        <v>8</v>
      </c>
      <c r="F432" s="2">
        <f>F426-F429</f>
        <v>17.919092521349459</v>
      </c>
      <c r="G432" s="2">
        <f t="shared" ref="G432:K432" si="259">G426-G429</f>
        <v>16.923893608289564</v>
      </c>
      <c r="H432" s="2">
        <f t="shared" si="259"/>
        <v>16.096237571720906</v>
      </c>
      <c r="I432" s="2">
        <f t="shared" si="259"/>
        <v>16.763455551979387</v>
      </c>
      <c r="J432" s="2">
        <f t="shared" si="259"/>
        <v>13.867178770524365</v>
      </c>
      <c r="K432" s="2">
        <f t="shared" si="259"/>
        <v>11.950165857150326</v>
      </c>
    </row>
    <row r="433" spans="1:11" hidden="1">
      <c r="A433" s="5"/>
      <c r="B433" s="5" t="s">
        <v>6</v>
      </c>
      <c r="C433" s="5" t="s">
        <v>7</v>
      </c>
      <c r="D433" t="s">
        <v>200</v>
      </c>
      <c r="E433" t="s">
        <v>8</v>
      </c>
      <c r="F433" s="2">
        <f>F427-F430</f>
        <v>0</v>
      </c>
      <c r="G433" s="2">
        <f t="shared" ref="G433:K433" si="260">G427-G430</f>
        <v>0</v>
      </c>
      <c r="H433" s="2">
        <f t="shared" si="260"/>
        <v>0</v>
      </c>
      <c r="I433" s="2">
        <f t="shared" si="260"/>
        <v>0</v>
      </c>
      <c r="J433" s="2">
        <f t="shared" si="260"/>
        <v>2.4845212893979673</v>
      </c>
      <c r="K433" s="2">
        <f t="shared" si="260"/>
        <v>5.9219051133986085</v>
      </c>
    </row>
    <row r="434" spans="1:11" hidden="1">
      <c r="A434" s="5"/>
      <c r="B434" s="5" t="s">
        <v>6</v>
      </c>
      <c r="C434" s="5" t="s">
        <v>7</v>
      </c>
      <c r="D434" t="s">
        <v>905</v>
      </c>
      <c r="E434" t="s">
        <v>8</v>
      </c>
      <c r="F434" s="2">
        <f>F435</f>
        <v>1.2662155253326417</v>
      </c>
      <c r="G434" s="2">
        <f t="shared" ref="G434:K434" si="261">G435</f>
        <v>4.4194187929719764E-5</v>
      </c>
      <c r="H434" s="2">
        <f t="shared" si="261"/>
        <v>3.2967953882414233E-3</v>
      </c>
      <c r="I434" s="2">
        <f t="shared" si="261"/>
        <v>7.5029433954766915E-4</v>
      </c>
      <c r="J434" s="2">
        <f t="shared" si="261"/>
        <v>0.29710100217360613</v>
      </c>
      <c r="K434" s="2">
        <f t="shared" si="261"/>
        <v>1.9706044607597344</v>
      </c>
    </row>
    <row r="435" spans="1:11" hidden="1">
      <c r="A435" s="5"/>
      <c r="B435" s="5" t="s">
        <v>6</v>
      </c>
      <c r="C435" s="5" t="s">
        <v>7</v>
      </c>
      <c r="D435" t="s">
        <v>201</v>
      </c>
      <c r="E435" t="s">
        <v>8</v>
      </c>
      <c r="F435" s="2">
        <f>'[1]Electricity and CHPs_IN'!B$25-F378</f>
        <v>1.2662155253326417</v>
      </c>
      <c r="G435" s="2">
        <f>'[1]Electricity and CHPs_IN'!C$25-G378</f>
        <v>4.4194187929719764E-5</v>
      </c>
      <c r="H435" s="2">
        <f>'[1]Electricity and CHPs_IN'!D$25-H378</f>
        <v>3.2967953882414233E-3</v>
      </c>
      <c r="I435" s="2">
        <f>'[1]Electricity and CHPs_IN'!E$25-I378</f>
        <v>7.5029433954766915E-4</v>
      </c>
      <c r="J435" s="2">
        <f>'[1]Electricity and CHPs_IN'!F$25-J378</f>
        <v>0.29710100217360613</v>
      </c>
      <c r="K435" s="2">
        <f>'[1]Electricity and CHPs_IN'!G$25-K378</f>
        <v>1.9706044607597344</v>
      </c>
    </row>
    <row r="436" spans="1:11" hidden="1">
      <c r="A436" s="5"/>
      <c r="B436" s="5" t="s">
        <v>6</v>
      </c>
      <c r="C436" s="5" t="s">
        <v>7</v>
      </c>
      <c r="D436" t="s">
        <v>906</v>
      </c>
      <c r="E436" t="s">
        <v>8</v>
      </c>
      <c r="F436" s="2">
        <f>+F437</f>
        <v>0</v>
      </c>
      <c r="G436" s="2">
        <f t="shared" ref="G436:K436" si="262">+G437</f>
        <v>0</v>
      </c>
      <c r="H436" s="2">
        <f t="shared" si="262"/>
        <v>0</v>
      </c>
      <c r="I436" s="2">
        <f t="shared" si="262"/>
        <v>0</v>
      </c>
      <c r="J436" s="2">
        <f t="shared" si="262"/>
        <v>1.9694089455658682E-5</v>
      </c>
      <c r="K436" s="2">
        <f t="shared" si="262"/>
        <v>6.3532471431433035E-2</v>
      </c>
    </row>
    <row r="437" spans="1:11" hidden="1">
      <c r="A437" s="5"/>
      <c r="B437" s="5" t="s">
        <v>6</v>
      </c>
      <c r="C437" s="5" t="s">
        <v>7</v>
      </c>
      <c r="D437" t="s">
        <v>202</v>
      </c>
      <c r="E437" t="s">
        <v>8</v>
      </c>
      <c r="F437" s="2">
        <f>'[1]Electricity and CHPs_IN'!B$30-F396</f>
        <v>0</v>
      </c>
      <c r="G437" s="2">
        <f>'[1]Electricity and CHPs_IN'!C$30-G396</f>
        <v>0</v>
      </c>
      <c r="H437" s="2">
        <f>'[1]Electricity and CHPs_IN'!D$30-H396</f>
        <v>0</v>
      </c>
      <c r="I437" s="2">
        <f>'[1]Electricity and CHPs_IN'!E$30-I396</f>
        <v>0</v>
      </c>
      <c r="J437" s="2">
        <f>'[1]Electricity and CHPs_IN'!F$30-J396</f>
        <v>1.9694089455658682E-5</v>
      </c>
      <c r="K437" s="2">
        <f>'[1]Electricity and CHPs_IN'!G$30-K396</f>
        <v>6.3532471431433035E-2</v>
      </c>
    </row>
    <row r="438" spans="1:11" hidden="1">
      <c r="A438" s="5"/>
      <c r="B438" s="5" t="s">
        <v>6</v>
      </c>
      <c r="C438" s="5" t="s">
        <v>7</v>
      </c>
      <c r="D438" t="s">
        <v>907</v>
      </c>
      <c r="E438" t="str">
        <f>E393</f>
        <v>PJ/yr.</v>
      </c>
      <c r="F438" s="2">
        <f>SUM(F439,F445,F447,F453,F455,F457,F459)</f>
        <v>8.322595123434267</v>
      </c>
      <c r="G438" s="2">
        <f t="shared" ref="G438:K438" si="263">SUM(G439,G445,G447,G453,G455,G457,G459)</f>
        <v>8.1720951770102275</v>
      </c>
      <c r="H438" s="2">
        <f t="shared" si="263"/>
        <v>7.9517016122339443</v>
      </c>
      <c r="I438" s="2">
        <f t="shared" si="263"/>
        <v>7.3626873212949588</v>
      </c>
      <c r="J438" s="2">
        <f t="shared" si="263"/>
        <v>6.1505050216956967</v>
      </c>
      <c r="K438" s="2">
        <f t="shared" si="263"/>
        <v>6.3844984240467006</v>
      </c>
    </row>
    <row r="439" spans="1:11" hidden="1">
      <c r="A439" s="5"/>
      <c r="B439" s="5" t="s">
        <v>6</v>
      </c>
      <c r="C439" s="5" t="s">
        <v>7</v>
      </c>
      <c r="D439" t="s">
        <v>908</v>
      </c>
      <c r="E439" t="str">
        <f>E396</f>
        <v>PJ/yr.</v>
      </c>
      <c r="F439" s="2">
        <f>+F440</f>
        <v>4.3959719560879655</v>
      </c>
      <c r="G439" s="2">
        <f t="shared" ref="G439:K439" si="264">+G440</f>
        <v>0</v>
      </c>
      <c r="H439" s="2">
        <f t="shared" si="264"/>
        <v>7.1163025845744472E-5</v>
      </c>
      <c r="I439" s="2">
        <f t="shared" si="264"/>
        <v>0.45111776006690624</v>
      </c>
      <c r="J439" s="2">
        <f t="shared" si="264"/>
        <v>4.8027714366786388E-4</v>
      </c>
      <c r="K439" s="2">
        <f t="shared" si="264"/>
        <v>6.6389824322723913E-7</v>
      </c>
    </row>
    <row r="440" spans="1:11" hidden="1">
      <c r="A440" s="5"/>
      <c r="B440" s="5" t="s">
        <v>6</v>
      </c>
      <c r="C440" s="5" t="s">
        <v>7</v>
      </c>
      <c r="D440" t="s">
        <v>203</v>
      </c>
      <c r="E440" t="str">
        <f>E397</f>
        <v>PJ/yr.</v>
      </c>
      <c r="F440" s="2">
        <f>SUM(F442:F444)</f>
        <v>4.3959719560879655</v>
      </c>
      <c r="G440" s="2">
        <f t="shared" ref="G440:K440" si="265">SUM(G442:G444)</f>
        <v>0</v>
      </c>
      <c r="H440" s="2">
        <f t="shared" si="265"/>
        <v>7.1163025845744472E-5</v>
      </c>
      <c r="I440" s="2">
        <f t="shared" si="265"/>
        <v>0.45111776006690624</v>
      </c>
      <c r="J440" s="2">
        <f t="shared" si="265"/>
        <v>4.8027714366786388E-4</v>
      </c>
      <c r="K440" s="2">
        <f t="shared" si="265"/>
        <v>6.6389824322723913E-7</v>
      </c>
    </row>
    <row r="441" spans="1:11" hidden="1">
      <c r="A441" s="5"/>
      <c r="B441" s="5" t="s">
        <v>6</v>
      </c>
      <c r="C441" s="5" t="s">
        <v>7</v>
      </c>
      <c r="D441" t="s">
        <v>909</v>
      </c>
      <c r="E441" t="str">
        <f>E396</f>
        <v>PJ/yr.</v>
      </c>
      <c r="F441" s="2">
        <f>F442</f>
        <v>2.0280736451517871</v>
      </c>
      <c r="G441" s="2">
        <f t="shared" ref="G441:K441" si="266">G442</f>
        <v>0</v>
      </c>
      <c r="H441" s="2">
        <f t="shared" si="266"/>
        <v>4.0151570992038864E-5</v>
      </c>
      <c r="I441" s="2">
        <f t="shared" si="266"/>
        <v>0.45110377385980466</v>
      </c>
      <c r="J441" s="2">
        <f t="shared" si="266"/>
        <v>4.6475794973553105E-4</v>
      </c>
      <c r="K441" s="2">
        <f t="shared" si="266"/>
        <v>0</v>
      </c>
    </row>
    <row r="442" spans="1:11" hidden="1">
      <c r="A442" s="5"/>
      <c r="B442" s="5" t="s">
        <v>6</v>
      </c>
      <c r="C442" s="5" t="s">
        <v>7</v>
      </c>
      <c r="D442" t="s">
        <v>601</v>
      </c>
      <c r="E442" t="str">
        <f>E397</f>
        <v>PJ/yr.</v>
      </c>
      <c r="F442" s="2">
        <f>'[1]Electricity and CHPs_IN'!B$90</f>
        <v>2.0280736451517871</v>
      </c>
      <c r="G442" s="2">
        <f>'[1]Electricity and CHPs_IN'!C$90</f>
        <v>0</v>
      </c>
      <c r="H442" s="2">
        <f>'[1]Electricity and CHPs_IN'!D$90</f>
        <v>4.0151570992038864E-5</v>
      </c>
      <c r="I442" s="2">
        <f>'[1]Electricity and CHPs_IN'!E$90</f>
        <v>0.45110377385980466</v>
      </c>
      <c r="J442" s="2">
        <f>'[1]Electricity and CHPs_IN'!F$90</f>
        <v>4.6475794973553105E-4</v>
      </c>
      <c r="K442" s="2">
        <f>'[1]Electricity and CHPs_IN'!G$90</f>
        <v>0</v>
      </c>
    </row>
    <row r="443" spans="1:11" hidden="1">
      <c r="A443" s="5"/>
      <c r="B443" s="5" t="s">
        <v>6</v>
      </c>
      <c r="C443" s="5" t="s">
        <v>7</v>
      </c>
      <c r="D443" t="s">
        <v>910</v>
      </c>
      <c r="E443" t="str">
        <f>E397</f>
        <v>PJ/yr.</v>
      </c>
      <c r="F443" s="2">
        <f>F444</f>
        <v>1.1839491554680894</v>
      </c>
      <c r="G443" s="2">
        <f t="shared" ref="G443:K443" si="267">G444</f>
        <v>0</v>
      </c>
      <c r="H443" s="2">
        <f t="shared" si="267"/>
        <v>1.5505727426852804E-5</v>
      </c>
      <c r="I443" s="2">
        <f t="shared" si="267"/>
        <v>6.993103550792055E-6</v>
      </c>
      <c r="J443" s="2">
        <f t="shared" si="267"/>
        <v>7.7595969661664305E-6</v>
      </c>
      <c r="K443" s="2">
        <f t="shared" si="267"/>
        <v>3.3194912161361956E-7</v>
      </c>
    </row>
    <row r="444" spans="1:11" hidden="1">
      <c r="A444" s="5"/>
      <c r="B444" s="5" t="s">
        <v>6</v>
      </c>
      <c r="C444" s="5" t="s">
        <v>7</v>
      </c>
      <c r="D444" t="s">
        <v>662</v>
      </c>
      <c r="E444" t="str">
        <f>E398</f>
        <v>PJ/yr.</v>
      </c>
      <c r="F444" s="2">
        <f>'[1]Electricity and CHPs_IN'!B$91</f>
        <v>1.1839491554680894</v>
      </c>
      <c r="G444" s="2">
        <f>'[1]Electricity and CHPs_IN'!C$91</f>
        <v>0</v>
      </c>
      <c r="H444" s="2">
        <f>'[1]Electricity and CHPs_IN'!D$91</f>
        <v>1.5505727426852804E-5</v>
      </c>
      <c r="I444" s="2">
        <f>'[1]Electricity and CHPs_IN'!E$91</f>
        <v>6.993103550792055E-6</v>
      </c>
      <c r="J444" s="2">
        <f>'[1]Electricity and CHPs_IN'!F$91</f>
        <v>7.7595969661664305E-6</v>
      </c>
      <c r="K444" s="2">
        <f>'[1]Electricity and CHPs_IN'!G$91</f>
        <v>3.3194912161361956E-7</v>
      </c>
    </row>
    <row r="445" spans="1:11" hidden="1">
      <c r="A445" s="5"/>
      <c r="B445" s="5" t="s">
        <v>6</v>
      </c>
      <c r="C445" s="5" t="s">
        <v>7</v>
      </c>
      <c r="D445" t="s">
        <v>911</v>
      </c>
      <c r="E445" t="str">
        <f>E398</f>
        <v>PJ/yr.</v>
      </c>
      <c r="F445" s="2">
        <f>F446</f>
        <v>1.4500001058889773</v>
      </c>
      <c r="G445" s="2">
        <f t="shared" ref="G445:K445" si="268">G446</f>
        <v>3.801939893519914</v>
      </c>
      <c r="H445" s="2">
        <f t="shared" si="268"/>
        <v>3.8019218733786198</v>
      </c>
      <c r="I445" s="2">
        <f t="shared" si="268"/>
        <v>1.0696875536632149</v>
      </c>
      <c r="J445" s="2">
        <f t="shared" si="268"/>
        <v>0</v>
      </c>
      <c r="K445" s="2">
        <f t="shared" si="268"/>
        <v>0</v>
      </c>
    </row>
    <row r="446" spans="1:11" hidden="1">
      <c r="A446" s="5"/>
      <c r="B446" s="5" t="s">
        <v>6</v>
      </c>
      <c r="C446" s="5" t="s">
        <v>7</v>
      </c>
      <c r="D446" t="s">
        <v>204</v>
      </c>
      <c r="E446" t="str">
        <f>E399</f>
        <v>PJ/yr.</v>
      </c>
      <c r="F446" s="2">
        <f>'[1]Electricity and CHPs_IN'!B$92</f>
        <v>1.4500001058889773</v>
      </c>
      <c r="G446" s="2">
        <f>'[1]Electricity and CHPs_IN'!C$92</f>
        <v>3.801939893519914</v>
      </c>
      <c r="H446" s="2">
        <f>'[1]Electricity and CHPs_IN'!D$92</f>
        <v>3.8019218733786198</v>
      </c>
      <c r="I446" s="2">
        <f>'[1]Electricity and CHPs_IN'!E$92</f>
        <v>1.0696875536632149</v>
      </c>
      <c r="J446" s="2">
        <f>'[1]Electricity and CHPs_IN'!F$92</f>
        <v>0</v>
      </c>
      <c r="K446" s="2">
        <f>'[1]Electricity and CHPs_IN'!G$92</f>
        <v>0</v>
      </c>
    </row>
    <row r="447" spans="1:11" hidden="1">
      <c r="A447" s="5"/>
      <c r="B447" s="5" t="s">
        <v>6</v>
      </c>
      <c r="C447" s="5" t="s">
        <v>7</v>
      </c>
      <c r="D447" t="s">
        <v>912</v>
      </c>
      <c r="E447" t="str">
        <f>E399</f>
        <v>PJ/yr.</v>
      </c>
      <c r="F447" s="2">
        <f>F448</f>
        <v>0.21541642681245143</v>
      </c>
      <c r="G447" s="2">
        <f t="shared" ref="G447:K447" si="269">G448</f>
        <v>0</v>
      </c>
      <c r="H447" s="2">
        <f t="shared" si="269"/>
        <v>3.0009285844418309E-5</v>
      </c>
      <c r="I447" s="2">
        <f t="shared" si="269"/>
        <v>1.4132151500935298E-5</v>
      </c>
      <c r="J447" s="2">
        <f t="shared" si="269"/>
        <v>7.5105323557109385E-6</v>
      </c>
      <c r="K447" s="2">
        <f t="shared" si="269"/>
        <v>0</v>
      </c>
    </row>
    <row r="448" spans="1:11" hidden="1">
      <c r="A448" s="5"/>
      <c r="B448" s="5" t="s">
        <v>6</v>
      </c>
      <c r="C448" s="5" t="s">
        <v>7</v>
      </c>
      <c r="D448" t="s">
        <v>205</v>
      </c>
      <c r="E448" t="str">
        <f>E400</f>
        <v>PJ/yr.</v>
      </c>
      <c r="F448" s="2">
        <f>'[1]Electricity and CHPs_IN'!B$93</f>
        <v>0.21541642681245143</v>
      </c>
      <c r="G448" s="2">
        <f>'[1]Electricity and CHPs_IN'!C$93</f>
        <v>0</v>
      </c>
      <c r="H448" s="2">
        <f>'[1]Electricity and CHPs_IN'!D$93</f>
        <v>3.0009285844418309E-5</v>
      </c>
      <c r="I448" s="2">
        <f>'[1]Electricity and CHPs_IN'!E$93</f>
        <v>1.4132151500935298E-5</v>
      </c>
      <c r="J448" s="2">
        <f>'[1]Electricity and CHPs_IN'!F$93</f>
        <v>7.5105323557109385E-6</v>
      </c>
      <c r="K448" s="2">
        <f>'[1]Electricity and CHPs_IN'!G$93</f>
        <v>0</v>
      </c>
    </row>
    <row r="449" spans="1:11" hidden="1">
      <c r="A449" s="5"/>
      <c r="B449" s="5" t="s">
        <v>6</v>
      </c>
      <c r="C449" s="5" t="s">
        <v>7</v>
      </c>
      <c r="D449" t="s">
        <v>914</v>
      </c>
      <c r="E449" t="str">
        <f>E399</f>
        <v>PJ/yr.</v>
      </c>
      <c r="F449" s="2">
        <f>F450</f>
        <v>0.21541642681245143</v>
      </c>
      <c r="G449" s="2">
        <f t="shared" ref="G449:K449" si="270">G450</f>
        <v>0</v>
      </c>
      <c r="H449" s="2">
        <f t="shared" si="270"/>
        <v>3.0009285844418309E-5</v>
      </c>
      <c r="I449" s="2">
        <f t="shared" si="270"/>
        <v>1.4132151500935298E-5</v>
      </c>
      <c r="J449" s="2">
        <f t="shared" si="270"/>
        <v>7.5105323557109385E-6</v>
      </c>
      <c r="K449" s="2">
        <f t="shared" si="270"/>
        <v>0</v>
      </c>
    </row>
    <row r="450" spans="1:11" hidden="1">
      <c r="A450" s="5"/>
      <c r="B450" s="5" t="s">
        <v>6</v>
      </c>
      <c r="C450" s="5" t="s">
        <v>7</v>
      </c>
      <c r="D450" t="s">
        <v>913</v>
      </c>
      <c r="E450" t="str">
        <f>E400</f>
        <v>PJ/yr.</v>
      </c>
      <c r="F450" s="2">
        <f>F448</f>
        <v>0.21541642681245143</v>
      </c>
      <c r="G450" s="2">
        <f t="shared" ref="G450:K450" si="271">G448</f>
        <v>0</v>
      </c>
      <c r="H450" s="2">
        <f t="shared" si="271"/>
        <v>3.0009285844418309E-5</v>
      </c>
      <c r="I450" s="2">
        <f t="shared" si="271"/>
        <v>1.4132151500935298E-5</v>
      </c>
      <c r="J450" s="2">
        <f t="shared" si="271"/>
        <v>7.5105323557109385E-6</v>
      </c>
      <c r="K450" s="2">
        <f t="shared" si="271"/>
        <v>0</v>
      </c>
    </row>
    <row r="451" spans="1:11" hidden="1">
      <c r="A451" s="5"/>
      <c r="B451" s="5" t="s">
        <v>6</v>
      </c>
      <c r="C451" s="5" t="s">
        <v>7</v>
      </c>
      <c r="D451" t="s">
        <v>916</v>
      </c>
      <c r="E451" t="str">
        <f>E400</f>
        <v>PJ/yr.</v>
      </c>
      <c r="F451" s="2">
        <f>F452</f>
        <v>0</v>
      </c>
      <c r="G451" s="2">
        <f t="shared" ref="G451:K451" si="272">G452</f>
        <v>0</v>
      </c>
      <c r="H451" s="2">
        <f t="shared" si="272"/>
        <v>0</v>
      </c>
      <c r="I451" s="2">
        <f t="shared" si="272"/>
        <v>0</v>
      </c>
      <c r="J451" s="2">
        <f t="shared" si="272"/>
        <v>0</v>
      </c>
      <c r="K451" s="2">
        <f t="shared" si="272"/>
        <v>0</v>
      </c>
    </row>
    <row r="452" spans="1:11" hidden="1">
      <c r="A452" s="5"/>
      <c r="B452" s="5" t="s">
        <v>6</v>
      </c>
      <c r="C452" s="5" t="s">
        <v>7</v>
      </c>
      <c r="D452" t="s">
        <v>915</v>
      </c>
      <c r="E452" t="str">
        <f>E401</f>
        <v>PJ/yr.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 hidden="1">
      <c r="A453" s="5"/>
      <c r="B453" s="5" t="s">
        <v>6</v>
      </c>
      <c r="C453" s="5" t="s">
        <v>7</v>
      </c>
      <c r="D453" t="s">
        <v>917</v>
      </c>
      <c r="E453" t="str">
        <f>E400</f>
        <v>PJ/yr.</v>
      </c>
      <c r="F453" s="2">
        <f>F454</f>
        <v>2.2612066346448727</v>
      </c>
      <c r="G453" s="2">
        <f t="shared" ref="G453:K453" si="273">G454</f>
        <v>2.0407389213695679</v>
      </c>
      <c r="H453" s="2">
        <f t="shared" si="273"/>
        <v>1.7496785589131918</v>
      </c>
      <c r="I453" s="2">
        <f t="shared" si="273"/>
        <v>1.3538679384050119</v>
      </c>
      <c r="J453" s="2">
        <f t="shared" si="273"/>
        <v>0.81061079098957223</v>
      </c>
      <c r="K453" s="2">
        <f t="shared" si="273"/>
        <v>0.48534226697599347</v>
      </c>
    </row>
    <row r="454" spans="1:11" hidden="1">
      <c r="A454" s="5"/>
      <c r="B454" s="5" t="s">
        <v>6</v>
      </c>
      <c r="C454" s="5" t="s">
        <v>7</v>
      </c>
      <c r="D454" t="s">
        <v>206</v>
      </c>
      <c r="E454" t="str">
        <f>E401</f>
        <v>PJ/yr.</v>
      </c>
      <c r="F454" s="2">
        <f>'[1]Electricity and CHPs_IN'!B$94</f>
        <v>2.2612066346448727</v>
      </c>
      <c r="G454" s="2">
        <f>'[1]Electricity and CHPs_IN'!C$94</f>
        <v>2.0407389213695679</v>
      </c>
      <c r="H454" s="2">
        <f>'[1]Electricity and CHPs_IN'!D$94</f>
        <v>1.7496785589131918</v>
      </c>
      <c r="I454" s="2">
        <f>'[1]Electricity and CHPs_IN'!E$94</f>
        <v>1.3538679384050119</v>
      </c>
      <c r="J454" s="2">
        <f>'[1]Electricity and CHPs_IN'!F$94</f>
        <v>0.81061079098957223</v>
      </c>
      <c r="K454" s="2">
        <f>'[1]Electricity and CHPs_IN'!G$94</f>
        <v>0.48534226697599347</v>
      </c>
    </row>
    <row r="455" spans="1:11" hidden="1">
      <c r="A455" s="5"/>
      <c r="B455" s="5" t="s">
        <v>6</v>
      </c>
      <c r="C455" s="5" t="s">
        <v>7</v>
      </c>
      <c r="D455" t="s">
        <v>918</v>
      </c>
      <c r="E455" t="str">
        <f>E401</f>
        <v>PJ/yr.</v>
      </c>
      <c r="F455" s="2">
        <f>F456</f>
        <v>0</v>
      </c>
      <c r="G455" s="2">
        <f t="shared" ref="G455:K455" si="274">G456</f>
        <v>0</v>
      </c>
      <c r="H455" s="2">
        <f t="shared" si="274"/>
        <v>0</v>
      </c>
      <c r="I455" s="2">
        <f t="shared" si="274"/>
        <v>0</v>
      </c>
      <c r="J455" s="2">
        <f t="shared" si="274"/>
        <v>0</v>
      </c>
      <c r="K455" s="2">
        <f t="shared" si="274"/>
        <v>0</v>
      </c>
    </row>
    <row r="456" spans="1:11" hidden="1">
      <c r="A456" s="5"/>
      <c r="B456" s="5" t="s">
        <v>6</v>
      </c>
      <c r="C456" s="5" t="s">
        <v>7</v>
      </c>
      <c r="D456" t="s">
        <v>207</v>
      </c>
      <c r="E456" t="str">
        <f>E402</f>
        <v>PJ/yr.</v>
      </c>
      <c r="F456" s="2">
        <f>'[1]Electricity and CHPs_IN'!B$95</f>
        <v>0</v>
      </c>
      <c r="G456" s="2">
        <f>'[1]Electricity and CHPs_IN'!C$95</f>
        <v>0</v>
      </c>
      <c r="H456" s="2">
        <f>'[1]Electricity and CHPs_IN'!D$95</f>
        <v>0</v>
      </c>
      <c r="I456" s="2">
        <f>'[1]Electricity and CHPs_IN'!E$95</f>
        <v>0</v>
      </c>
      <c r="J456" s="2">
        <f>'[1]Electricity and CHPs_IN'!F$95</f>
        <v>0</v>
      </c>
      <c r="K456" s="2">
        <f>'[1]Electricity and CHPs_IN'!G$95</f>
        <v>0</v>
      </c>
    </row>
    <row r="457" spans="1:11" hidden="1">
      <c r="A457" s="5"/>
      <c r="B457" s="5" t="s">
        <v>6</v>
      </c>
      <c r="C457" s="5" t="s">
        <v>7</v>
      </c>
      <c r="D457" t="s">
        <v>919</v>
      </c>
      <c r="E457" t="str">
        <f>E402</f>
        <v>PJ/yr.</v>
      </c>
      <c r="F457" s="2">
        <f>F458</f>
        <v>0</v>
      </c>
      <c r="G457" s="2">
        <f t="shared" ref="G457:K457" si="275">G458</f>
        <v>0</v>
      </c>
      <c r="H457" s="2">
        <f t="shared" si="275"/>
        <v>0</v>
      </c>
      <c r="I457" s="2">
        <f t="shared" si="275"/>
        <v>0</v>
      </c>
      <c r="J457" s="2">
        <f t="shared" si="275"/>
        <v>7.5447760700950362E-7</v>
      </c>
      <c r="K457" s="2">
        <f t="shared" si="275"/>
        <v>4.786618761191634E-7</v>
      </c>
    </row>
    <row r="458" spans="1:11" hidden="1">
      <c r="A458" s="5"/>
      <c r="B458" s="5" t="s">
        <v>6</v>
      </c>
      <c r="C458" s="5" t="s">
        <v>7</v>
      </c>
      <c r="D458" t="s">
        <v>234</v>
      </c>
      <c r="E458" t="str">
        <f>E403</f>
        <v>PJ/yr.</v>
      </c>
      <c r="F458" s="2">
        <f>'[1]Electricity and CHPs_IN'!B$96</f>
        <v>0</v>
      </c>
      <c r="G458" s="2">
        <f>'[1]Electricity and CHPs_IN'!C$96</f>
        <v>0</v>
      </c>
      <c r="H458" s="2">
        <f>'[1]Electricity and CHPs_IN'!D$96</f>
        <v>0</v>
      </c>
      <c r="I458" s="2">
        <f>'[1]Electricity and CHPs_IN'!E$96</f>
        <v>0</v>
      </c>
      <c r="J458" s="2">
        <f>'[1]Electricity and CHPs_IN'!F$96</f>
        <v>7.5447760700950362E-7</v>
      </c>
      <c r="K458" s="2">
        <f>'[1]Electricity and CHPs_IN'!G$96</f>
        <v>4.786618761191634E-7</v>
      </c>
    </row>
    <row r="459" spans="1:11" hidden="1">
      <c r="A459" s="5"/>
      <c r="B459" s="5" t="s">
        <v>6</v>
      </c>
      <c r="C459" s="5" t="s">
        <v>7</v>
      </c>
      <c r="D459" t="s">
        <v>920</v>
      </c>
      <c r="E459" t="str">
        <f>E402</f>
        <v>PJ/yr.</v>
      </c>
      <c r="F459" s="2">
        <f>F460</f>
        <v>0</v>
      </c>
      <c r="G459" s="2">
        <f t="shared" ref="G459" si="276">G460</f>
        <v>2.3294163621207469</v>
      </c>
      <c r="H459" s="2">
        <f>H460</f>
        <v>2.4000000076304424</v>
      </c>
      <c r="I459" s="2">
        <f t="shared" ref="I459" si="277">I460</f>
        <v>4.4879999370083246</v>
      </c>
      <c r="J459" s="2">
        <f t="shared" ref="J459" si="278">J460</f>
        <v>5.3394056885524943</v>
      </c>
      <c r="K459" s="2">
        <f t="shared" ref="K459" si="279">K460</f>
        <v>5.8991550145105878</v>
      </c>
    </row>
    <row r="460" spans="1:11" hidden="1">
      <c r="A460" s="5"/>
      <c r="B460" s="5" t="s">
        <v>6</v>
      </c>
      <c r="C460" s="5" t="s">
        <v>7</v>
      </c>
      <c r="D460" t="s">
        <v>921</v>
      </c>
      <c r="E460" t="str">
        <f>E403</f>
        <v>PJ/yr.</v>
      </c>
      <c r="F460" s="2">
        <f>'[1]Electricity and CHPs_IN'!B$97</f>
        <v>0</v>
      </c>
      <c r="G460" s="2">
        <f>'[1]Electricity and CHPs_IN'!C$97</f>
        <v>2.3294163621207469</v>
      </c>
      <c r="H460" s="2">
        <f>'[1]Electricity and CHPs_IN'!D$97</f>
        <v>2.4000000076304424</v>
      </c>
      <c r="I460" s="2">
        <f>'[1]Electricity and CHPs_IN'!E$97</f>
        <v>4.4879999370083246</v>
      </c>
      <c r="J460" s="2">
        <f>'[1]Electricity and CHPs_IN'!F$97</f>
        <v>5.3394056885524943</v>
      </c>
      <c r="K460" s="2">
        <f>'[1]Electricity and CHPs_IN'!G$97</f>
        <v>5.8991550145105878</v>
      </c>
    </row>
    <row r="461" spans="1:11" hidden="1">
      <c r="A461" s="5"/>
      <c r="B461" s="5" t="s">
        <v>6</v>
      </c>
      <c r="C461" s="5" t="s">
        <v>7</v>
      </c>
      <c r="D461" t="s">
        <v>922</v>
      </c>
      <c r="E461" t="str">
        <f>E397</f>
        <v>PJ/yr.</v>
      </c>
      <c r="F461" s="2">
        <f>SUM(F462,F468,F501,F510,F516)</f>
        <v>8.307472878512403</v>
      </c>
      <c r="G461" s="2">
        <f t="shared" ref="G461:K461" si="280">SUM(G462,G468,G501,G510,G516)</f>
        <v>8.5398836322428266</v>
      </c>
      <c r="H461" s="2">
        <f t="shared" si="280"/>
        <v>11.145624827614352</v>
      </c>
      <c r="I461" s="2">
        <f t="shared" si="280"/>
        <v>12.261573493202873</v>
      </c>
      <c r="J461" s="2">
        <f t="shared" si="280"/>
        <v>16.677121798282169</v>
      </c>
      <c r="K461" s="2">
        <f t="shared" si="280"/>
        <v>24.903649738538341</v>
      </c>
    </row>
    <row r="462" spans="1:11" hidden="1">
      <c r="A462" s="5"/>
      <c r="B462" s="5" t="s">
        <v>6</v>
      </c>
      <c r="C462" s="5" t="s">
        <v>7</v>
      </c>
      <c r="D462" t="s">
        <v>923</v>
      </c>
      <c r="E462" t="str">
        <f>E397</f>
        <v>PJ/yr.</v>
      </c>
      <c r="F462" s="2">
        <f>+F463</f>
        <v>0.27049726773181282</v>
      </c>
      <c r="G462" s="2">
        <f t="shared" ref="G462:K462" si="281">+G463</f>
        <v>0.64219308817108167</v>
      </c>
      <c r="H462" s="2">
        <f t="shared" si="281"/>
        <v>1.0617784080621485E-2</v>
      </c>
      <c r="I462" s="2">
        <f t="shared" si="281"/>
        <v>0.5762581903279701</v>
      </c>
      <c r="J462" s="2">
        <f t="shared" si="281"/>
        <v>1.7340573032787208E-2</v>
      </c>
      <c r="K462" s="2">
        <f t="shared" si="281"/>
        <v>3.952600326802347E-3</v>
      </c>
    </row>
    <row r="463" spans="1:11" hidden="1">
      <c r="A463" s="5"/>
      <c r="B463" s="5" t="s">
        <v>6</v>
      </c>
      <c r="C463" s="5" t="s">
        <v>7</v>
      </c>
      <c r="D463" t="s">
        <v>208</v>
      </c>
      <c r="E463" t="str">
        <f>E398</f>
        <v>PJ/yr.</v>
      </c>
      <c r="F463" s="2">
        <f>'[1]Electricity and CHPs_IN'!B$41-F299</f>
        <v>0.27049726773181282</v>
      </c>
      <c r="G463" s="2">
        <f>'[1]Electricity and CHPs_IN'!C$41-G299</f>
        <v>0.64219308817108167</v>
      </c>
      <c r="H463" s="2">
        <f>'[1]Electricity and CHPs_IN'!D$41-H299</f>
        <v>1.0617784080621485E-2</v>
      </c>
      <c r="I463" s="2">
        <f>'[1]Electricity and CHPs_IN'!E$41-I299</f>
        <v>0.5762581903279701</v>
      </c>
      <c r="J463" s="2">
        <f>'[1]Electricity and CHPs_IN'!F$41-J299</f>
        <v>1.7340573032787208E-2</v>
      </c>
      <c r="K463" s="2">
        <f>'[1]Electricity and CHPs_IN'!G$41-K299</f>
        <v>3.952600326802347E-3</v>
      </c>
    </row>
    <row r="464" spans="1:11" hidden="1">
      <c r="A464" s="5"/>
      <c r="B464" s="5" t="s">
        <v>6</v>
      </c>
      <c r="C464" s="5" t="s">
        <v>7</v>
      </c>
      <c r="D464" t="s">
        <v>925</v>
      </c>
      <c r="E464" t="str">
        <f>E397</f>
        <v>PJ/yr.</v>
      </c>
      <c r="F464" s="2">
        <f>F465</f>
        <v>0.27049726773181282</v>
      </c>
      <c r="G464" s="2">
        <f t="shared" ref="G464:K464" si="282">G465</f>
        <v>0.64219308817108167</v>
      </c>
      <c r="H464" s="2">
        <f t="shared" si="282"/>
        <v>1.0617784080621485E-2</v>
      </c>
      <c r="I464" s="2">
        <f t="shared" si="282"/>
        <v>0.5762581903279701</v>
      </c>
      <c r="J464" s="2">
        <f t="shared" si="282"/>
        <v>1.7340573032787208E-2</v>
      </c>
      <c r="K464" s="2">
        <f t="shared" si="282"/>
        <v>3.952600326802347E-3</v>
      </c>
    </row>
    <row r="465" spans="1:11" hidden="1">
      <c r="A465" s="5"/>
      <c r="B465" s="5" t="s">
        <v>6</v>
      </c>
      <c r="C465" s="5" t="s">
        <v>7</v>
      </c>
      <c r="D465" t="s">
        <v>529</v>
      </c>
      <c r="E465" t="str">
        <f>E398</f>
        <v>PJ/yr.</v>
      </c>
      <c r="F465" s="2">
        <f>F463-F467</f>
        <v>0.27049726773181282</v>
      </c>
      <c r="G465" s="2">
        <f t="shared" ref="G465:K465" si="283">G463-G467</f>
        <v>0.64219308817108167</v>
      </c>
      <c r="H465" s="2">
        <f t="shared" si="283"/>
        <v>1.0617784080621485E-2</v>
      </c>
      <c r="I465" s="2">
        <f t="shared" si="283"/>
        <v>0.5762581903279701</v>
      </c>
      <c r="J465" s="2">
        <f t="shared" si="283"/>
        <v>1.7340573032787208E-2</v>
      </c>
      <c r="K465" s="2">
        <f t="shared" si="283"/>
        <v>3.952600326802347E-3</v>
      </c>
    </row>
    <row r="466" spans="1:11" hidden="1">
      <c r="A466" s="5"/>
      <c r="B466" s="5" t="s">
        <v>6</v>
      </c>
      <c r="C466" s="5" t="s">
        <v>7</v>
      </c>
      <c r="D466" t="s">
        <v>926</v>
      </c>
      <c r="E466" t="str">
        <f>E398</f>
        <v>PJ/yr.</v>
      </c>
      <c r="F466" s="2">
        <f>F467</f>
        <v>0</v>
      </c>
      <c r="G466" s="2">
        <f t="shared" ref="G466:K466" si="284">G467</f>
        <v>0</v>
      </c>
      <c r="H466" s="2">
        <f t="shared" si="284"/>
        <v>0</v>
      </c>
      <c r="I466" s="2">
        <f t="shared" si="284"/>
        <v>0</v>
      </c>
      <c r="J466" s="2">
        <f t="shared" si="284"/>
        <v>0</v>
      </c>
      <c r="K466" s="2">
        <f t="shared" si="284"/>
        <v>0</v>
      </c>
    </row>
    <row r="467" spans="1:11" hidden="1">
      <c r="A467" s="5"/>
      <c r="B467" s="5" t="s">
        <v>6</v>
      </c>
      <c r="C467" s="5" t="s">
        <v>7</v>
      </c>
      <c r="D467" t="s">
        <v>553</v>
      </c>
      <c r="E467" t="str">
        <f>E399</f>
        <v>PJ/yr.</v>
      </c>
      <c r="F467" s="2">
        <f>IFERROR(F307/F299,0)*F463</f>
        <v>0</v>
      </c>
      <c r="G467" s="2">
        <f t="shared" ref="G467:K467" si="285">IFERROR(G307/G299,0)*G463</f>
        <v>0</v>
      </c>
      <c r="H467" s="2">
        <f t="shared" si="285"/>
        <v>0</v>
      </c>
      <c r="I467" s="2">
        <f t="shared" si="285"/>
        <v>0</v>
      </c>
      <c r="J467" s="2">
        <f t="shared" si="285"/>
        <v>0</v>
      </c>
      <c r="K467" s="2">
        <f t="shared" si="285"/>
        <v>0</v>
      </c>
    </row>
    <row r="468" spans="1:11" hidden="1">
      <c r="A468" s="5"/>
      <c r="B468" s="5" t="s">
        <v>6</v>
      </c>
      <c r="C468" s="5" t="s">
        <v>7</v>
      </c>
      <c r="D468" t="s">
        <v>924</v>
      </c>
      <c r="E468" t="str">
        <f>E399</f>
        <v>PJ/yr.</v>
      </c>
      <c r="F468" s="2">
        <f>SUM(F469:F478)</f>
        <v>4.0277758388300606</v>
      </c>
      <c r="G468" s="2">
        <f t="shared" ref="G468:K468" si="286">SUM(G469:G478)</f>
        <v>2.9069605927670628</v>
      </c>
      <c r="H468" s="2">
        <f t="shared" si="286"/>
        <v>2.7628352243190974</v>
      </c>
      <c r="I468" s="2">
        <f t="shared" si="286"/>
        <v>3.319722641900845</v>
      </c>
      <c r="J468" s="2">
        <f t="shared" si="286"/>
        <v>3.1099886758901807</v>
      </c>
      <c r="K468" s="2">
        <f t="shared" si="286"/>
        <v>4.0741397023761499</v>
      </c>
    </row>
    <row r="469" spans="1:11" hidden="1">
      <c r="A469" s="5"/>
      <c r="B469" s="5" t="s">
        <v>6</v>
      </c>
      <c r="C469" s="5" t="s">
        <v>7</v>
      </c>
      <c r="D469" t="s">
        <v>209</v>
      </c>
      <c r="E469" t="str">
        <f>E400</f>
        <v>PJ/yr.</v>
      </c>
      <c r="F469" s="2">
        <f>'[1]Electricity and CHPs_IN'!B$39-F314</f>
        <v>1.4487637340740469</v>
      </c>
      <c r="G469" s="2">
        <f>'[1]Electricity and CHPs_IN'!C$39-G314</f>
        <v>0.16438052447350537</v>
      </c>
      <c r="H469" s="2">
        <f>'[1]Electricity and CHPs_IN'!D$39-H314</f>
        <v>0.10169808610086076</v>
      </c>
      <c r="I469" s="2">
        <f>'[1]Electricity and CHPs_IN'!E$39-I314</f>
        <v>0.20848647357788913</v>
      </c>
      <c r="J469" s="2">
        <f>'[1]Electricity and CHPs_IN'!F$39-J314</f>
        <v>2.0535275360224037E-2</v>
      </c>
      <c r="K469" s="2">
        <f>'[1]Electricity and CHPs_IN'!G$39-K314</f>
        <v>0.39408810459182059</v>
      </c>
    </row>
    <row r="470" spans="1:11" hidden="1">
      <c r="A470" s="5"/>
      <c r="B470" s="5" t="s">
        <v>6</v>
      </c>
      <c r="C470" s="5" t="s">
        <v>7</v>
      </c>
      <c r="D470" t="s">
        <v>210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4.1743931390205206E-5</v>
      </c>
      <c r="K470" s="6">
        <f>'[1]Electricity and CHPs_IN'!G$40-K315</f>
        <v>0.15395664445914137</v>
      </c>
    </row>
    <row r="471" spans="1:11" hidden="1">
      <c r="A471" s="5"/>
      <c r="B471" s="5" t="s">
        <v>6</v>
      </c>
      <c r="C471" s="5" t="s">
        <v>7</v>
      </c>
      <c r="D471" t="s">
        <v>211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hidden="1">
      <c r="A472" s="5"/>
      <c r="B472" s="5" t="s">
        <v>6</v>
      </c>
      <c r="C472" s="5" t="s">
        <v>7</v>
      </c>
      <c r="D472" t="s">
        <v>212</v>
      </c>
      <c r="E472" t="str">
        <f>E427</f>
        <v>PJ/yr.</v>
      </c>
      <c r="F472" s="2">
        <f>'[1]Electricity and CHPs_IN'!B$48-F317</f>
        <v>3.3582224727965848E-2</v>
      </c>
      <c r="G472" s="2">
        <f>'[1]Electricity and CHPs_IN'!C$48-G317</f>
        <v>9.5935651689582841E-4</v>
      </c>
      <c r="H472" s="2">
        <f>'[1]Electricity and CHPs_IN'!D$48-H317</f>
        <v>1.1450960221589112E-3</v>
      </c>
      <c r="I472" s="2">
        <f>'[1]Electricity and CHPs_IN'!E$48-I317</f>
        <v>1.0870021382918256E-3</v>
      </c>
      <c r="J472" s="2">
        <f>'[1]Electricity and CHPs_IN'!F$48-J317</f>
        <v>2.1054025602784718E-3</v>
      </c>
      <c r="K472" s="2">
        <f>'[1]Electricity and CHPs_IN'!G$48-K317</f>
        <v>1.516518854728378E-3</v>
      </c>
    </row>
    <row r="473" spans="1:11" hidden="1">
      <c r="A473" s="5"/>
      <c r="B473" s="5" t="s">
        <v>6</v>
      </c>
      <c r="C473" s="5" t="s">
        <v>7</v>
      </c>
      <c r="D473" t="s">
        <v>213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hidden="1">
      <c r="A474" s="5"/>
      <c r="B474" s="5" t="s">
        <v>6</v>
      </c>
      <c r="C474" s="5" t="s">
        <v>7</v>
      </c>
      <c r="D474" t="s">
        <v>214</v>
      </c>
      <c r="E474" t="str">
        <f>E430</f>
        <v>PJ/yr.</v>
      </c>
      <c r="F474" s="2">
        <f>'[1]Electricity and CHPs_IN'!B$51-F319</f>
        <v>7.5842834997873865E-2</v>
      </c>
      <c r="G474" s="2">
        <f>'[1]Electricity and CHPs_IN'!C$51-G319</f>
        <v>2.8183966971574506E-3</v>
      </c>
      <c r="H474" s="2">
        <f>'[1]Electricity and CHPs_IN'!D$51-H319</f>
        <v>4.0592585654362651E-3</v>
      </c>
      <c r="I474" s="2">
        <f>'[1]Electricity and CHPs_IN'!E$51-I319</f>
        <v>0.56328374130201531</v>
      </c>
      <c r="J474" s="2">
        <f>'[1]Electricity and CHPs_IN'!F$51-J319</f>
        <v>0.85924697603529498</v>
      </c>
      <c r="K474" s="2">
        <f>'[1]Electricity and CHPs_IN'!G$51-K319</f>
        <v>0.86916108981776474</v>
      </c>
    </row>
    <row r="475" spans="1:11" hidden="1">
      <c r="A475" s="5"/>
      <c r="B475" s="5" t="s">
        <v>6</v>
      </c>
      <c r="C475" s="5" t="s">
        <v>7</v>
      </c>
      <c r="D475" t="s">
        <v>215</v>
      </c>
      <c r="E475" t="str">
        <f>E432</f>
        <v>PJ/yr.</v>
      </c>
      <c r="F475" s="2">
        <f>'[1]Electricity and CHPs_IN'!B$52-F320</f>
        <v>0</v>
      </c>
      <c r="G475" s="2">
        <f>'[1]Electricity and CHPs_IN'!C$52-G320</f>
        <v>0</v>
      </c>
      <c r="H475" s="2">
        <f>'[1]Electricity and CHPs_IN'!D$52-H320</f>
        <v>0</v>
      </c>
      <c r="I475" s="2">
        <f>'[1]Electricity and CHPs_IN'!E$52-I320</f>
        <v>0</v>
      </c>
      <c r="J475" s="2">
        <f>'[1]Electricity and CHPs_IN'!F$52-J320</f>
        <v>0</v>
      </c>
      <c r="K475" s="2">
        <f>'[1]Electricity and CHPs_IN'!G$52-K320</f>
        <v>0</v>
      </c>
    </row>
    <row r="476" spans="1:11" hidden="1">
      <c r="A476" s="5"/>
      <c r="B476" s="5" t="s">
        <v>6</v>
      </c>
      <c r="C476" s="5" t="s">
        <v>7</v>
      </c>
      <c r="D476" t="s">
        <v>216</v>
      </c>
      <c r="E476" t="str">
        <f>E456</f>
        <v>PJ/yr.</v>
      </c>
      <c r="F476" s="2">
        <f>'[1]Electricity and CHPs_IN'!B$54-F321</f>
        <v>1.5806760222639189</v>
      </c>
      <c r="G476" s="2">
        <f>'[1]Electricity and CHPs_IN'!C$54-G321</f>
        <v>1.7910132149926208</v>
      </c>
      <c r="H476" s="2">
        <f>'[1]Electricity and CHPs_IN'!D$54-H321</f>
        <v>1.8479122305741962</v>
      </c>
      <c r="I476" s="2">
        <f>'[1]Electricity and CHPs_IN'!E$54-I321</f>
        <v>1.7526699641383625</v>
      </c>
      <c r="J476" s="2">
        <f>'[1]Electricity and CHPs_IN'!F$54-J321</f>
        <v>1.9198549508794249</v>
      </c>
      <c r="K476" s="2">
        <f>'[1]Electricity and CHPs_IN'!G$54-K321</f>
        <v>2.6552936042827811</v>
      </c>
    </row>
    <row r="477" spans="1:11" hidden="1">
      <c r="A477" s="5"/>
      <c r="B477" s="5" t="s">
        <v>6</v>
      </c>
      <c r="C477" s="5" t="s">
        <v>7</v>
      </c>
      <c r="D477" t="s">
        <v>217</v>
      </c>
      <c r="E477" t="str">
        <f>E458</f>
        <v>PJ/yr.</v>
      </c>
      <c r="F477" s="2">
        <f>'[1]Electricity and CHPs_IN'!B$55-F322</f>
        <v>0.88891102276625455</v>
      </c>
      <c r="G477" s="2">
        <f>'[1]Electricity and CHPs_IN'!C$55-G322</f>
        <v>0.94778910008688344</v>
      </c>
      <c r="H477" s="2">
        <f>'[1]Electricity and CHPs_IN'!D$55-H322</f>
        <v>0.80802055305644549</v>
      </c>
      <c r="I477" s="2">
        <f>'[1]Electricity and CHPs_IN'!E$55-I322</f>
        <v>0.79419169974772463</v>
      </c>
      <c r="J477" s="2">
        <f>'[1]Electricity and CHPs_IN'!F$55-J322</f>
        <v>0.30819233210051988</v>
      </c>
      <c r="K477" s="2">
        <f>'[1]Electricity and CHPs_IN'!G$55-K322</f>
        <v>1.1892139405151932E-4</v>
      </c>
    </row>
    <row r="478" spans="1:11" hidden="1">
      <c r="A478" s="5"/>
      <c r="B478" s="5" t="s">
        <v>6</v>
      </c>
      <c r="C478" s="5" t="s">
        <v>7</v>
      </c>
      <c r="D478" t="s">
        <v>218</v>
      </c>
      <c r="E478" t="str">
        <f>E460</f>
        <v>PJ/yr.</v>
      </c>
      <c r="F478" s="2">
        <f>'[1]Electricity and CHPs_IN'!B$58-F323</f>
        <v>0</v>
      </c>
      <c r="G478" s="2">
        <f>'[1]Electricity and CHPs_IN'!C$58-G323</f>
        <v>0</v>
      </c>
      <c r="H478" s="2">
        <f>'[1]Electricity and CHPs_IN'!D$58-H323</f>
        <v>0</v>
      </c>
      <c r="I478" s="2">
        <f>'[1]Electricity and CHPs_IN'!E$58-I323</f>
        <v>3.7609965618375934E-6</v>
      </c>
      <c r="J478" s="2">
        <f>'[1]Electricity and CHPs_IN'!F$58-J323</f>
        <v>1.1995023048200829E-5</v>
      </c>
      <c r="K478" s="2">
        <f>'[1]Electricity and CHPs_IN'!G$58-K323</f>
        <v>4.8189758629601388E-6</v>
      </c>
    </row>
    <row r="479" spans="1:11" hidden="1">
      <c r="A479" s="5"/>
      <c r="B479" s="5" t="s">
        <v>6</v>
      </c>
      <c r="C479" s="5" t="s">
        <v>7</v>
      </c>
      <c r="D479" t="s">
        <v>927</v>
      </c>
      <c r="E479" t="str">
        <f>E400</f>
        <v>PJ/yr.</v>
      </c>
      <c r="F479" s="2">
        <f>SUM(F480:F489)</f>
        <v>2.3862429829174139</v>
      </c>
      <c r="G479" s="2">
        <f t="shared" ref="G479:K479" si="287">SUM(G480:G489)</f>
        <v>0.94951536889582522</v>
      </c>
      <c r="H479" s="2">
        <f t="shared" si="287"/>
        <v>0.8825451578822503</v>
      </c>
      <c r="I479" s="2">
        <f t="shared" si="287"/>
        <v>1.5403606633307252</v>
      </c>
      <c r="J479" s="2">
        <f t="shared" si="287"/>
        <v>1.181128066636395</v>
      </c>
      <c r="K479" s="2">
        <f t="shared" si="287"/>
        <v>0.99733743253485374</v>
      </c>
    </row>
    <row r="480" spans="1:11" hidden="1">
      <c r="A480" s="5"/>
      <c r="B480" s="5" t="s">
        <v>6</v>
      </c>
      <c r="C480" s="5" t="s">
        <v>7</v>
      </c>
      <c r="D480" t="s">
        <v>602</v>
      </c>
      <c r="E480" t="str">
        <f>E400</f>
        <v>PJ/yr.</v>
      </c>
      <c r="F480" s="2">
        <f t="shared" ref="F480:F486" si="288">F469-F491</f>
        <v>1.412734483054539</v>
      </c>
      <c r="G480" s="2">
        <f t="shared" ref="G480:K480" si="289">G469-G491</f>
        <v>0.13986486947621762</v>
      </c>
      <c r="H480" s="2">
        <f t="shared" si="289"/>
        <v>9.8099134099619956E-2</v>
      </c>
      <c r="I480" s="2">
        <f t="shared" si="289"/>
        <v>0.20493526943489049</v>
      </c>
      <c r="J480" s="2">
        <f t="shared" si="289"/>
        <v>2.0379886372725229E-2</v>
      </c>
      <c r="K480" s="2">
        <f t="shared" si="289"/>
        <v>0.27701300299891207</v>
      </c>
    </row>
    <row r="481" spans="1:18" hidden="1">
      <c r="A481" s="5"/>
      <c r="B481" s="5" t="s">
        <v>6</v>
      </c>
      <c r="C481" s="5" t="s">
        <v>7</v>
      </c>
      <c r="D481" t="s">
        <v>603</v>
      </c>
      <c r="E481" t="str">
        <f>E401</f>
        <v>PJ/yr.</v>
      </c>
      <c r="F481" s="2">
        <f t="shared" si="288"/>
        <v>0</v>
      </c>
      <c r="G481" s="2">
        <f t="shared" ref="G481:K481" si="290">G470-G492</f>
        <v>0</v>
      </c>
      <c r="H481" s="2">
        <f t="shared" si="290"/>
        <v>0</v>
      </c>
      <c r="I481" s="2">
        <f t="shared" si="290"/>
        <v>0</v>
      </c>
      <c r="J481" s="2">
        <f t="shared" si="290"/>
        <v>4.1428057990936946E-5</v>
      </c>
      <c r="K481" s="2">
        <f t="shared" si="290"/>
        <v>0.10821943600006784</v>
      </c>
    </row>
    <row r="482" spans="1:18" hidden="1">
      <c r="A482" s="5"/>
      <c r="B482" s="5" t="s">
        <v>6</v>
      </c>
      <c r="C482" s="5" t="s">
        <v>7</v>
      </c>
      <c r="D482" t="s">
        <v>604</v>
      </c>
      <c r="E482" t="str">
        <f>E402</f>
        <v>PJ/yr.</v>
      </c>
      <c r="F482" s="2">
        <f t="shared" si="288"/>
        <v>0</v>
      </c>
      <c r="G482" s="2">
        <f t="shared" ref="G482:K482" si="291">G471-G493</f>
        <v>0</v>
      </c>
      <c r="H482" s="2">
        <f t="shared" si="291"/>
        <v>0</v>
      </c>
      <c r="I482" s="2">
        <f t="shared" si="291"/>
        <v>0</v>
      </c>
      <c r="J482" s="2">
        <f t="shared" si="291"/>
        <v>0</v>
      </c>
      <c r="K482" s="2">
        <f t="shared" si="291"/>
        <v>0</v>
      </c>
    </row>
    <row r="483" spans="1:18" hidden="1">
      <c r="A483" s="5"/>
      <c r="B483" s="5" t="s">
        <v>6</v>
      </c>
      <c r="C483" s="5" t="s">
        <v>7</v>
      </c>
      <c r="D483" t="s">
        <v>605</v>
      </c>
      <c r="E483" t="str">
        <f>E427</f>
        <v>PJ/yr.</v>
      </c>
      <c r="F483" s="2">
        <f t="shared" si="288"/>
        <v>3.2747069639485718E-2</v>
      </c>
      <c r="G483" s="2">
        <f t="shared" ref="G483:K483" si="292">G472-G494</f>
        <v>8.1627841525971521E-4</v>
      </c>
      <c r="H483" s="2">
        <f t="shared" si="292"/>
        <v>1.1045726870739768E-3</v>
      </c>
      <c r="I483" s="2">
        <f t="shared" si="292"/>
        <v>1.0684869491253295E-3</v>
      </c>
      <c r="J483" s="2">
        <f t="shared" si="292"/>
        <v>2.0894711268606004E-3</v>
      </c>
      <c r="K483" s="2">
        <f t="shared" si="292"/>
        <v>1.0659937134816478E-3</v>
      </c>
    </row>
    <row r="484" spans="1:18" hidden="1">
      <c r="A484" s="5"/>
      <c r="B484" s="5" t="s">
        <v>6</v>
      </c>
      <c r="C484" s="5" t="s">
        <v>7</v>
      </c>
      <c r="D484" t="s">
        <v>606</v>
      </c>
      <c r="E484" t="str">
        <f>E429</f>
        <v>PJ/yr.</v>
      </c>
      <c r="F484" s="2">
        <f t="shared" si="288"/>
        <v>0</v>
      </c>
      <c r="G484" s="2">
        <f t="shared" ref="G484:K484" si="293">G473-G495</f>
        <v>0</v>
      </c>
      <c r="H484" s="2">
        <f t="shared" si="293"/>
        <v>0</v>
      </c>
      <c r="I484" s="2">
        <f t="shared" si="293"/>
        <v>0</v>
      </c>
      <c r="J484" s="2">
        <f t="shared" si="293"/>
        <v>0</v>
      </c>
      <c r="K484" s="2">
        <f t="shared" si="293"/>
        <v>0</v>
      </c>
    </row>
    <row r="485" spans="1:18" hidden="1">
      <c r="A485" s="5"/>
      <c r="B485" s="5" t="s">
        <v>6</v>
      </c>
      <c r="C485" s="5" t="s">
        <v>7</v>
      </c>
      <c r="D485" t="s">
        <v>607</v>
      </c>
      <c r="E485" t="str">
        <f>E431</f>
        <v>PJ/yr.</v>
      </c>
      <c r="F485" s="2">
        <f t="shared" si="288"/>
        <v>7.39567023760382E-2</v>
      </c>
      <c r="G485" s="2">
        <f t="shared" ref="G485:K485" si="294">G474-G496</f>
        <v>2.3980619811422091E-3</v>
      </c>
      <c r="H485" s="2">
        <f t="shared" si="294"/>
        <v>3.9156071232336869E-3</v>
      </c>
      <c r="I485" s="2">
        <f t="shared" si="294"/>
        <v>0.55368918333637263</v>
      </c>
      <c r="J485" s="2">
        <f t="shared" si="294"/>
        <v>0.85274511446901891</v>
      </c>
      <c r="K485" s="2">
        <f t="shared" si="294"/>
        <v>0.61095202005552585</v>
      </c>
    </row>
    <row r="486" spans="1:18" hidden="1">
      <c r="A486" s="5"/>
      <c r="B486" s="5" t="s">
        <v>6</v>
      </c>
      <c r="C486" s="5" t="s">
        <v>7</v>
      </c>
      <c r="D486" t="s">
        <v>608</v>
      </c>
      <c r="E486" t="str">
        <f>E432</f>
        <v>PJ/yr.</v>
      </c>
      <c r="F486" s="2">
        <f t="shared" si="288"/>
        <v>0</v>
      </c>
      <c r="G486" s="2">
        <f t="shared" ref="G486:K486" si="295">G475-G497</f>
        <v>0</v>
      </c>
      <c r="H486" s="2">
        <f t="shared" si="295"/>
        <v>0</v>
      </c>
      <c r="I486" s="2">
        <f t="shared" si="295"/>
        <v>0</v>
      </c>
      <c r="J486" s="2">
        <f t="shared" si="295"/>
        <v>0</v>
      </c>
      <c r="K486" s="2">
        <f t="shared" si="295"/>
        <v>0</v>
      </c>
    </row>
    <row r="487" spans="1:18" hidden="1">
      <c r="A487" s="5"/>
      <c r="B487" s="5" t="s">
        <v>6</v>
      </c>
      <c r="C487" s="5" t="s">
        <v>7</v>
      </c>
      <c r="D487" t="s">
        <v>609</v>
      </c>
      <c r="E487" t="str">
        <f>E469</f>
        <v>PJ/yr.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8" hidden="1">
      <c r="A488" s="5"/>
      <c r="B488" s="5" t="s">
        <v>6</v>
      </c>
      <c r="C488" s="5" t="s">
        <v>7</v>
      </c>
      <c r="D488" t="s">
        <v>610</v>
      </c>
      <c r="E488" t="str">
        <f>E471</f>
        <v>PJ/yr.</v>
      </c>
      <c r="F488" s="2">
        <f>F477-F499</f>
        <v>0.86680472784735108</v>
      </c>
      <c r="G488" s="2">
        <f t="shared" ref="G488:K488" si="296">G477-G499</f>
        <v>0.80643615902320565</v>
      </c>
      <c r="H488" s="2">
        <f t="shared" si="296"/>
        <v>0.77942584397232273</v>
      </c>
      <c r="I488" s="2">
        <f t="shared" si="296"/>
        <v>0.78066402667580426</v>
      </c>
      <c r="J488" s="2">
        <f t="shared" si="296"/>
        <v>0.30586026235224878</v>
      </c>
      <c r="K488" s="2">
        <f t="shared" si="296"/>
        <v>8.3592405107352905E-5</v>
      </c>
    </row>
    <row r="489" spans="1:18" hidden="1">
      <c r="A489" s="5"/>
      <c r="B489" s="5" t="s">
        <v>6</v>
      </c>
      <c r="C489" s="5" t="s">
        <v>7</v>
      </c>
      <c r="D489" t="s">
        <v>611</v>
      </c>
      <c r="E489" t="str">
        <f>E473</f>
        <v>PJ/yr.</v>
      </c>
      <c r="F489" s="2">
        <f>F478-F500</f>
        <v>0</v>
      </c>
      <c r="G489" s="2">
        <f t="shared" ref="G489:K489" si="297">G478-G500</f>
        <v>0</v>
      </c>
      <c r="H489" s="2">
        <f t="shared" si="297"/>
        <v>0</v>
      </c>
      <c r="I489" s="2">
        <f t="shared" si="297"/>
        <v>3.6969345325702052E-6</v>
      </c>
      <c r="J489" s="2">
        <f t="shared" si="297"/>
        <v>1.1904257550597856E-5</v>
      </c>
      <c r="K489" s="2">
        <f t="shared" si="297"/>
        <v>3.3873617590170938E-6</v>
      </c>
    </row>
    <row r="490" spans="1:18" hidden="1">
      <c r="A490" s="5"/>
      <c r="B490" s="5" t="s">
        <v>6</v>
      </c>
      <c r="C490" s="5" t="s">
        <v>7</v>
      </c>
      <c r="D490" t="s">
        <v>928</v>
      </c>
      <c r="E490" t="str">
        <f>E401</f>
        <v>PJ/yr.</v>
      </c>
      <c r="F490" s="2">
        <f>SUM(F491:F500)</f>
        <v>1.6415328559126461</v>
      </c>
      <c r="G490" s="2">
        <f t="shared" ref="G490:K490" si="298">SUM(G491:G500)</f>
        <v>1.9574452238712376</v>
      </c>
      <c r="H490" s="2">
        <f t="shared" si="298"/>
        <v>1.8802900664368472</v>
      </c>
      <c r="I490" s="2">
        <f t="shared" si="298"/>
        <v>1.7793619785701198</v>
      </c>
      <c r="J490" s="2">
        <f t="shared" si="298"/>
        <v>1.9288606092537857</v>
      </c>
      <c r="K490" s="2">
        <f t="shared" si="298"/>
        <v>3.0768022698412971</v>
      </c>
      <c r="M490" s="8"/>
      <c r="N490" s="8"/>
      <c r="O490" s="8"/>
      <c r="P490" s="8"/>
      <c r="Q490" s="8"/>
      <c r="R490" s="8"/>
    </row>
    <row r="491" spans="1:18" hidden="1">
      <c r="A491" s="5"/>
      <c r="B491" s="5" t="s">
        <v>6</v>
      </c>
      <c r="C491" s="5" t="s">
        <v>7</v>
      </c>
      <c r="D491" t="s">
        <v>663</v>
      </c>
      <c r="E491" t="str">
        <f>E403</f>
        <v>PJ/yr.</v>
      </c>
      <c r="F491" s="2">
        <f t="shared" ref="F491:F497" si="299">IFERROR(F346/F314,0)*F469</f>
        <v>3.6029251019507984E-2</v>
      </c>
      <c r="G491" s="2">
        <f t="shared" ref="G491:K491" si="300">IFERROR(G346/G314,0)*G469</f>
        <v>2.4515654997287757E-2</v>
      </c>
      <c r="H491" s="2">
        <f t="shared" si="300"/>
        <v>3.5989520012407964E-3</v>
      </c>
      <c r="I491" s="2">
        <f t="shared" si="300"/>
        <v>3.5512041429986521E-3</v>
      </c>
      <c r="J491" s="2">
        <f t="shared" si="300"/>
        <v>1.5538898749880867E-4</v>
      </c>
      <c r="K491" s="2">
        <f t="shared" si="300"/>
        <v>0.1170751015929085</v>
      </c>
    </row>
    <row r="492" spans="1:18" hidden="1">
      <c r="A492" s="5"/>
      <c r="B492" s="5" t="s">
        <v>6</v>
      </c>
      <c r="C492" s="5" t="s">
        <v>7</v>
      </c>
      <c r="D492" t="s">
        <v>664</v>
      </c>
      <c r="E492" t="str">
        <f>E404</f>
        <v>PJ/yr.</v>
      </c>
      <c r="F492" s="2">
        <f t="shared" si="299"/>
        <v>0</v>
      </c>
      <c r="G492" s="2">
        <f t="shared" ref="G492:K492" si="301">IFERROR(G347/G315,0)*G470</f>
        <v>0</v>
      </c>
      <c r="H492" s="2">
        <f t="shared" si="301"/>
        <v>0</v>
      </c>
      <c r="I492" s="2">
        <f t="shared" si="301"/>
        <v>0</v>
      </c>
      <c r="J492" s="2">
        <f t="shared" si="301"/>
        <v>3.1587339926826113E-7</v>
      </c>
      <c r="K492" s="2">
        <f t="shared" si="301"/>
        <v>4.5737208459073538E-2</v>
      </c>
    </row>
    <row r="493" spans="1:18" hidden="1">
      <c r="A493" s="5"/>
      <c r="B493" s="5" t="s">
        <v>6</v>
      </c>
      <c r="C493" s="5" t="s">
        <v>7</v>
      </c>
      <c r="D493" t="s">
        <v>665</v>
      </c>
      <c r="E493" t="str">
        <f>E405</f>
        <v>PJ/yr.</v>
      </c>
      <c r="F493" s="2">
        <f t="shared" si="299"/>
        <v>0</v>
      </c>
      <c r="G493" s="2">
        <f t="shared" ref="G493:K493" si="302">IFERROR(G348/G316,0)*G471</f>
        <v>0</v>
      </c>
      <c r="H493" s="2">
        <f t="shared" si="302"/>
        <v>0</v>
      </c>
      <c r="I493" s="2">
        <f t="shared" si="302"/>
        <v>0</v>
      </c>
      <c r="J493" s="2">
        <f t="shared" si="302"/>
        <v>0</v>
      </c>
      <c r="K493" s="2">
        <f t="shared" si="302"/>
        <v>0</v>
      </c>
    </row>
    <row r="494" spans="1:18" hidden="1">
      <c r="A494" s="5"/>
      <c r="B494" s="5" t="s">
        <v>6</v>
      </c>
      <c r="C494" s="5" t="s">
        <v>7</v>
      </c>
      <c r="D494" t="s">
        <v>666</v>
      </c>
      <c r="E494" t="str">
        <f>E433</f>
        <v>PJ/yr.</v>
      </c>
      <c r="F494" s="2">
        <f t="shared" si="299"/>
        <v>8.3515508848012673E-4</v>
      </c>
      <c r="G494" s="2">
        <f t="shared" ref="G494:K494" si="303">IFERROR(G349/G317,0)*G472</f>
        <v>1.4307810163611322E-4</v>
      </c>
      <c r="H494" s="2">
        <f t="shared" si="303"/>
        <v>4.052333508493436E-5</v>
      </c>
      <c r="I494" s="2">
        <f t="shared" si="303"/>
        <v>1.8515189166495966E-5</v>
      </c>
      <c r="J494" s="2">
        <f t="shared" si="303"/>
        <v>1.5931433417871461E-5</v>
      </c>
      <c r="K494" s="2">
        <f t="shared" si="303"/>
        <v>4.5052514124673015E-4</v>
      </c>
    </row>
    <row r="495" spans="1:18" hidden="1">
      <c r="A495" s="5"/>
      <c r="B495" s="5" t="s">
        <v>6</v>
      </c>
      <c r="C495" s="5" t="s">
        <v>7</v>
      </c>
      <c r="D495" t="s">
        <v>667</v>
      </c>
      <c r="E495" t="str">
        <f>E435</f>
        <v>PJ/yr.</v>
      </c>
      <c r="F495" s="2">
        <f t="shared" si="299"/>
        <v>0</v>
      </c>
      <c r="G495" s="2">
        <f t="shared" ref="G495:K495" si="304">IFERROR(G350/G318,0)*G473</f>
        <v>0</v>
      </c>
      <c r="H495" s="2">
        <f t="shared" si="304"/>
        <v>0</v>
      </c>
      <c r="I495" s="2">
        <f t="shared" si="304"/>
        <v>0</v>
      </c>
      <c r="J495" s="2">
        <f t="shared" si="304"/>
        <v>0</v>
      </c>
      <c r="K495" s="2">
        <f t="shared" si="304"/>
        <v>0</v>
      </c>
    </row>
    <row r="496" spans="1:18" hidden="1">
      <c r="A496" s="5"/>
      <c r="B496" s="5" t="s">
        <v>6</v>
      </c>
      <c r="C496" s="5" t="s">
        <v>7</v>
      </c>
      <c r="D496" t="s">
        <v>668</v>
      </c>
      <c r="E496" t="str">
        <f>E437</f>
        <v>PJ/yr.</v>
      </c>
      <c r="F496" s="2">
        <f t="shared" si="299"/>
        <v>1.8861326218356607E-3</v>
      </c>
      <c r="G496" s="2">
        <f t="shared" ref="G496:K496" si="305">IFERROR(G351/G319,0)*G474</f>
        <v>4.2033471601524158E-4</v>
      </c>
      <c r="H496" s="2">
        <f t="shared" si="305"/>
        <v>1.436514422025786E-4</v>
      </c>
      <c r="I496" s="2">
        <f t="shared" si="305"/>
        <v>9.5945579656426926E-3</v>
      </c>
      <c r="J496" s="2">
        <f t="shared" si="305"/>
        <v>6.5018615662760645E-3</v>
      </c>
      <c r="K496" s="2">
        <f t="shared" si="305"/>
        <v>0.2582090697622389</v>
      </c>
    </row>
    <row r="497" spans="1:11" hidden="1">
      <c r="A497" s="5"/>
      <c r="B497" s="5" t="s">
        <v>6</v>
      </c>
      <c r="C497" s="5" t="s">
        <v>7</v>
      </c>
      <c r="D497" t="s">
        <v>669</v>
      </c>
      <c r="E497" t="str">
        <f>E438</f>
        <v>PJ/yr.</v>
      </c>
      <c r="F497" s="2">
        <f t="shared" si="299"/>
        <v>0</v>
      </c>
      <c r="G497" s="2">
        <f t="shared" ref="G497:K497" si="306">IFERROR(G352/G320,0)*G475</f>
        <v>0</v>
      </c>
      <c r="H497" s="2">
        <f t="shared" si="306"/>
        <v>0</v>
      </c>
      <c r="I497" s="2">
        <f t="shared" si="306"/>
        <v>0</v>
      </c>
      <c r="J497" s="2">
        <f t="shared" si="306"/>
        <v>0</v>
      </c>
      <c r="K497" s="2">
        <f t="shared" si="306"/>
        <v>0</v>
      </c>
    </row>
    <row r="498" spans="1:11" hidden="1">
      <c r="A498" s="5"/>
      <c r="B498" s="5" t="s">
        <v>6</v>
      </c>
      <c r="C498" s="5" t="s">
        <v>7</v>
      </c>
      <c r="D498" t="s">
        <v>670</v>
      </c>
      <c r="E498" t="str">
        <f>E461</f>
        <v>PJ/yr.</v>
      </c>
      <c r="F498" s="2">
        <f>F476</f>
        <v>1.5806760222639189</v>
      </c>
      <c r="G498" s="2">
        <f t="shared" ref="G498:K498" si="307">G476</f>
        <v>1.7910132149926208</v>
      </c>
      <c r="H498" s="2">
        <f t="shared" si="307"/>
        <v>1.8479122305741962</v>
      </c>
      <c r="I498" s="2">
        <f t="shared" si="307"/>
        <v>1.7526699641383625</v>
      </c>
      <c r="J498" s="2">
        <f t="shared" si="307"/>
        <v>1.9198549508794249</v>
      </c>
      <c r="K498" s="2">
        <f t="shared" si="307"/>
        <v>2.6552936042827811</v>
      </c>
    </row>
    <row r="499" spans="1:11" hidden="1">
      <c r="A499" s="5"/>
      <c r="B499" s="5" t="s">
        <v>6</v>
      </c>
      <c r="C499" s="5" t="s">
        <v>7</v>
      </c>
      <c r="D499" t="s">
        <v>671</v>
      </c>
      <c r="E499" t="str">
        <f>E463</f>
        <v>PJ/yr.</v>
      </c>
      <c r="F499" s="2">
        <f>IFERROR(F354/F322,0)*F477</f>
        <v>2.2106294918903487E-2</v>
      </c>
      <c r="G499" s="2">
        <f t="shared" ref="G499:K499" si="308">IFERROR(G354/G322,0)*G477</f>
        <v>0.14135294106367774</v>
      </c>
      <c r="H499" s="2">
        <f t="shared" si="308"/>
        <v>2.8594709084122795E-2</v>
      </c>
      <c r="I499" s="2">
        <f t="shared" si="308"/>
        <v>1.3527673071920338E-2</v>
      </c>
      <c r="J499" s="2">
        <f t="shared" si="308"/>
        <v>2.3320697482710939E-3</v>
      </c>
      <c r="K499" s="2">
        <f t="shared" si="308"/>
        <v>3.532898894416641E-5</v>
      </c>
    </row>
    <row r="500" spans="1:11" hidden="1">
      <c r="A500" s="5"/>
      <c r="B500" s="5" t="s">
        <v>6</v>
      </c>
      <c r="C500" s="5" t="s">
        <v>7</v>
      </c>
      <c r="D500" t="s">
        <v>672</v>
      </c>
      <c r="E500" t="str">
        <f>E467</f>
        <v>PJ/yr.</v>
      </c>
      <c r="F500" s="2">
        <f>IFERROR(F355/F323,0)*F478</f>
        <v>0</v>
      </c>
      <c r="G500" s="2">
        <f t="shared" ref="G500:K500" si="309">IFERROR(G355/G323,0)*G478</f>
        <v>0</v>
      </c>
      <c r="H500" s="2">
        <f t="shared" si="309"/>
        <v>0</v>
      </c>
      <c r="I500" s="2">
        <f t="shared" si="309"/>
        <v>6.4062029267388139E-8</v>
      </c>
      <c r="J500" s="2">
        <f t="shared" si="309"/>
        <v>9.0765497602973409E-8</v>
      </c>
      <c r="K500" s="2">
        <f t="shared" si="309"/>
        <v>1.4316141039430448E-6</v>
      </c>
    </row>
    <row r="501" spans="1:11" hidden="1">
      <c r="A501" s="5"/>
      <c r="B501" s="5" t="s">
        <v>6</v>
      </c>
      <c r="C501" s="5" t="s">
        <v>7</v>
      </c>
      <c r="D501" t="s">
        <v>929</v>
      </c>
      <c r="E501" t="str">
        <f>E405</f>
        <v>PJ/yr.</v>
      </c>
      <c r="F501" s="2">
        <f>SUM(F502:F503)</f>
        <v>3.31751641391581</v>
      </c>
      <c r="G501" s="2">
        <f t="shared" ref="G501:K501" si="310">SUM(G502:G503)</f>
        <v>2.9799093586033942</v>
      </c>
      <c r="H501" s="2">
        <f t="shared" si="310"/>
        <v>4.7994717927697845</v>
      </c>
      <c r="I501" s="2">
        <f t="shared" si="310"/>
        <v>4.6781432299853796</v>
      </c>
      <c r="J501" s="2">
        <f t="shared" si="310"/>
        <v>4.7795379972973135</v>
      </c>
      <c r="K501" s="2">
        <f t="shared" si="310"/>
        <v>10.631299359872434</v>
      </c>
    </row>
    <row r="502" spans="1:11" hidden="1">
      <c r="A502" s="5"/>
      <c r="B502" s="5" t="s">
        <v>6</v>
      </c>
      <c r="C502" s="5" t="s">
        <v>7</v>
      </c>
      <c r="D502" t="s">
        <v>219</v>
      </c>
      <c r="E502" t="str">
        <f>E406</f>
        <v>PJ/yr.</v>
      </c>
      <c r="F502" s="6">
        <f>'[1]Electricity and CHPs_IN'!B$44-F361</f>
        <v>3.31751641391581</v>
      </c>
      <c r="G502" s="6">
        <f>'[1]Electricity and CHPs_IN'!C$44-G361</f>
        <v>2.9799093586033942</v>
      </c>
      <c r="H502" s="6">
        <f>'[1]Electricity and CHPs_IN'!D$44-H361</f>
        <v>4.7994717927697845</v>
      </c>
      <c r="I502" s="6">
        <f>'[1]Electricity and CHPs_IN'!E$44-I361</f>
        <v>4.6781432299853796</v>
      </c>
      <c r="J502" s="6">
        <f>'[1]Electricity and CHPs_IN'!F$44-J361</f>
        <v>2.5600353135436871</v>
      </c>
      <c r="K502" s="6">
        <f>'[1]Electricity and CHPs_IN'!G$44-K361</f>
        <v>1.760621405761003E-5</v>
      </c>
    </row>
    <row r="503" spans="1:11" hidden="1">
      <c r="A503" s="5"/>
      <c r="B503" s="5" t="s">
        <v>6</v>
      </c>
      <c r="C503" s="5" t="s">
        <v>7</v>
      </c>
      <c r="D503" t="s">
        <v>220</v>
      </c>
      <c r="E503" t="str">
        <f>E407</f>
        <v>PJ/yr.</v>
      </c>
      <c r="F503" s="2">
        <f>'[1]Electricity and CHPs_IN'!B$45</f>
        <v>0</v>
      </c>
      <c r="G503" s="2">
        <f>'[1]Electricity and CHPs_IN'!C$45</f>
        <v>0</v>
      </c>
      <c r="H503" s="2">
        <f>'[1]Electricity and CHPs_IN'!D$45</f>
        <v>0</v>
      </c>
      <c r="I503" s="2">
        <f>'[1]Electricity and CHPs_IN'!E$45</f>
        <v>0</v>
      </c>
      <c r="J503" s="2">
        <f>'[1]Electricity and CHPs_IN'!F$45</f>
        <v>2.2195026837536265</v>
      </c>
      <c r="K503" s="2">
        <f>'[1]Electricity and CHPs_IN'!G$45</f>
        <v>10.631281753658376</v>
      </c>
    </row>
    <row r="504" spans="1:11" hidden="1">
      <c r="A504" s="5"/>
      <c r="B504" s="5" t="s">
        <v>6</v>
      </c>
      <c r="C504" s="5" t="s">
        <v>7</v>
      </c>
      <c r="D504" t="s">
        <v>930</v>
      </c>
      <c r="E504" t="str">
        <f>E407</f>
        <v>PJ/yr.</v>
      </c>
      <c r="F504" s="2">
        <f>SUM(F505:F506)</f>
        <v>0</v>
      </c>
      <c r="G504" s="2">
        <f t="shared" ref="G504:K504" si="311">SUM(G505:G506)</f>
        <v>0</v>
      </c>
      <c r="H504" s="2">
        <f t="shared" si="311"/>
        <v>0</v>
      </c>
      <c r="I504" s="2">
        <f t="shared" si="311"/>
        <v>0</v>
      </c>
      <c r="J504" s="2">
        <f t="shared" si="311"/>
        <v>0</v>
      </c>
      <c r="K504" s="2">
        <f t="shared" si="311"/>
        <v>0</v>
      </c>
    </row>
    <row r="505" spans="1:11" hidden="1">
      <c r="A505" s="5"/>
      <c r="B505" s="5" t="s">
        <v>6</v>
      </c>
      <c r="C505" s="5" t="s">
        <v>7</v>
      </c>
      <c r="D505" t="s">
        <v>221</v>
      </c>
      <c r="E505" t="str">
        <f>E408</f>
        <v>PJ/yr.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 hidden="1">
      <c r="A506" s="5"/>
      <c r="B506" s="5" t="s">
        <v>6</v>
      </c>
      <c r="C506" s="5" t="s">
        <v>7</v>
      </c>
      <c r="D506" t="s">
        <v>222</v>
      </c>
      <c r="E506" t="str">
        <f>E409</f>
        <v>PJ/yr.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 hidden="1">
      <c r="A507" s="5"/>
      <c r="B507" s="5" t="s">
        <v>6</v>
      </c>
      <c r="C507" s="5" t="s">
        <v>7</v>
      </c>
      <c r="D507" t="s">
        <v>931</v>
      </c>
      <c r="E507" t="str">
        <f>E410</f>
        <v>PJ/yr.</v>
      </c>
      <c r="F507" s="2">
        <f>SUM(F508:F509)</f>
        <v>3.31751641391581</v>
      </c>
      <c r="G507" s="2">
        <f t="shared" ref="G507:K507" si="312">SUM(G508:G509)</f>
        <v>2.9799093586033942</v>
      </c>
      <c r="H507" s="2">
        <f t="shared" si="312"/>
        <v>4.7994717927697845</v>
      </c>
      <c r="I507" s="2">
        <f t="shared" si="312"/>
        <v>4.6781432299853796</v>
      </c>
      <c r="J507" s="2">
        <f t="shared" si="312"/>
        <v>4.7795379972973135</v>
      </c>
      <c r="K507" s="2">
        <f t="shared" si="312"/>
        <v>10.631299359872434</v>
      </c>
    </row>
    <row r="508" spans="1:11" hidden="1">
      <c r="A508" s="5"/>
      <c r="B508" s="5" t="s">
        <v>6</v>
      </c>
      <c r="C508" s="5" t="s">
        <v>7</v>
      </c>
      <c r="D508" t="s">
        <v>223</v>
      </c>
      <c r="E508" t="str">
        <f>E411</f>
        <v>PJ/yr.</v>
      </c>
      <c r="F508" s="2">
        <f>F502</f>
        <v>3.31751641391581</v>
      </c>
      <c r="G508" s="2">
        <f t="shared" ref="G508:K508" si="313">G502</f>
        <v>2.9799093586033942</v>
      </c>
      <c r="H508" s="2">
        <f t="shared" si="313"/>
        <v>4.7994717927697845</v>
      </c>
      <c r="I508" s="2">
        <f t="shared" si="313"/>
        <v>4.6781432299853796</v>
      </c>
      <c r="J508" s="2">
        <f t="shared" si="313"/>
        <v>2.5600353135436871</v>
      </c>
      <c r="K508" s="2">
        <f t="shared" si="313"/>
        <v>1.760621405761003E-5</v>
      </c>
    </row>
    <row r="509" spans="1:11" hidden="1">
      <c r="A509" s="5"/>
      <c r="B509" s="5" t="s">
        <v>6</v>
      </c>
      <c r="C509" s="5" t="s">
        <v>7</v>
      </c>
      <c r="D509" t="s">
        <v>224</v>
      </c>
      <c r="E509" t="str">
        <f>E415</f>
        <v>PJ/yr.</v>
      </c>
      <c r="F509" s="2">
        <f>F503</f>
        <v>0</v>
      </c>
      <c r="G509" s="2">
        <f t="shared" ref="G509:K509" si="314">G503</f>
        <v>0</v>
      </c>
      <c r="H509" s="2">
        <f t="shared" si="314"/>
        <v>0</v>
      </c>
      <c r="I509" s="2">
        <f t="shared" si="314"/>
        <v>0</v>
      </c>
      <c r="J509" s="2">
        <f t="shared" si="314"/>
        <v>2.2195026837536265</v>
      </c>
      <c r="K509" s="2">
        <f t="shared" si="314"/>
        <v>10.631281753658376</v>
      </c>
    </row>
    <row r="510" spans="1:11" hidden="1">
      <c r="A510" s="5"/>
      <c r="B510" s="5" t="s">
        <v>6</v>
      </c>
      <c r="C510" s="5" t="s">
        <v>7</v>
      </c>
      <c r="D510" t="s">
        <v>932</v>
      </c>
      <c r="E510" t="str">
        <f>E416</f>
        <v>PJ/yr.</v>
      </c>
      <c r="F510" s="2">
        <f>SUM(F511:F515)</f>
        <v>0.69168335803471859</v>
      </c>
      <c r="G510" s="2">
        <f t="shared" ref="G510:K510" si="315">SUM(G511:G515)</f>
        <v>2.010820592701287</v>
      </c>
      <c r="H510" s="2">
        <f t="shared" si="315"/>
        <v>3.5727000264448474</v>
      </c>
      <c r="I510" s="2">
        <f t="shared" si="315"/>
        <v>3.6873361318960409</v>
      </c>
      <c r="J510" s="2">
        <f t="shared" si="315"/>
        <v>8.769893346540881</v>
      </c>
      <c r="K510" s="2">
        <f t="shared" si="315"/>
        <v>9.9339806869367244</v>
      </c>
    </row>
    <row r="511" spans="1:11" hidden="1">
      <c r="A511" s="5"/>
      <c r="B511" s="5" t="s">
        <v>6</v>
      </c>
      <c r="C511" s="5" t="s">
        <v>7</v>
      </c>
      <c r="D511" t="s">
        <v>225</v>
      </c>
      <c r="E511" t="str">
        <f>E417</f>
        <v>PJ/yr.</v>
      </c>
      <c r="F511" s="6">
        <f>'[1]Electricity and CHPs_IN'!B$42-F380</f>
        <v>0.69168335803471859</v>
      </c>
      <c r="G511" s="6">
        <f>'[1]Electricity and CHPs_IN'!C$42-G380</f>
        <v>2.010820592701287</v>
      </c>
      <c r="H511" s="6">
        <f>'[1]Electricity and CHPs_IN'!D$42-H380</f>
        <v>3.5727000264448474</v>
      </c>
      <c r="I511" s="6">
        <f>'[1]Electricity and CHPs_IN'!E$42-I380</f>
        <v>3.687148599857359</v>
      </c>
      <c r="J511" s="6">
        <f>'[1]Electricity and CHPs_IN'!F$42-J380</f>
        <v>3.2967365655416723</v>
      </c>
      <c r="K511" s="6">
        <f>'[1]Electricity and CHPs_IN'!G$42-K380</f>
        <v>1.6983926801122065</v>
      </c>
    </row>
    <row r="512" spans="1:11" hidden="1">
      <c r="A512" s="5"/>
      <c r="B512" s="5" t="s">
        <v>6</v>
      </c>
      <c r="C512" s="5" t="s">
        <v>7</v>
      </c>
      <c r="D512" t="s">
        <v>226</v>
      </c>
      <c r="E512" t="str">
        <f>E418</f>
        <v>PJ/yr.</v>
      </c>
      <c r="F512" s="2">
        <f>'[1]Electricity and CHPs_IN'!B$43-F381</f>
        <v>0</v>
      </c>
      <c r="G512" s="2">
        <f>'[1]Electricity and CHPs_IN'!C$43-G381</f>
        <v>0</v>
      </c>
      <c r="H512" s="2">
        <f>'[1]Electricity and CHPs_IN'!D$43-H381</f>
        <v>0</v>
      </c>
      <c r="I512" s="2">
        <f>'[1]Electricity and CHPs_IN'!E$43-I381</f>
        <v>0</v>
      </c>
      <c r="J512" s="2">
        <f>'[1]Electricity and CHPs_IN'!F$43-J381</f>
        <v>5.4727810455139352</v>
      </c>
      <c r="K512" s="2">
        <f>'[1]Electricity and CHPs_IN'!G$43-K381</f>
        <v>8.2353774714142922</v>
      </c>
    </row>
    <row r="513" spans="1:11" hidden="1">
      <c r="A513" s="5"/>
      <c r="B513" s="5" t="s">
        <v>6</v>
      </c>
      <c r="C513" s="5" t="s">
        <v>7</v>
      </c>
      <c r="D513" t="s">
        <v>227</v>
      </c>
      <c r="E513" t="str">
        <f>E440</f>
        <v>PJ/yr.</v>
      </c>
      <c r="F513" s="2">
        <f>'[1]Electricity and CHPs_IN'!B$50-F382</f>
        <v>0</v>
      </c>
      <c r="G513" s="2">
        <f>'[1]Electricity and CHPs_IN'!C$50-G382</f>
        <v>0</v>
      </c>
      <c r="H513" s="2">
        <f>'[1]Electricity and CHPs_IN'!D$50-H382</f>
        <v>0</v>
      </c>
      <c r="I513" s="2">
        <f>'[1]Electricity and CHPs_IN'!E$50-I382</f>
        <v>9.6972160512112613E-5</v>
      </c>
      <c r="J513" s="2">
        <f>'[1]Electricity and CHPs_IN'!F$50-J382</f>
        <v>1.9478417741722971E-4</v>
      </c>
      <c r="K513" s="2">
        <f>'[1]Electricity and CHPs_IN'!G$50-K382</f>
        <v>1.3490306213553437E-4</v>
      </c>
    </row>
    <row r="514" spans="1:11" hidden="1">
      <c r="A514" s="5"/>
      <c r="B514" s="5" t="s">
        <v>6</v>
      </c>
      <c r="C514" s="5" t="s">
        <v>7</v>
      </c>
      <c r="D514" t="s">
        <v>228</v>
      </c>
      <c r="E514" t="str">
        <f>E444</f>
        <v>PJ/yr.</v>
      </c>
      <c r="F514" s="2">
        <f>'[1]Electricity and CHPs_IN'!B$53-F383</f>
        <v>0</v>
      </c>
      <c r="G514" s="2">
        <f>'[1]Electricity and CHPs_IN'!C$53-G383</f>
        <v>0</v>
      </c>
      <c r="H514" s="2">
        <f>'[1]Electricity and CHPs_IN'!D$53-H383</f>
        <v>0</v>
      </c>
      <c r="I514" s="2">
        <f>'[1]Electricity and CHPs_IN'!E$53-I383</f>
        <v>1.2996430848407148E-5</v>
      </c>
      <c r="J514" s="2">
        <f>'[1]Electricity and CHPs_IN'!F$53-J383</f>
        <v>2.1052842671159205E-5</v>
      </c>
      <c r="K514" s="2">
        <f>'[1]Electricity and CHPs_IN'!G$53-K383</f>
        <v>5.8006687400938647E-6</v>
      </c>
    </row>
    <row r="515" spans="1:11" hidden="1">
      <c r="A515" s="5"/>
      <c r="B515" s="5" t="s">
        <v>6</v>
      </c>
      <c r="C515" s="5" t="s">
        <v>7</v>
      </c>
      <c r="D515" t="s">
        <v>240</v>
      </c>
      <c r="E515" t="str">
        <f>E469</f>
        <v>PJ/yr.</v>
      </c>
      <c r="F515" s="2">
        <f>'[1]Electricity and CHPs_IN'!B$56-F384</f>
        <v>0</v>
      </c>
      <c r="G515" s="2">
        <f>'[1]Electricity and CHPs_IN'!C$56-G384</f>
        <v>0</v>
      </c>
      <c r="H515" s="2">
        <f>'[1]Electricity and CHPs_IN'!D$56-H384</f>
        <v>0</v>
      </c>
      <c r="I515" s="2">
        <f>'[1]Electricity and CHPs_IN'!E$56-I384</f>
        <v>7.756344732150265E-5</v>
      </c>
      <c r="J515" s="2">
        <f>'[1]Electricity and CHPs_IN'!F$56-J384</f>
        <v>1.5989846518577961E-4</v>
      </c>
      <c r="K515" s="2">
        <f>'[1]Electricity and CHPs_IN'!G$56-K384</f>
        <v>6.9831679349728303E-5</v>
      </c>
    </row>
    <row r="516" spans="1:11" hidden="1">
      <c r="A516" s="5"/>
      <c r="B516" s="5" t="s">
        <v>6</v>
      </c>
      <c r="C516" s="5" t="s">
        <v>7</v>
      </c>
      <c r="D516" t="s">
        <v>933</v>
      </c>
      <c r="E516" t="str">
        <f>E423</f>
        <v>PJ/yr.</v>
      </c>
      <c r="F516" s="2">
        <f>SUM(F517:F518)</f>
        <v>0</v>
      </c>
      <c r="G516" s="2">
        <f t="shared" ref="G516:K516" si="316">SUM(G517:G518)</f>
        <v>0</v>
      </c>
      <c r="H516" s="2">
        <f t="shared" si="316"/>
        <v>0</v>
      </c>
      <c r="I516" s="2">
        <f t="shared" si="316"/>
        <v>1.1329909263740479E-4</v>
      </c>
      <c r="J516" s="2">
        <f t="shared" si="316"/>
        <v>3.6120552100517089E-4</v>
      </c>
      <c r="K516" s="2">
        <f t="shared" si="316"/>
        <v>0.26027738902622871</v>
      </c>
    </row>
    <row r="517" spans="1:11" hidden="1">
      <c r="A517" s="5"/>
      <c r="B517" s="5" t="s">
        <v>6</v>
      </c>
      <c r="C517" s="5" t="s">
        <v>7</v>
      </c>
      <c r="D517" t="s">
        <v>229</v>
      </c>
      <c r="E517" t="str">
        <f>E424</f>
        <v>PJ/yr.</v>
      </c>
      <c r="F517" s="2">
        <f>'[1]Electricity and CHPs_IN'!B$46-F397</f>
        <v>0</v>
      </c>
      <c r="G517" s="2">
        <f>'[1]Electricity and CHPs_IN'!C$46-G397</f>
        <v>0</v>
      </c>
      <c r="H517" s="2">
        <f>'[1]Electricity and CHPs_IN'!D$46-H397</f>
        <v>0</v>
      </c>
      <c r="I517" s="2">
        <f>'[1]Electricity and CHPs_IN'!E$46-I397</f>
        <v>8.7977715650167424E-5</v>
      </c>
      <c r="J517" s="2">
        <f>'[1]Electricity and CHPs_IN'!F$46-J397</f>
        <v>3.2954509721463987E-4</v>
      </c>
      <c r="K517" s="2">
        <f>'[1]Electricity and CHPs_IN'!G$46-K397</f>
        <v>0.26024014992318734</v>
      </c>
    </row>
    <row r="518" spans="1:11" hidden="1">
      <c r="A518" s="5"/>
      <c r="B518" s="5" t="s">
        <v>6</v>
      </c>
      <c r="C518" s="5" t="s">
        <v>7</v>
      </c>
      <c r="D518" t="s">
        <v>241</v>
      </c>
      <c r="E518" t="str">
        <f>E471</f>
        <v>PJ/yr.</v>
      </c>
      <c r="F518" s="2">
        <f>'[1]Electricity and CHPs_IN'!B$57-F398</f>
        <v>0</v>
      </c>
      <c r="G518" s="2">
        <f>'[1]Electricity and CHPs_IN'!C$57-G398</f>
        <v>0</v>
      </c>
      <c r="H518" s="2">
        <f>'[1]Electricity and CHPs_IN'!D$57-H398</f>
        <v>0</v>
      </c>
      <c r="I518" s="2">
        <f>'[1]Electricity and CHPs_IN'!E$57-I398</f>
        <v>2.5321376987237363E-5</v>
      </c>
      <c r="J518" s="2">
        <f>'[1]Electricity and CHPs_IN'!F$57-J398</f>
        <v>3.1660423790531034E-5</v>
      </c>
      <c r="K518" s="2">
        <f>'[1]Electricity and CHPs_IN'!G$57-K398</f>
        <v>3.7239103041385293E-5</v>
      </c>
    </row>
    <row r="519" spans="1:11" hidden="1">
      <c r="A519" s="5"/>
      <c r="B519" s="9" t="s">
        <v>6</v>
      </c>
      <c r="C519" s="9" t="s">
        <v>7</v>
      </c>
      <c r="D519" s="1" t="s">
        <v>243</v>
      </c>
      <c r="E519" s="5" t="s">
        <v>242</v>
      </c>
      <c r="F519" s="12" t="s">
        <v>295</v>
      </c>
      <c r="G519" s="12" t="s">
        <v>295</v>
      </c>
      <c r="H519" s="12" t="s">
        <v>295</v>
      </c>
      <c r="I519" s="12" t="s">
        <v>295</v>
      </c>
      <c r="J519" s="12" t="s">
        <v>295</v>
      </c>
      <c r="K519" s="12" t="s">
        <v>295</v>
      </c>
    </row>
    <row r="520" spans="1:11" hidden="1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13">
        <f t="shared" ref="F520:K520" si="317">IFERROR(F63/F291,"-")</f>
        <v>0.32978921518302073</v>
      </c>
      <c r="G520" s="13">
        <f t="shared" si="317"/>
        <v>0.3267270594324202</v>
      </c>
      <c r="H520" s="13">
        <f t="shared" si="317"/>
        <v>0.32575138690089211</v>
      </c>
      <c r="I520" s="13">
        <f t="shared" si="317"/>
        <v>0.33003138157769246</v>
      </c>
      <c r="J520" s="13">
        <f t="shared" si="317"/>
        <v>0.33170584005147624</v>
      </c>
      <c r="K520" s="13" t="str">
        <f t="shared" si="317"/>
        <v>-</v>
      </c>
    </row>
    <row r="521" spans="1:11" hidden="1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hidden="1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hidden="1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13">
        <f t="shared" si="318"/>
        <v>0.79999999824536916</v>
      </c>
      <c r="G523" s="13">
        <f t="shared" si="318"/>
        <v>0.79999999744958017</v>
      </c>
      <c r="H523" s="13">
        <f t="shared" si="318"/>
        <v>0.79999998610723821</v>
      </c>
      <c r="I523" s="13">
        <f t="shared" si="318"/>
        <v>0.80000000215257561</v>
      </c>
      <c r="J523" s="13">
        <f t="shared" si="318"/>
        <v>0.80000000385531056</v>
      </c>
      <c r="K523" s="13">
        <f t="shared" si="318"/>
        <v>0.80000000319151177</v>
      </c>
    </row>
    <row r="524" spans="1:11" hidden="1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13">
        <f>IFERROR(F69/F297,"-")</f>
        <v>0.34989032580195067</v>
      </c>
      <c r="G524" s="13" t="str">
        <f t="shared" ref="G524:K524" si="319">IFERROR(G69/G297,"-")</f>
        <v>-</v>
      </c>
      <c r="H524" s="13">
        <f t="shared" si="319"/>
        <v>0.31681279797151091</v>
      </c>
      <c r="I524" s="13">
        <f t="shared" si="319"/>
        <v>0.28713640581786615</v>
      </c>
      <c r="J524" s="13">
        <f t="shared" si="319"/>
        <v>0.32356913024878847</v>
      </c>
      <c r="K524" s="13">
        <f t="shared" si="319"/>
        <v>0.3074217417660009</v>
      </c>
    </row>
    <row r="525" spans="1:11" hidden="1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13">
        <f>IFERROR(F70/(F298+F411),"-")</f>
        <v>0.11541463005129547</v>
      </c>
      <c r="G525" s="13" t="str">
        <f t="shared" ref="G525:K525" si="320">IFERROR(G70/(G298+G411),"-")</f>
        <v>-</v>
      </c>
      <c r="H525" s="13">
        <f t="shared" si="320"/>
        <v>0.1083412456133995</v>
      </c>
      <c r="I525" s="13">
        <f t="shared" si="320"/>
        <v>0.10113555778763246</v>
      </c>
      <c r="J525" s="13">
        <f t="shared" si="320"/>
        <v>0.10632348384594167</v>
      </c>
      <c r="K525" s="13">
        <f t="shared" si="320"/>
        <v>0</v>
      </c>
    </row>
    <row r="526" spans="1:11" hidden="1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13">
        <f>IFERROR(F71/(F299+F463),"-")</f>
        <v>0.24225345187110986</v>
      </c>
      <c r="G526" s="13">
        <f t="shared" ref="G526:K526" si="321">IFERROR(G71/(G299+G463),"-")</f>
        <v>0.24668462182227213</v>
      </c>
      <c r="H526" s="13">
        <f t="shared" si="321"/>
        <v>0.2523081774347033</v>
      </c>
      <c r="I526" s="13">
        <f t="shared" si="321"/>
        <v>0.26340821556092742</v>
      </c>
      <c r="J526" s="13">
        <f t="shared" si="321"/>
        <v>0.26333262924740308</v>
      </c>
      <c r="K526" s="13">
        <f t="shared" si="321"/>
        <v>0.26327275820719798</v>
      </c>
    </row>
    <row r="527" spans="1:11" hidden="1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0.61631754150585916</v>
      </c>
      <c r="K527" s="13">
        <f t="shared" si="322"/>
        <v>0.54592057163126284</v>
      </c>
    </row>
    <row r="528" spans="1:11" hidden="1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13" t="str">
        <f>IFERROR(F82/F310,"-")</f>
        <v>-</v>
      </c>
      <c r="G528" s="13" t="str">
        <f t="shared" ref="G528:K528" si="323">IFERROR(G82/G310,"-")</f>
        <v>-</v>
      </c>
      <c r="H528" s="13">
        <f t="shared" si="323"/>
        <v>0.36583054033354379</v>
      </c>
      <c r="I528" s="13">
        <f t="shared" si="323"/>
        <v>0.39317200346275188</v>
      </c>
      <c r="J528" s="13">
        <f t="shared" si="323"/>
        <v>0.38936729305579365</v>
      </c>
      <c r="K528" s="13">
        <f t="shared" si="323"/>
        <v>0.40975174935042358</v>
      </c>
    </row>
    <row r="529" spans="1:11" hidden="1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0.52622807515583436</v>
      </c>
      <c r="K529" s="13">
        <f t="shared" si="324"/>
        <v>0.54266185901851327</v>
      </c>
    </row>
    <row r="530" spans="1:11" hidden="1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13">
        <f>IFERROR(F84/SUM(F312,F417),"-")</f>
        <v>0.26349409834379944</v>
      </c>
      <c r="G530" s="13" t="str">
        <f t="shared" ref="G530:K530" si="325">IFERROR(G84/SUM(G312,G417),"-")</f>
        <v>-</v>
      </c>
      <c r="H530" s="13">
        <f t="shared" si="325"/>
        <v>0.25498303596128097</v>
      </c>
      <c r="I530" s="13">
        <f t="shared" si="325"/>
        <v>0.24659677855746218</v>
      </c>
      <c r="J530" s="13">
        <f t="shared" si="325"/>
        <v>0.24919971288276313</v>
      </c>
      <c r="K530" s="13">
        <f t="shared" si="325"/>
        <v>0.20843000615873283</v>
      </c>
    </row>
    <row r="531" spans="1:11" hidden="1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0.39999999999999997</v>
      </c>
      <c r="K531" s="13">
        <f t="shared" si="326"/>
        <v>0.39406381285245229</v>
      </c>
    </row>
    <row r="532" spans="1:11" hidden="1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13">
        <f>IFERROR(F86/SUM(F314,F469),"-'")</f>
        <v>0.34997962183984593</v>
      </c>
      <c r="G532" s="13">
        <f t="shared" ref="G532:K532" si="327">IFERROR(G86/SUM(G314,G469),"-'")</f>
        <v>0.35200000692173544</v>
      </c>
      <c r="H532" s="13">
        <f t="shared" si="327"/>
        <v>0.35169737240948701</v>
      </c>
      <c r="I532" s="13">
        <f t="shared" si="327"/>
        <v>0.3599972540657933</v>
      </c>
      <c r="J532" s="13">
        <f t="shared" si="327"/>
        <v>0.35339434715404294</v>
      </c>
      <c r="K532" s="13">
        <f t="shared" si="327"/>
        <v>0.21873655865240135</v>
      </c>
    </row>
    <row r="533" spans="1:11" hidden="1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0.28746890848428219</v>
      </c>
      <c r="K533" s="13">
        <f t="shared" si="329"/>
        <v>0.32373579574392858</v>
      </c>
    </row>
    <row r="534" spans="1:11" hidden="1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hidden="1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13">
        <f t="shared" si="328"/>
        <v>0.26505926700063398</v>
      </c>
      <c r="G535" s="13">
        <f t="shared" ref="G535:K535" si="331">IFERROR(G89/SUM(G317,G472),"-")</f>
        <v>0.27179581750025222</v>
      </c>
      <c r="H535" s="13">
        <f t="shared" si="331"/>
        <v>0.264088198464418</v>
      </c>
      <c r="I535" s="13">
        <f t="shared" si="331"/>
        <v>0.27689536694063965</v>
      </c>
      <c r="J535" s="13">
        <f t="shared" si="331"/>
        <v>0.28290305218593104</v>
      </c>
      <c r="K535" s="13">
        <f t="shared" si="331"/>
        <v>0.28844574131207906</v>
      </c>
    </row>
    <row r="536" spans="1:11" hidden="1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0.23756411188151452</v>
      </c>
      <c r="J536" s="13">
        <f t="shared" si="332"/>
        <v>0.42417337994502124</v>
      </c>
      <c r="K536" s="13">
        <f t="shared" si="332"/>
        <v>0.37235071945447235</v>
      </c>
    </row>
    <row r="537" spans="1:11" hidden="1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13">
        <f t="shared" si="328"/>
        <v>0.28884139166893535</v>
      </c>
      <c r="G537" s="13">
        <f t="shared" ref="G537:K537" si="333">IFERROR(G91/SUM(G319,G474),"-")</f>
        <v>0.29175186685076088</v>
      </c>
      <c r="H537" s="13">
        <f t="shared" si="333"/>
        <v>0.29191055502781771</v>
      </c>
      <c r="I537" s="13">
        <f t="shared" si="333"/>
        <v>0.29939666452745201</v>
      </c>
      <c r="J537" s="13">
        <f t="shared" si="333"/>
        <v>0.30431557377752388</v>
      </c>
      <c r="K537" s="13">
        <f t="shared" si="333"/>
        <v>0.30922021974873726</v>
      </c>
    </row>
    <row r="538" spans="1:11" hidden="1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0.42000000000000004</v>
      </c>
      <c r="J538" s="13">
        <f t="shared" si="334"/>
        <v>0.44</v>
      </c>
      <c r="K538" s="13">
        <f t="shared" si="334"/>
        <v>0.44989743758616457</v>
      </c>
    </row>
    <row r="539" spans="1:11" hidden="1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13">
        <f t="shared" si="328"/>
        <v>0.36265855843957895</v>
      </c>
      <c r="G539" s="13">
        <f t="shared" ref="G539:K539" si="335">IFERROR(G93/SUM(G321,G476),"-")</f>
        <v>0.36307852887693531</v>
      </c>
      <c r="H539" s="13">
        <f t="shared" si="335"/>
        <v>0.36370710320394051</v>
      </c>
      <c r="I539" s="13">
        <f t="shared" si="335"/>
        <v>0.3647571907449591</v>
      </c>
      <c r="J539" s="13">
        <f t="shared" si="335"/>
        <v>0.37465995371392868</v>
      </c>
      <c r="K539" s="13">
        <f t="shared" si="335"/>
        <v>0.38419595062646161</v>
      </c>
    </row>
    <row r="540" spans="1:11" hidden="1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13">
        <f t="shared" si="328"/>
        <v>0.35984507486313894</v>
      </c>
      <c r="G540" s="13">
        <f t="shared" ref="G540:K540" si="336">IFERROR(G94/SUM(G322,G477),"-")</f>
        <v>0.36000005492495357</v>
      </c>
      <c r="H540" s="13">
        <f t="shared" si="336"/>
        <v>0.35999532868476808</v>
      </c>
      <c r="I540" s="13">
        <f t="shared" si="336"/>
        <v>0.35999901101856152</v>
      </c>
      <c r="J540" s="13">
        <f t="shared" si="336"/>
        <v>0.35990728938090838</v>
      </c>
      <c r="K540" s="13">
        <f t="shared" si="336"/>
        <v>0.35536466357501151</v>
      </c>
    </row>
    <row r="541" spans="1:11" hidden="1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</v>
      </c>
      <c r="J541" s="13">
        <f t="shared" si="337"/>
        <v>0.61000000000000021</v>
      </c>
      <c r="K541" s="13">
        <f t="shared" si="337"/>
        <v>0.61999999999999966</v>
      </c>
    </row>
    <row r="542" spans="1:11" hidden="1">
      <c r="B542" s="5" t="s">
        <v>6</v>
      </c>
      <c r="C542" s="5" t="s">
        <v>7</v>
      </c>
      <c r="D542" t="s">
        <v>266</v>
      </c>
      <c r="E542" s="5" t="s">
        <v>242</v>
      </c>
      <c r="F542" s="13">
        <f>IFERROR(F129/F357,"-")</f>
        <v>0.35745695376016573</v>
      </c>
      <c r="G542" s="13">
        <f t="shared" ref="G542:K542" si="338">IFERROR(G129/G357,"-")</f>
        <v>0.35745695376016545</v>
      </c>
      <c r="H542" s="13">
        <f t="shared" si="338"/>
        <v>0.35745695376016623</v>
      </c>
      <c r="I542" s="13">
        <f t="shared" si="338"/>
        <v>0.35745695376016595</v>
      </c>
      <c r="J542" s="13">
        <f t="shared" si="338"/>
        <v>0.35745695376016623</v>
      </c>
      <c r="K542" s="13">
        <f t="shared" si="338"/>
        <v>0.35745695376016567</v>
      </c>
    </row>
    <row r="543" spans="1:11" hidden="1">
      <c r="B543" s="5" t="s">
        <v>6</v>
      </c>
      <c r="C543" s="5" t="s">
        <v>7</v>
      </c>
      <c r="D543" t="s">
        <v>267</v>
      </c>
      <c r="E543" s="5" t="s">
        <v>242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0.33470839322286922</v>
      </c>
      <c r="K543" s="13">
        <f t="shared" si="339"/>
        <v>0.34140256108732592</v>
      </c>
    </row>
    <row r="544" spans="1:11" hidden="1">
      <c r="B544" s="5" t="s">
        <v>6</v>
      </c>
      <c r="C544" s="5" t="s">
        <v>7</v>
      </c>
      <c r="D544" t="s">
        <v>268</v>
      </c>
      <c r="E544" s="5" t="s">
        <v>242</v>
      </c>
      <c r="F544" s="13">
        <f>IFERROR(F131/SUM(F359,F426),"-")</f>
        <v>3.8247674509458159E-2</v>
      </c>
      <c r="G544" s="13">
        <f t="shared" ref="G544:K544" si="340">IFERROR(G131/SUM(G359,G426),"-")</f>
        <v>3.8077529084314707E-2</v>
      </c>
      <c r="H544" s="13">
        <f t="shared" si="340"/>
        <v>3.7631367339286424E-2</v>
      </c>
      <c r="I544" s="13">
        <f t="shared" si="340"/>
        <v>3.7695938049999045E-2</v>
      </c>
      <c r="J544" s="13">
        <f t="shared" si="340"/>
        <v>3.6206482897279672E-2</v>
      </c>
      <c r="K544" s="13">
        <f t="shared" si="340"/>
        <v>2.528765848608909E-2</v>
      </c>
    </row>
    <row r="545" spans="2:11" hidden="1">
      <c r="B545" s="5" t="s">
        <v>6</v>
      </c>
      <c r="C545" s="5" t="s">
        <v>7</v>
      </c>
      <c r="D545" t="s">
        <v>269</v>
      </c>
      <c r="E545" s="5" t="s">
        <v>242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4.8242849883234871E-2</v>
      </c>
      <c r="K545" s="13">
        <f t="shared" si="341"/>
        <v>5.4000000000000013E-2</v>
      </c>
    </row>
    <row r="546" spans="2:11" hidden="1">
      <c r="B546" s="5" t="s">
        <v>6</v>
      </c>
      <c r="C546" s="5" t="s">
        <v>7</v>
      </c>
      <c r="D546" t="s">
        <v>270</v>
      </c>
      <c r="E546" s="5" t="s">
        <v>242</v>
      </c>
      <c r="F546" s="13">
        <f>IFERROR(F133/SUM(F361,F502),"-")</f>
        <v>6.1972671234291565E-2</v>
      </c>
      <c r="G546" s="13">
        <f t="shared" ref="G546:K546" si="342">IFERROR(G133/SUM(G361,G502),"-")</f>
        <v>6.1972657871288014E-2</v>
      </c>
      <c r="H546" s="13">
        <f t="shared" si="342"/>
        <v>6.1972650567355285E-2</v>
      </c>
      <c r="I546" s="13">
        <f t="shared" si="342"/>
        <v>6.197265056735525E-2</v>
      </c>
      <c r="J546" s="13">
        <f t="shared" si="342"/>
        <v>6.1972649916792008E-2</v>
      </c>
      <c r="K546" s="13">
        <f t="shared" si="342"/>
        <v>0</v>
      </c>
    </row>
    <row r="547" spans="2:11" hidden="1">
      <c r="B547" s="5" t="s">
        <v>6</v>
      </c>
      <c r="C547" s="5" t="s">
        <v>7</v>
      </c>
      <c r="D547" t="s">
        <v>271</v>
      </c>
      <c r="E547" s="5" t="s">
        <v>242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4.7880823847050412E-2</v>
      </c>
      <c r="K547" s="13">
        <f t="shared" si="343"/>
        <v>4.5431760215214341E-2</v>
      </c>
    </row>
    <row r="548" spans="2:11" hidden="1">
      <c r="B548" s="5" t="s">
        <v>6</v>
      </c>
      <c r="C548" s="5" t="s">
        <v>7</v>
      </c>
      <c r="D548" t="s">
        <v>272</v>
      </c>
      <c r="E548" s="5" t="s">
        <v>242</v>
      </c>
      <c r="F548" s="13">
        <f>IFERROR(F150/SUM(F378,F435),"-")</f>
        <v>0.24392816437117337</v>
      </c>
      <c r="G548" s="13">
        <f t="shared" ref="G548:K548" si="344">IFERROR(G150/SUM(G378,G435),"-")</f>
        <v>0.27169874704165786</v>
      </c>
      <c r="H548" s="13">
        <f t="shared" si="344"/>
        <v>0.25832388183830413</v>
      </c>
      <c r="I548" s="13">
        <f t="shared" si="344"/>
        <v>0.27409432391884003</v>
      </c>
      <c r="J548" s="13">
        <f t="shared" si="344"/>
        <v>0.30610686581667573</v>
      </c>
      <c r="K548" s="13">
        <f t="shared" si="344"/>
        <v>0.30566160883469734</v>
      </c>
    </row>
    <row r="549" spans="2:11" hidden="1">
      <c r="B549" s="5" t="s">
        <v>6</v>
      </c>
      <c r="C549" s="5" t="s">
        <v>7</v>
      </c>
      <c r="D549" t="s">
        <v>273</v>
      </c>
      <c r="E549" s="5" t="s">
        <v>242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0.1720131063398016</v>
      </c>
      <c r="K549" s="13">
        <f t="shared" si="345"/>
        <v>0.26403992843465168</v>
      </c>
    </row>
    <row r="550" spans="2:11" hidden="1">
      <c r="B550" s="5" t="s">
        <v>6</v>
      </c>
      <c r="C550" s="5" t="s">
        <v>7</v>
      </c>
      <c r="D550" t="s">
        <v>274</v>
      </c>
      <c r="E550" s="5" t="s">
        <v>242</v>
      </c>
      <c r="F550" s="13">
        <f>IFERROR(F152/SUM(F380,F511),"-")</f>
        <v>0.19764372476605188</v>
      </c>
      <c r="G550" s="13">
        <f t="shared" ref="G550:K550" si="346">IFERROR(G152/SUM(G380,G511),"-")</f>
        <v>0.22581885085436249</v>
      </c>
      <c r="H550" s="13">
        <f t="shared" si="346"/>
        <v>0.23803667610117685</v>
      </c>
      <c r="I550" s="13">
        <f t="shared" si="346"/>
        <v>0.33851545248018911</v>
      </c>
      <c r="J550" s="13">
        <f t="shared" si="346"/>
        <v>0.35274896380026083</v>
      </c>
      <c r="K550" s="13">
        <f t="shared" si="346"/>
        <v>0.36722532573651906</v>
      </c>
    </row>
    <row r="551" spans="2:11" hidden="1">
      <c r="B551" s="5" t="s">
        <v>6</v>
      </c>
      <c r="C551" s="5" t="s">
        <v>7</v>
      </c>
      <c r="D551" t="s">
        <v>275</v>
      </c>
      <c r="E551" s="5" t="s">
        <v>242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0.33545119346661795</v>
      </c>
      <c r="K551" s="13">
        <f t="shared" si="347"/>
        <v>0.3489442620668734</v>
      </c>
    </row>
    <row r="552" spans="2:11" hidden="1">
      <c r="B552" s="5" t="s">
        <v>6</v>
      </c>
      <c r="C552" s="5" t="s">
        <v>7</v>
      </c>
      <c r="D552" t="s">
        <v>276</v>
      </c>
      <c r="E552" s="5" t="s">
        <v>242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0.21414358838652434</v>
      </c>
      <c r="J552" s="13">
        <f t="shared" si="348"/>
        <v>0.2326381036209815</v>
      </c>
      <c r="K552" s="13">
        <f t="shared" si="348"/>
        <v>0.25389669407356152</v>
      </c>
    </row>
    <row r="553" spans="2:11" hidden="1">
      <c r="B553" s="5" t="s">
        <v>6</v>
      </c>
      <c r="C553" s="5" t="s">
        <v>7</v>
      </c>
      <c r="D553" t="s">
        <v>277</v>
      </c>
      <c r="E553" s="5" t="s">
        <v>242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</v>
      </c>
      <c r="J553" s="13">
        <f t="shared" si="349"/>
        <v>0</v>
      </c>
      <c r="K553" s="13">
        <f t="shared" si="349"/>
        <v>0</v>
      </c>
    </row>
    <row r="554" spans="2:11" hidden="1">
      <c r="B554" s="5" t="s">
        <v>6</v>
      </c>
      <c r="C554" s="5" t="s">
        <v>7</v>
      </c>
      <c r="D554" t="s">
        <v>296</v>
      </c>
      <c r="E554" s="5" t="s">
        <v>242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0.32230277995562734</v>
      </c>
      <c r="J554" s="13">
        <f t="shared" si="350"/>
        <v>0.33935584728094642</v>
      </c>
      <c r="K554" s="13">
        <f t="shared" si="350"/>
        <v>0.35802825375939279</v>
      </c>
    </row>
    <row r="555" spans="2:11" hidden="1">
      <c r="B555" s="5" t="s">
        <v>6</v>
      </c>
      <c r="C555" s="5" t="s">
        <v>7</v>
      </c>
      <c r="D555" t="s">
        <v>278</v>
      </c>
      <c r="E555" s="5" t="s">
        <v>242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hidden="1">
      <c r="B556" s="5" t="s">
        <v>6</v>
      </c>
      <c r="C556" s="5" t="s">
        <v>7</v>
      </c>
      <c r="D556" t="s">
        <v>279</v>
      </c>
      <c r="E556" s="5" t="s">
        <v>242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hidden="1">
      <c r="B557" s="5" t="s">
        <v>6</v>
      </c>
      <c r="C557" s="5" t="s">
        <v>7</v>
      </c>
      <c r="D557" t="s">
        <v>280</v>
      </c>
      <c r="E557" s="5" t="s">
        <v>242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hidden="1">
      <c r="B558" s="5" t="s">
        <v>6</v>
      </c>
      <c r="C558" s="5" t="s">
        <v>7</v>
      </c>
      <c r="D558" t="s">
        <v>281</v>
      </c>
      <c r="E558" s="5" t="s">
        <v>242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hidden="1">
      <c r="B559" s="5" t="s">
        <v>6</v>
      </c>
      <c r="C559" s="5" t="s">
        <v>7</v>
      </c>
      <c r="D559" t="s">
        <v>282</v>
      </c>
      <c r="E559" s="5" t="s">
        <v>242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hidden="1">
      <c r="B560" s="5" t="s">
        <v>6</v>
      </c>
      <c r="C560" s="5" t="s">
        <v>7</v>
      </c>
      <c r="D560" t="s">
        <v>283</v>
      </c>
      <c r="E560" s="5" t="s">
        <v>242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hidden="1">
      <c r="B561" s="5" t="s">
        <v>6</v>
      </c>
      <c r="C561" s="5" t="s">
        <v>7</v>
      </c>
      <c r="D561" t="s">
        <v>284</v>
      </c>
      <c r="E561" s="5" t="s">
        <v>242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0.14999999999999997</v>
      </c>
      <c r="K561" s="13">
        <f t="shared" si="351"/>
        <v>0.15000000000000019</v>
      </c>
    </row>
    <row r="562" spans="2:11" hidden="1">
      <c r="B562" s="5" t="s">
        <v>6</v>
      </c>
      <c r="C562" s="5" t="s">
        <v>7</v>
      </c>
      <c r="D562" t="s">
        <v>285</v>
      </c>
      <c r="E562" s="5" t="s">
        <v>242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</v>
      </c>
      <c r="K562" s="13">
        <f t="shared" si="352"/>
        <v>0.41999999999999987</v>
      </c>
    </row>
    <row r="563" spans="2:11" hidden="1">
      <c r="B563" s="5" t="s">
        <v>6</v>
      </c>
      <c r="C563" s="5" t="s">
        <v>7</v>
      </c>
      <c r="D563" t="s">
        <v>286</v>
      </c>
      <c r="E563" s="5" t="s">
        <v>242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</v>
      </c>
      <c r="J563" s="13">
        <f t="shared" si="353"/>
        <v>0.55000000000000016</v>
      </c>
      <c r="K563" s="13">
        <f t="shared" si="353"/>
        <v>0.59999999999999987</v>
      </c>
    </row>
    <row r="564" spans="2:11" hidden="1">
      <c r="B564" s="5" t="s">
        <v>6</v>
      </c>
      <c r="C564" s="5" t="s">
        <v>7</v>
      </c>
      <c r="D564" t="s">
        <v>287</v>
      </c>
      <c r="E564" s="5" t="s">
        <v>242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0.47063752397478448</v>
      </c>
      <c r="J564" s="13">
        <f t="shared" si="354"/>
        <v>0.54000000000000026</v>
      </c>
      <c r="K564" s="13">
        <f t="shared" si="354"/>
        <v>0.57500000000000029</v>
      </c>
    </row>
    <row r="565" spans="2:11" hidden="1">
      <c r="B565" s="5" t="s">
        <v>6</v>
      </c>
      <c r="C565" s="5" t="s">
        <v>7</v>
      </c>
      <c r="D565" t="s">
        <v>288</v>
      </c>
      <c r="E565" s="5" t="s">
        <v>242</v>
      </c>
      <c r="F565" s="13">
        <f t="shared" ref="F565:K571" si="355">IFERROR(F172/F400,"-")</f>
        <v>0.69999852896561143</v>
      </c>
      <c r="G565" s="13">
        <f t="shared" si="355"/>
        <v>0.69998958918777709</v>
      </c>
      <c r="H565" s="13">
        <f t="shared" si="355"/>
        <v>0.69999934721284551</v>
      </c>
      <c r="I565" s="13">
        <f t="shared" si="355"/>
        <v>0.69875835616873982</v>
      </c>
      <c r="J565" s="13">
        <f t="shared" si="355"/>
        <v>0.69995649438512597</v>
      </c>
      <c r="K565" s="13">
        <f t="shared" si="355"/>
        <v>0.69999973312107489</v>
      </c>
    </row>
    <row r="566" spans="2:11" hidden="1">
      <c r="B566" s="5" t="s">
        <v>6</v>
      </c>
      <c r="C566" s="5" t="s">
        <v>7</v>
      </c>
      <c r="D566" t="s">
        <v>289</v>
      </c>
      <c r="E566" s="5" t="s">
        <v>242</v>
      </c>
      <c r="F566" s="13">
        <f t="shared" si="355"/>
        <v>0.86502542839772034</v>
      </c>
      <c r="G566" s="13">
        <f t="shared" si="355"/>
        <v>0.86506319923226793</v>
      </c>
      <c r="H566" s="13">
        <f t="shared" si="355"/>
        <v>0.86653552599820427</v>
      </c>
      <c r="I566" s="13" t="str">
        <f t="shared" si="355"/>
        <v>-</v>
      </c>
      <c r="J566" s="13" t="str">
        <f t="shared" si="355"/>
        <v>-</v>
      </c>
      <c r="K566" s="13" t="str">
        <f t="shared" si="355"/>
        <v>-</v>
      </c>
    </row>
    <row r="567" spans="2:11" hidden="1">
      <c r="B567" s="5" t="s">
        <v>6</v>
      </c>
      <c r="C567" s="5" t="s">
        <v>7</v>
      </c>
      <c r="D567" t="s">
        <v>290</v>
      </c>
      <c r="E567" s="5" t="s">
        <v>242</v>
      </c>
      <c r="F567" s="13">
        <f t="shared" si="355"/>
        <v>0.89404895803049234</v>
      </c>
      <c r="G567" s="13">
        <f t="shared" si="355"/>
        <v>0.89422319429201014</v>
      </c>
      <c r="H567" s="13">
        <f t="shared" si="355"/>
        <v>0.89403520455776142</v>
      </c>
      <c r="I567" s="13" t="str">
        <f t="shared" si="355"/>
        <v>-</v>
      </c>
      <c r="J567" s="13" t="str">
        <f t="shared" si="355"/>
        <v>-</v>
      </c>
      <c r="K567" s="13" t="str">
        <f t="shared" si="355"/>
        <v>-</v>
      </c>
    </row>
    <row r="568" spans="2:11" hidden="1">
      <c r="B568" s="5" t="s">
        <v>6</v>
      </c>
      <c r="C568" s="5" t="s">
        <v>7</v>
      </c>
      <c r="D568" t="s">
        <v>291</v>
      </c>
      <c r="E568" s="5" t="s">
        <v>242</v>
      </c>
      <c r="F568" s="13">
        <f t="shared" si="355"/>
        <v>0.89995306228826932</v>
      </c>
      <c r="G568" s="13">
        <f t="shared" si="355"/>
        <v>0.90016344889159106</v>
      </c>
      <c r="H568" s="13">
        <f t="shared" si="355"/>
        <v>0.9038769237081411</v>
      </c>
      <c r="I568" s="13">
        <f t="shared" si="355"/>
        <v>0.9039318922304993</v>
      </c>
      <c r="J568" s="13">
        <f t="shared" si="355"/>
        <v>0.90412166784152226</v>
      </c>
      <c r="K568" s="13">
        <f t="shared" si="355"/>
        <v>0.90419986644500994</v>
      </c>
    </row>
    <row r="569" spans="2:11" hidden="1">
      <c r="B569" s="5" t="s">
        <v>6</v>
      </c>
      <c r="C569" s="5" t="s">
        <v>7</v>
      </c>
      <c r="D569" t="s">
        <v>292</v>
      </c>
      <c r="E569" s="5" t="s">
        <v>242</v>
      </c>
      <c r="F569" s="13">
        <f t="shared" si="355"/>
        <v>0.90061470552096901</v>
      </c>
      <c r="G569" s="13">
        <f t="shared" si="355"/>
        <v>0.90082393730207933</v>
      </c>
      <c r="H569" s="13">
        <f t="shared" si="355"/>
        <v>0.90381918076281254</v>
      </c>
      <c r="I569" s="13">
        <f t="shared" si="355"/>
        <v>0.90425703786464795</v>
      </c>
      <c r="J569" s="13">
        <f t="shared" si="355"/>
        <v>0.90426626105088537</v>
      </c>
      <c r="K569" s="13">
        <f t="shared" si="355"/>
        <v>0.90426952277313355</v>
      </c>
    </row>
    <row r="570" spans="2:11" hidden="1">
      <c r="B570" s="5" t="s">
        <v>6</v>
      </c>
      <c r="C570" s="5" t="s">
        <v>7</v>
      </c>
      <c r="D570" t="s">
        <v>293</v>
      </c>
      <c r="E570" s="5" t="s">
        <v>242</v>
      </c>
      <c r="F570" s="13">
        <f t="shared" si="355"/>
        <v>0.90019364741629015</v>
      </c>
      <c r="G570" s="13">
        <f t="shared" si="355"/>
        <v>0.90042466284206535</v>
      </c>
      <c r="H570" s="13">
        <f t="shared" si="355"/>
        <v>0.90312069885422752</v>
      </c>
      <c r="I570" s="13">
        <f t="shared" si="355"/>
        <v>0.90424148341566979</v>
      </c>
      <c r="J570" s="13">
        <f t="shared" si="355"/>
        <v>0.90426937648780614</v>
      </c>
      <c r="K570" s="13">
        <f t="shared" si="355"/>
        <v>0.90426963444971531</v>
      </c>
    </row>
    <row r="571" spans="2:11" hidden="1">
      <c r="B571" s="5" t="s">
        <v>6</v>
      </c>
      <c r="C571" s="5" t="s">
        <v>7</v>
      </c>
      <c r="D571" t="s">
        <v>294</v>
      </c>
      <c r="E571" s="5" t="s">
        <v>242</v>
      </c>
      <c r="F571" s="13">
        <f t="shared" si="355"/>
        <v>0.89997032335697524</v>
      </c>
      <c r="G571" s="13">
        <f t="shared" si="355"/>
        <v>0.90021366708274508</v>
      </c>
      <c r="H571" s="13">
        <f t="shared" si="355"/>
        <v>0.90345743994846051</v>
      </c>
      <c r="I571" s="13">
        <f t="shared" si="355"/>
        <v>0.90393052820199571</v>
      </c>
      <c r="J571" s="13">
        <f t="shared" si="355"/>
        <v>0.90410103565726119</v>
      </c>
      <c r="K571" s="13">
        <f t="shared" si="355"/>
        <v>0.90415735733425118</v>
      </c>
    </row>
    <row r="572" spans="2:11" hidden="1">
      <c r="B572" s="9" t="s">
        <v>6</v>
      </c>
      <c r="C572" s="9" t="s">
        <v>7</v>
      </c>
      <c r="D572" s="1" t="s">
        <v>299</v>
      </c>
      <c r="E572" s="5" t="s">
        <v>242</v>
      </c>
      <c r="F572" t="s">
        <v>295</v>
      </c>
      <c r="G572" t="s">
        <v>295</v>
      </c>
      <c r="H572" t="s">
        <v>295</v>
      </c>
      <c r="I572" t="s">
        <v>295</v>
      </c>
      <c r="J572" t="s">
        <v>295</v>
      </c>
      <c r="K572" t="s">
        <v>295</v>
      </c>
    </row>
    <row r="573" spans="2:11" hidden="1">
      <c r="B573" s="5" t="s">
        <v>6</v>
      </c>
      <c r="C573" s="5" t="s">
        <v>7</v>
      </c>
      <c r="D573" t="s">
        <v>300</v>
      </c>
      <c r="E573" s="5" t="s">
        <v>242</v>
      </c>
      <c r="F573" s="4">
        <f>IFERROR(F210/F440,"-")</f>
        <v>0.59933761365252081</v>
      </c>
      <c r="G573" s="4" t="str">
        <f t="shared" ref="G573:K573" si="356">IFERROR(G210/G440,"-")</f>
        <v>-</v>
      </c>
      <c r="H573" s="4">
        <f t="shared" si="356"/>
        <v>0.64805977149737393</v>
      </c>
      <c r="I573" s="4">
        <f t="shared" si="356"/>
        <v>0.85444032719263752</v>
      </c>
      <c r="J573" s="4">
        <f t="shared" si="356"/>
        <v>0.83915086221147595</v>
      </c>
      <c r="K573" s="4">
        <f t="shared" si="356"/>
        <v>0.38083293048419881</v>
      </c>
    </row>
    <row r="574" spans="2:11" hidden="1">
      <c r="B574" s="5" t="s">
        <v>6</v>
      </c>
      <c r="C574" s="5" t="s">
        <v>7</v>
      </c>
      <c r="D574" t="s">
        <v>301</v>
      </c>
      <c r="E574" s="5" t="s">
        <v>242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hidden="1">
      <c r="B575" s="5" t="s">
        <v>6</v>
      </c>
      <c r="C575" s="5" t="s">
        <v>7</v>
      </c>
      <c r="D575" t="s">
        <v>302</v>
      </c>
      <c r="E575" s="5" t="s">
        <v>242</v>
      </c>
      <c r="F575" s="4">
        <f>IFERROR(F218/F448,"-")</f>
        <v>0.85445501111132471</v>
      </c>
      <c r="G575" s="4" t="str">
        <f t="shared" ref="G575:K575" si="358">IFERROR(G218/G448,"-")</f>
        <v>-</v>
      </c>
      <c r="H575" s="4">
        <f t="shared" si="358"/>
        <v>0.85445501111132538</v>
      </c>
      <c r="I575" s="4">
        <f t="shared" si="358"/>
        <v>0.8544550111113246</v>
      </c>
      <c r="J575" s="4">
        <f t="shared" si="358"/>
        <v>0.85445501111132527</v>
      </c>
      <c r="K575" s="4" t="str">
        <f t="shared" si="358"/>
        <v>-</v>
      </c>
    </row>
    <row r="576" spans="2:11" hidden="1">
      <c r="B576" s="5" t="s">
        <v>6</v>
      </c>
      <c r="C576" s="5" t="s">
        <v>7</v>
      </c>
      <c r="D576" t="s">
        <v>303</v>
      </c>
      <c r="E576" s="5" t="s">
        <v>242</v>
      </c>
      <c r="F576" s="4">
        <f>IFERROR(F224/F454,"-")</f>
        <v>0.70000000000000062</v>
      </c>
      <c r="G576" s="4">
        <f t="shared" ref="G576:K576" si="359">IFERROR(G224/G454,"-")</f>
        <v>0.70000000000000051</v>
      </c>
      <c r="H576" s="4">
        <f t="shared" si="359"/>
        <v>0.69999999999999929</v>
      </c>
      <c r="I576" s="4">
        <f t="shared" si="359"/>
        <v>0.70000000000000018</v>
      </c>
      <c r="J576" s="4">
        <f t="shared" si="359"/>
        <v>0.70000000000000029</v>
      </c>
      <c r="K576" s="4">
        <f t="shared" si="359"/>
        <v>0.70000000000000051</v>
      </c>
    </row>
    <row r="577" spans="2:11" hidden="1">
      <c r="B577" s="5" t="s">
        <v>6</v>
      </c>
      <c r="C577" s="5" t="s">
        <v>7</v>
      </c>
      <c r="D577" t="s">
        <v>304</v>
      </c>
      <c r="E577" s="5" t="s">
        <v>242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hidden="1">
      <c r="B578" s="5" t="s">
        <v>6</v>
      </c>
      <c r="C578" s="5" t="s">
        <v>7</v>
      </c>
      <c r="D578" t="s">
        <v>305</v>
      </c>
      <c r="E578" s="5" t="s">
        <v>242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0.84999999999999964</v>
      </c>
      <c r="K578">
        <f t="shared" si="361"/>
        <v>0.85000000000000009</v>
      </c>
    </row>
    <row r="579" spans="2:11" hidden="1">
      <c r="B579" s="5" t="s">
        <v>6</v>
      </c>
      <c r="C579" s="5" t="s">
        <v>7</v>
      </c>
      <c r="D579" t="s">
        <v>747</v>
      </c>
      <c r="E579" s="5" t="s">
        <v>242</v>
      </c>
      <c r="F579" s="4" t="str">
        <f>IFERROR(F230/F460,"-")</f>
        <v>-</v>
      </c>
      <c r="G579" s="4">
        <f t="shared" ref="G579:K579" si="362">IFERROR(G230/G460,"-")</f>
        <v>2.9999999999999991</v>
      </c>
      <c r="H579" s="4">
        <f t="shared" si="362"/>
        <v>2.9999999999999996</v>
      </c>
      <c r="I579" s="4">
        <f t="shared" si="362"/>
        <v>3.0000000000000013</v>
      </c>
      <c r="J579" s="4">
        <f t="shared" si="362"/>
        <v>2.9999999999999991</v>
      </c>
      <c r="K579" s="4">
        <f t="shared" si="362"/>
        <v>2.9999999999999996</v>
      </c>
    </row>
    <row r="580" spans="2:11" hidden="1">
      <c r="B580" s="9" t="s">
        <v>6</v>
      </c>
      <c r="C580" s="9" t="s">
        <v>7</v>
      </c>
      <c r="D580" s="1" t="s">
        <v>306</v>
      </c>
      <c r="E580" s="9" t="s">
        <v>8</v>
      </c>
      <c r="F580" s="3">
        <f>[1]Other_transformation!B$5</f>
        <v>0.40016063849049871</v>
      </c>
      <c r="G580" s="3">
        <f>[1]Other_transformation!C$5</f>
        <v>0</v>
      </c>
      <c r="H580" s="3">
        <f>[1]Other_transformation!D$5</f>
        <v>0.44236302703418234</v>
      </c>
      <c r="I580" s="3">
        <f>[1]Other_transformation!E$5</f>
        <v>0</v>
      </c>
      <c r="J580" s="3">
        <f>[1]Other_transformation!F$5</f>
        <v>8.8863661685476714E-6</v>
      </c>
      <c r="K580" s="3">
        <f>[1]Other_transformation!G$5</f>
        <v>3.5723563953513291</v>
      </c>
    </row>
    <row r="581" spans="2:11" hidden="1">
      <c r="B581" s="5" t="s">
        <v>6</v>
      </c>
      <c r="C581" s="5" t="s">
        <v>7</v>
      </c>
      <c r="D581" t="s">
        <v>934</v>
      </c>
      <c r="E581" s="5" t="s">
        <v>8</v>
      </c>
      <c r="F581" s="2">
        <f>F580</f>
        <v>0.40016063849049871</v>
      </c>
      <c r="G581" s="2">
        <f t="shared" ref="G581:K581" si="363">G580</f>
        <v>0</v>
      </c>
      <c r="H581" s="2">
        <f t="shared" si="363"/>
        <v>0.44236302703418234</v>
      </c>
      <c r="I581" s="2">
        <f t="shared" si="363"/>
        <v>0</v>
      </c>
      <c r="J581" s="2">
        <f t="shared" si="363"/>
        <v>8.8863661685476714E-6</v>
      </c>
      <c r="K581" s="2">
        <f t="shared" si="363"/>
        <v>3.5723563953513291</v>
      </c>
    </row>
    <row r="582" spans="2:11" hidden="1">
      <c r="B582" s="5" t="s">
        <v>6</v>
      </c>
      <c r="C582" s="5" t="s">
        <v>7</v>
      </c>
      <c r="D582" t="s">
        <v>307</v>
      </c>
      <c r="E582" s="5" t="s">
        <v>8</v>
      </c>
      <c r="F582" s="2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  <c r="G582" s="2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2" cm="1">
        <f t="array" ref="H582">SUMPRODUCT(("CT_CWODBDS"=[1]OUT_SyntheticFuels!$C$4:$C$1000)*1,("BDS"=[1]OUT_SyntheticFuels!$A$4:$A$1000)*1,("Var_Fout"=[1]OUT_SyntheticFuels!$B$4:$B$1000)*1,[1]OUT_SyntheticFuels!G$4:G$1000)</f>
        <v>0.44236302703418234</v>
      </c>
      <c r="I582" s="2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2" cm="1">
        <f t="array" ref="J582">SUMPRODUCT(("CT_CWODBDS"=[1]OUT_SyntheticFuels!$C$4:$C$1000)*1,("BDS"=[1]OUT_SyntheticFuels!$A$4:$A$1000)*1,("Var_Fout"=[1]OUT_SyntheticFuels!$B$4:$B$1000)*1,[1]OUT_SyntheticFuels!I$4:I$1000)</f>
        <v>3.7694370176560556E-6</v>
      </c>
      <c r="K582" s="2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2:11" hidden="1">
      <c r="B583" s="5" t="s">
        <v>6</v>
      </c>
      <c r="C583" s="5" t="s">
        <v>7</v>
      </c>
      <c r="D583" t="s">
        <v>308</v>
      </c>
      <c r="E583" s="5" t="s">
        <v>8</v>
      </c>
      <c r="F583" s="2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2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2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2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2" cm="1">
        <f t="array" ref="J583">SUMPRODUCT(("CT_CWODBDSCCS"=[1]OUT_SyntheticFuels!$C$4:$C$1000)*1,("BDS"=[1]OUT_SyntheticFuels!$A$4:$A$1000)*1,("Var_Fout"=[1]OUT_SyntheticFuels!$B$4:$B$1000)*1,[1]OUT_SyntheticFuels!I$4:I$1000)</f>
        <v>5.1169291508916167E-6</v>
      </c>
      <c r="K583" s="2" cm="1">
        <f t="array" ref="K583">SUMPRODUCT(("CT_CWODBDSCCS"=[1]OUT_SyntheticFuels!$C$4:$C$1000)*1,("BDS"=[1]OUT_SyntheticFuels!$A$4:$A$1000)*1,("Var_Fout"=[1]OUT_SyntheticFuels!$B$4:$B$1000)*1,[1]OUT_SyntheticFuels!J$4:J$1000)</f>
        <v>3.5723563953513291</v>
      </c>
    </row>
    <row r="584" spans="2:11" hidden="1">
      <c r="B584" s="9" t="s">
        <v>6</v>
      </c>
      <c r="C584" s="9" t="s">
        <v>7</v>
      </c>
      <c r="D584" s="1" t="s">
        <v>375</v>
      </c>
      <c r="E584" s="9" t="s">
        <v>8</v>
      </c>
      <c r="F584" s="3">
        <f>F585</f>
        <v>0.15606264901129399</v>
      </c>
      <c r="G584" s="3">
        <f t="shared" ref="G584:K584" si="364">G585</f>
        <v>0</v>
      </c>
      <c r="H584" s="3">
        <f t="shared" si="364"/>
        <v>0.17252158054333111</v>
      </c>
      <c r="I584" s="3">
        <f t="shared" si="364"/>
        <v>0</v>
      </c>
      <c r="J584" s="3">
        <f t="shared" si="364"/>
        <v>3.071432857197108E-6</v>
      </c>
      <c r="K584" s="3">
        <f t="shared" si="364"/>
        <v>1.393218994187017</v>
      </c>
    </row>
    <row r="585" spans="2:11" hidden="1">
      <c r="B585" s="5" t="s">
        <v>6</v>
      </c>
      <c r="C585" s="5" t="s">
        <v>7</v>
      </c>
      <c r="D585" t="s">
        <v>935</v>
      </c>
      <c r="E585" s="5" t="s">
        <v>8</v>
      </c>
      <c r="F585" s="2">
        <f>SUM(F586:F587)</f>
        <v>0.15606264901129399</v>
      </c>
      <c r="G585" s="2">
        <f t="shared" ref="G585:K585" si="365">SUM(G586:G587)</f>
        <v>0</v>
      </c>
      <c r="H585" s="2">
        <f t="shared" si="365"/>
        <v>0.17252158054333111</v>
      </c>
      <c r="I585" s="2">
        <f t="shared" si="365"/>
        <v>0</v>
      </c>
      <c r="J585" s="2">
        <f t="shared" si="365"/>
        <v>3.071432857197108E-6</v>
      </c>
      <c r="K585" s="2">
        <f t="shared" si="365"/>
        <v>1.393218994187017</v>
      </c>
    </row>
    <row r="586" spans="2:11" hidden="1">
      <c r="B586" s="5" t="s">
        <v>6</v>
      </c>
      <c r="C586" s="5" t="s">
        <v>7</v>
      </c>
      <c r="D586" t="s">
        <v>310</v>
      </c>
      <c r="E586" s="5" t="s">
        <v>8</v>
      </c>
      <c r="F586" s="2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  <c r="G586" s="2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2" cm="1">
        <f t="array" ref="H586">SUMPRODUCT(("CT_CWODBDS"=[1]OUT_SyntheticFuels!$C$4:$C$1000)*1,("LTH"=[1]OUT_SyntheticFuels!$A$4:$A$1000)*1,("Var_Fout"=[1]OUT_SyntheticFuels!$B$4:$B$1000)*1,[1]OUT_SyntheticFuels!G$4:G$1000)</f>
        <v>0.17252158054333111</v>
      </c>
      <c r="I586" s="2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2" cm="1">
        <f t="array" ref="J586">SUMPRODUCT(("CT_CWODBDS"=[1]OUT_SyntheticFuels!$C$4:$C$1000)*1,("LTH"=[1]OUT_SyntheticFuels!$A$4:$A$1000)*1,("Var_Fout"=[1]OUT_SyntheticFuels!$B$4:$B$1000)*1,[1]OUT_SyntheticFuels!I$4:I$1000)</f>
        <v>1.4700804368858585E-6</v>
      </c>
      <c r="K586" s="2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 hidden="1">
      <c r="B587" s="5" t="s">
        <v>6</v>
      </c>
      <c r="C587" s="5" t="s">
        <v>7</v>
      </c>
      <c r="D587" t="s">
        <v>311</v>
      </c>
      <c r="E587" s="5" t="s">
        <v>8</v>
      </c>
      <c r="F587" s="2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2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2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2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2" cm="1">
        <f t="array" ref="J587">SUMPRODUCT(("CT_CWODBDSCCS"=[1]OUT_SyntheticFuels!$C$4:$C$1000)*1,("LTH"=[1]OUT_SyntheticFuels!$A$4:$A$1000)*1,("Var_Fout"=[1]OUT_SyntheticFuels!$B$4:$B$1000)*1,[1]OUT_SyntheticFuels!I$4:I$1000)</f>
        <v>1.6013524203112497E-6</v>
      </c>
      <c r="K587" s="2" cm="1">
        <f t="array" ref="K587">SUMPRODUCT(("CT_CWODBDSCCS"=[1]OUT_SyntheticFuels!$C$4:$C$1000)*1,("LTH"=[1]OUT_SyntheticFuels!$A$4:$A$1000)*1,("Var_Fout"=[1]OUT_SyntheticFuels!$B$4:$B$1000)*1,[1]OUT_SyntheticFuels!J$4:J$1000)</f>
        <v>1.393218994187017</v>
      </c>
    </row>
    <row r="588" spans="2:11" hidden="1">
      <c r="B588" s="9" t="s">
        <v>6</v>
      </c>
      <c r="C588" s="9" t="s">
        <v>7</v>
      </c>
      <c r="D588" s="1" t="s">
        <v>378</v>
      </c>
      <c r="E588" s="9" t="s">
        <v>8</v>
      </c>
      <c r="F588" s="3">
        <f>F589+F592</f>
        <v>1.1680689037537639</v>
      </c>
      <c r="G588" s="3">
        <f t="shared" ref="G588:K588" si="366">G589+G592</f>
        <v>0</v>
      </c>
      <c r="H588" s="3">
        <f t="shared" si="366"/>
        <v>1.2912576759127778</v>
      </c>
      <c r="I588" s="3">
        <f t="shared" si="366"/>
        <v>6.1064955069381079E-6</v>
      </c>
      <c r="J588" s="3">
        <f t="shared" si="366"/>
        <v>3.265641665762124E-5</v>
      </c>
      <c r="K588" s="3">
        <f t="shared" si="366"/>
        <v>10.640519465350815</v>
      </c>
    </row>
    <row r="589" spans="2:11" hidden="1">
      <c r="B589" s="5" t="s">
        <v>6</v>
      </c>
      <c r="C589" s="5" t="s">
        <v>7</v>
      </c>
      <c r="D589" t="s">
        <v>936</v>
      </c>
      <c r="E589" s="5" t="s">
        <v>8</v>
      </c>
      <c r="F589" s="2">
        <f>SUM(F590:F591)</f>
        <v>1.1402577393786744</v>
      </c>
      <c r="G589" s="2">
        <f t="shared" ref="G589:K589" si="367">SUM(G590:G591)</f>
        <v>0</v>
      </c>
      <c r="H589" s="2">
        <f t="shared" si="367"/>
        <v>1.2605134455339022</v>
      </c>
      <c r="I589" s="2">
        <f t="shared" si="367"/>
        <v>6.1064955069381079E-6</v>
      </c>
      <c r="J589" s="2">
        <f t="shared" si="367"/>
        <v>3.265641665762124E-5</v>
      </c>
      <c r="K589" s="2">
        <f t="shared" si="367"/>
        <v>10.179430377483765</v>
      </c>
    </row>
    <row r="590" spans="2:11" hidden="1">
      <c r="B590" s="5" t="s">
        <v>6</v>
      </c>
      <c r="C590" s="5" t="s">
        <v>7</v>
      </c>
      <c r="D590" t="s">
        <v>330</v>
      </c>
      <c r="E590" s="5" t="s">
        <v>8</v>
      </c>
      <c r="F590" s="2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  <c r="G590" s="2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2" cm="1">
        <f t="array" ref="H590">SUMPRODUCT(("CT_CWODBDS"=[1]OUT_SyntheticFuels!$C$4:$C$1000)*1,("CWOD"=[1]OUT_SyntheticFuels!$A$4:$A$1000)*1,("Var_Fin"=[1]OUT_SyntheticFuels!$B$4:$B$1000)*1,[1]OUT_SyntheticFuels!G$4:G$1000)</f>
        <v>1.2605134455339022</v>
      </c>
      <c r="I590" s="2" cm="1">
        <f t="array" ref="I590">SUMPRODUCT(("CT_CWODBDS"=[1]OUT_SyntheticFuels!$C$4:$C$1000)*1,("CWOD"=[1]OUT_SyntheticFuels!$A$4:$A$1000)*1,("Var_Fin"=[1]OUT_SyntheticFuels!$B$4:$B$1000)*1,[1]OUT_SyntheticFuels!H$4:H$1000)</f>
        <v>6.1064955069381079E-6</v>
      </c>
      <c r="J590" s="2" cm="1">
        <f t="array" ref="J590">SUMPRODUCT(("CT_CWODBDS"=[1]OUT_SyntheticFuels!$C$4:$C$1000)*1,("CWOD"=[1]OUT_SyntheticFuels!$A$4:$A$1000)*1,("Var_Fin"=[1]OUT_SyntheticFuels!$B$4:$B$1000)*1,[1]OUT_SyntheticFuels!I$4:I$1000)</f>
        <v>1.5523858169742537E-5</v>
      </c>
      <c r="K590" s="2" cm="1">
        <f t="array" ref="K590">SUMPRODUCT(("CT_CWODBDS"=[1]OUT_SyntheticFuels!$C$4:$C$1000)*1,("CWOD"=[1]OUT_SyntheticFuels!$A$4:$A$1000)*1,("Var_Fin"=[1]OUT_SyntheticFuels!$B$4:$B$1000)*1,[1]OUT_SyntheticFuels!J$4:J$1000)</f>
        <v>8.2893015850791234E-7</v>
      </c>
    </row>
    <row r="591" spans="2:11" hidden="1">
      <c r="B591" s="5" t="s">
        <v>6</v>
      </c>
      <c r="C591" s="5" t="s">
        <v>7</v>
      </c>
      <c r="D591" t="s">
        <v>331</v>
      </c>
      <c r="E591" s="5" t="s">
        <v>8</v>
      </c>
      <c r="F591" s="2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2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2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2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2" cm="1">
        <f t="array" ref="J591">SUMPRODUCT(("CT_CWODBDSCCS"=[1]OUT_SyntheticFuels!$C$4:$C$1000)*1,("CWOD"=[1]OUT_SyntheticFuels!$A$4:$A$1000)*1,("Var_Fin"=[1]OUT_SyntheticFuels!$B$4:$B$1000)*1,[1]OUT_SyntheticFuels!I$4:I$1000)</f>
        <v>1.7132558487878703E-5</v>
      </c>
      <c r="K591" s="2" cm="1">
        <f t="array" ref="K591">SUMPRODUCT(("CT_CWODBDSCCS"=[1]OUT_SyntheticFuels!$C$4:$C$1000)*1,("CWOD"=[1]OUT_SyntheticFuels!$A$4:$A$1000)*1,("Var_Fin"=[1]OUT_SyntheticFuels!$B$4:$B$1000)*1,[1]OUT_SyntheticFuels!J$4:J$1000)</f>
        <v>10.179429548553607</v>
      </c>
    </row>
    <row r="592" spans="2:11" hidden="1">
      <c r="B592" s="5" t="s">
        <v>6</v>
      </c>
      <c r="C592" s="5" t="s">
        <v>7</v>
      </c>
      <c r="D592" t="s">
        <v>937</v>
      </c>
      <c r="E592" s="5" t="s">
        <v>8</v>
      </c>
      <c r="F592" s="2">
        <f>SUM(F593:F594)</f>
        <v>2.7811164375089618E-2</v>
      </c>
      <c r="G592" s="2">
        <f t="shared" ref="G592:K592" si="368">SUM(G593:G594)</f>
        <v>0</v>
      </c>
      <c r="H592" s="2">
        <f t="shared" si="368"/>
        <v>3.0744230378875696E-2</v>
      </c>
      <c r="I592" s="2">
        <f t="shared" si="368"/>
        <v>0</v>
      </c>
      <c r="J592" s="2">
        <f t="shared" si="368"/>
        <v>0</v>
      </c>
      <c r="K592" s="2">
        <f t="shared" si="368"/>
        <v>0.46108908786704911</v>
      </c>
    </row>
    <row r="593" spans="2:11" hidden="1">
      <c r="B593" s="5" t="s">
        <v>6</v>
      </c>
      <c r="C593" s="5" t="s">
        <v>7</v>
      </c>
      <c r="D593" t="s">
        <v>332</v>
      </c>
      <c r="E593" s="5" t="s">
        <v>8</v>
      </c>
      <c r="F593" s="2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  <c r="G593" s="2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2" cm="1">
        <f t="array" ref="H593">SUMPRODUCT(("CT_CWODBDS"=[1]OUT_SyntheticFuels!$C$4:$C$1000)*1,("Celc"=[1]OUT_SyntheticFuels!$A$4:$A$1000)*1,("Var_Fin"=[1]OUT_SyntheticFuels!$B$4:$B$1000)*1,[1]OUT_SyntheticFuels!G$4:G$1000)</f>
        <v>3.0744230378875696E-2</v>
      </c>
      <c r="I593" s="2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2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2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2:11" hidden="1">
      <c r="B594" s="5" t="s">
        <v>6</v>
      </c>
      <c r="C594" s="5" t="s">
        <v>7</v>
      </c>
      <c r="D594" t="s">
        <v>333</v>
      </c>
      <c r="E594" s="5" t="s">
        <v>8</v>
      </c>
      <c r="F594" s="2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2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2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2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2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2" cm="1">
        <f t="array" ref="K594">SUMPRODUCT(("CT_CWODBDSCCS"=[1]OUT_SyntheticFuels!$C$4:$C$1000)*1,("Celc"=[1]OUT_SyntheticFuels!$A$4:$A$1000)*1,("Var_Fin"=[1]OUT_SyntheticFuels!$B$4:$B$1000)*1,[1]OUT_SyntheticFuels!J$4:J$1000)</f>
        <v>0.46108908786704911</v>
      </c>
    </row>
    <row r="595" spans="2:11" hidden="1">
      <c r="B595" s="9" t="s">
        <v>6</v>
      </c>
      <c r="C595" s="9" t="s">
        <v>7</v>
      </c>
      <c r="D595" s="1" t="s">
        <v>309</v>
      </c>
      <c r="E595" s="9" t="s">
        <v>242</v>
      </c>
      <c r="F595" t="s">
        <v>295</v>
      </c>
      <c r="G595" t="s">
        <v>295</v>
      </c>
      <c r="H595" t="s">
        <v>295</v>
      </c>
      <c r="I595" t="s">
        <v>295</v>
      </c>
      <c r="J595" t="s">
        <v>295</v>
      </c>
      <c r="K595" t="s">
        <v>295</v>
      </c>
    </row>
    <row r="596" spans="2:11" hidden="1">
      <c r="B596" s="5" t="s">
        <v>6</v>
      </c>
      <c r="C596" s="5" t="s">
        <v>7</v>
      </c>
      <c r="D596" t="s">
        <v>312</v>
      </c>
      <c r="E596" s="5" t="s">
        <v>242</v>
      </c>
      <c r="F596" s="4">
        <f>IFERROR(SUM(F582,F586)/SUM(F590,F593),"-")</f>
        <v>0.4761904761904765</v>
      </c>
      <c r="G596" s="4" t="str">
        <f t="shared" ref="G596:K597" si="369">IFERROR(SUM(G582,G586)/SUM(G590,G593),"-")</f>
        <v>-</v>
      </c>
      <c r="H596" s="4">
        <f t="shared" si="369"/>
        <v>0.47619047619047628</v>
      </c>
      <c r="I596" s="4">
        <f t="shared" si="369"/>
        <v>0</v>
      </c>
      <c r="J596" s="4">
        <f t="shared" si="369"/>
        <v>0.33751387040846764</v>
      </c>
      <c r="K596" s="4">
        <f t="shared" si="369"/>
        <v>0</v>
      </c>
    </row>
    <row r="597" spans="2:11" hidden="1">
      <c r="B597" s="5" t="s">
        <v>6</v>
      </c>
      <c r="C597" s="5" t="s">
        <v>7</v>
      </c>
      <c r="D597" t="s">
        <v>313</v>
      </c>
      <c r="E597" s="5" t="s">
        <v>242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0.39213533553415592</v>
      </c>
      <c r="K597" s="4">
        <f t="shared" si="369"/>
        <v>0.46666666909844406</v>
      </c>
    </row>
    <row r="598" spans="2:11" hidden="1">
      <c r="B598" s="9" t="s">
        <v>6</v>
      </c>
      <c r="C598" s="9" t="s">
        <v>7</v>
      </c>
      <c r="D598" s="1" t="s">
        <v>381</v>
      </c>
      <c r="E598" s="9" t="s">
        <v>8</v>
      </c>
      <c r="F598" s="2">
        <f>[1]Other_transformation!B$12</f>
        <v>0.18613047060395566</v>
      </c>
      <c r="G598" s="2">
        <f>[1]Other_transformation!C$12</f>
        <v>0</v>
      </c>
      <c r="H598" s="2">
        <f>[1]Other_transformation!D$12</f>
        <v>9.1325683866222938E-6</v>
      </c>
      <c r="I598" s="2">
        <f>[1]Other_transformation!E$12</f>
        <v>0</v>
      </c>
      <c r="J598" s="2">
        <f>[1]Other_transformation!F$12</f>
        <v>0</v>
      </c>
      <c r="K598" s="2">
        <f>[1]Other_transformation!G$12</f>
        <v>1.2906091074139802E-6</v>
      </c>
    </row>
    <row r="599" spans="2:11" hidden="1">
      <c r="B599" s="5" t="s">
        <v>6</v>
      </c>
      <c r="C599" s="5" t="s">
        <v>7</v>
      </c>
      <c r="D599" t="s">
        <v>935</v>
      </c>
      <c r="E599" t="str">
        <f>E598</f>
        <v>PJ/yr.</v>
      </c>
      <c r="F599" s="2">
        <f>SUM(F600:F601)</f>
        <v>0.18613047060395566</v>
      </c>
      <c r="G599" s="2">
        <f t="shared" ref="G599:K599" si="370">SUM(G600:G601)</f>
        <v>0</v>
      </c>
      <c r="H599" s="2">
        <f t="shared" si="370"/>
        <v>9.1325683866222938E-6</v>
      </c>
      <c r="I599" s="2">
        <f t="shared" si="370"/>
        <v>0</v>
      </c>
      <c r="J599" s="2">
        <f t="shared" si="370"/>
        <v>0</v>
      </c>
      <c r="K599" s="2">
        <f t="shared" si="370"/>
        <v>1.2906091074139802E-6</v>
      </c>
    </row>
    <row r="600" spans="2:11" hidden="1">
      <c r="B600" s="5" t="s">
        <v>6</v>
      </c>
      <c r="C600" s="5" t="s">
        <v>7</v>
      </c>
      <c r="D600" t="s">
        <v>314</v>
      </c>
      <c r="E600" t="str">
        <f t="shared" ref="E600:E601" si="371">E599</f>
        <v>PJ/yr.</v>
      </c>
      <c r="F600" s="2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  <c r="G600" s="2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2" cm="1">
        <f t="array" ref="H600">SUMPRODUCT(("CT_CWODETH"=[1]OUT_SyntheticFuels!$C$4:$C$1000)*1,("ETH"=[1]OUT_SyntheticFuels!$A$4:$A$1000)*1,("Var_Fout"=[1]OUT_SyntheticFuels!$B$4:$B$1000)*1,[1]OUT_SyntheticFuels!G$4:G$1000)</f>
        <v>9.1325683866222938E-6</v>
      </c>
      <c r="I600" s="2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2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2" cm="1">
        <f t="array" ref="K600">SUMPRODUCT(("CT_CWODETH"=[1]OUT_SyntheticFuels!$C$4:$C$1000)*1,("ETH"=[1]OUT_SyntheticFuels!$A$4:$A$1000)*1,("Var_Fout"=[1]OUT_SyntheticFuels!$B$4:$B$1000)*1,[1]OUT_SyntheticFuels!J$4:J$1000)</f>
        <v>2.9527918605131928E-7</v>
      </c>
    </row>
    <row r="601" spans="2:11" hidden="1">
      <c r="B601" s="5" t="s">
        <v>6</v>
      </c>
      <c r="C601" s="5" t="s">
        <v>7</v>
      </c>
      <c r="D601" t="s">
        <v>315</v>
      </c>
      <c r="E601" t="str">
        <f t="shared" si="371"/>
        <v>PJ/yr.</v>
      </c>
      <c r="F601" s="2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2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2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2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2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2" cm="1">
        <f t="array" ref="K601">SUMPRODUCT(("CT_CWODETHCCS"=[1]OUT_SyntheticFuels!$C$4:$C$1000)*1,("ETH"=[1]OUT_SyntheticFuels!$A$4:$A$1000)*1,("Var_Fout"=[1]OUT_SyntheticFuels!$B$4:$B$1000)*1,[1]OUT_SyntheticFuels!J$4:J$1000)</f>
        <v>9.9532992136266101E-7</v>
      </c>
    </row>
    <row r="602" spans="2:11" hidden="1">
      <c r="B602" s="9" t="s">
        <v>6</v>
      </c>
      <c r="C602" s="9" t="s">
        <v>7</v>
      </c>
      <c r="D602" s="1" t="s">
        <v>383</v>
      </c>
      <c r="E602" s="9" t="s">
        <v>8</v>
      </c>
      <c r="F602" s="3">
        <f>F603+F606</f>
        <v>0.69426665535275456</v>
      </c>
      <c r="G602" s="3">
        <f t="shared" ref="G602:K602" si="372">G603+G606</f>
        <v>0</v>
      </c>
      <c r="H602" s="3">
        <f t="shared" si="372"/>
        <v>3.406448008210116E-5</v>
      </c>
      <c r="I602" s="3">
        <f t="shared" si="372"/>
        <v>0</v>
      </c>
      <c r="J602" s="3">
        <f t="shared" si="372"/>
        <v>0</v>
      </c>
      <c r="K602" s="3">
        <f t="shared" si="372"/>
        <v>5.2718237344809707E-6</v>
      </c>
    </row>
    <row r="603" spans="2:11" hidden="1">
      <c r="B603" s="5" t="s">
        <v>6</v>
      </c>
      <c r="C603" s="5" t="s">
        <v>7</v>
      </c>
      <c r="D603" t="s">
        <v>938</v>
      </c>
      <c r="E603" s="5" t="s">
        <v>8</v>
      </c>
      <c r="F603" s="2">
        <f>SUM(F604:F605)</f>
        <v>0.38901268356226704</v>
      </c>
      <c r="G603" s="2">
        <f t="shared" ref="G603:K603" si="373">SUM(G604:G605)</f>
        <v>0</v>
      </c>
      <c r="H603" s="2">
        <f t="shared" si="373"/>
        <v>1.9087067928040595E-5</v>
      </c>
      <c r="I603" s="2">
        <f t="shared" si="373"/>
        <v>0</v>
      </c>
      <c r="J603" s="2">
        <f t="shared" si="373"/>
        <v>0</v>
      </c>
      <c r="K603" s="2">
        <f t="shared" si="373"/>
        <v>2.6973730344952187E-6</v>
      </c>
    </row>
    <row r="604" spans="2:11" hidden="1">
      <c r="B604" s="5" t="s">
        <v>6</v>
      </c>
      <c r="C604" s="5" t="s">
        <v>7</v>
      </c>
      <c r="D604" t="s">
        <v>326</v>
      </c>
      <c r="E604" s="5" t="s">
        <v>8</v>
      </c>
      <c r="F604" s="2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  <c r="G604" s="2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2" cm="1">
        <f t="array" ref="H604">SUMPRODUCT(("CT_CWODETH"=[1]OUT_SyntheticFuels!$C$4:$C$1000)*1,("cwod"=[1]OUT_SyntheticFuels!$A$4:$A$1000)*1,("Var_Fin"=[1]OUT_SyntheticFuels!$B$4:$B$1000)*1,[1]OUT_SyntheticFuels!G$4:G$1000)</f>
        <v>1.9087067928040595E-5</v>
      </c>
      <c r="I604" s="2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2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2" cm="1">
        <f t="array" ref="K604">SUMPRODUCT(("CT_CWODETH"=[1]OUT_SyntheticFuels!$C$4:$C$1000)*1,("cwod"=[1]OUT_SyntheticFuels!$A$4:$A$1000)*1,("Var_Fin"=[1]OUT_SyntheticFuels!$B$4:$B$1000)*1,[1]OUT_SyntheticFuels!J$4:J$1000)</f>
        <v>6.1713349884725694E-7</v>
      </c>
    </row>
    <row r="605" spans="2:11" hidden="1">
      <c r="B605" s="5" t="s">
        <v>6</v>
      </c>
      <c r="C605" s="5" t="s">
        <v>7</v>
      </c>
      <c r="D605" t="s">
        <v>327</v>
      </c>
      <c r="E605" s="5" t="s">
        <v>8</v>
      </c>
      <c r="F605" s="2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2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2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2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2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2" cm="1">
        <f t="array" ref="K605">SUMPRODUCT(("CT_CWODETHCCS"=[1]OUT_SyntheticFuels!$C$4:$C$1000)*1,("cwod"=[1]OUT_SyntheticFuels!$A$4:$A$1000)*1,("Var_Fin"=[1]OUT_SyntheticFuels!$B$4:$B$1000)*1,[1]OUT_SyntheticFuels!J$4:J$1000)</f>
        <v>2.0802395356479615E-6</v>
      </c>
    </row>
    <row r="606" spans="2:11" hidden="1">
      <c r="B606" s="5" t="s">
        <v>6</v>
      </c>
      <c r="C606" s="5" t="s">
        <v>7</v>
      </c>
      <c r="D606" t="s">
        <v>939</v>
      </c>
      <c r="E606" s="5" t="s">
        <v>8</v>
      </c>
      <c r="F606" s="2">
        <f>SUM(F607:F608)</f>
        <v>0.30525397179048747</v>
      </c>
      <c r="G606" s="2">
        <f t="shared" ref="G606:K606" si="374">SUM(G607:G608)</f>
        <v>0</v>
      </c>
      <c r="H606" s="2">
        <f t="shared" si="374"/>
        <v>1.4977412154060566E-5</v>
      </c>
      <c r="I606" s="2">
        <f t="shared" si="374"/>
        <v>0</v>
      </c>
      <c r="J606" s="2">
        <f t="shared" si="374"/>
        <v>0</v>
      </c>
      <c r="K606" s="2">
        <f t="shared" si="374"/>
        <v>2.574450699985752E-6</v>
      </c>
    </row>
    <row r="607" spans="2:11" hidden="1">
      <c r="B607" s="5" t="s">
        <v>6</v>
      </c>
      <c r="C607" s="5" t="s">
        <v>7</v>
      </c>
      <c r="D607" t="s">
        <v>328</v>
      </c>
      <c r="E607" s="5" t="s">
        <v>8</v>
      </c>
      <c r="F607" s="2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  <c r="G607" s="2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2" cm="1">
        <f t="array" ref="H607">SUMPRODUCT(("CT_CWODETH"=[1]OUT_SyntheticFuels!$C$4:$C$1000)*1,("celc"=[1]OUT_SyntheticFuels!$A$4:$A$1000)*1,("Var_Fin"=[1]OUT_SyntheticFuels!$B$4:$B$1000)*1,[1]OUT_SyntheticFuels!G$4:G$1000)</f>
        <v>1.4977412154060566E-5</v>
      </c>
      <c r="I607" s="2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2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2" cm="1">
        <f t="array" ref="K607">SUMPRODUCT(("CT_CWODETH"=[1]OUT_SyntheticFuels!$C$4:$C$1000)*1,("celc"=[1]OUT_SyntheticFuels!$A$4:$A$1000)*1,("Var_Fin"=[1]OUT_SyntheticFuels!$B$4:$B$1000)*1,[1]OUT_SyntheticFuels!J$4:J$1000)</f>
        <v>4.842578651241635E-7</v>
      </c>
    </row>
    <row r="608" spans="2:11" hidden="1">
      <c r="B608" s="5" t="s">
        <v>6</v>
      </c>
      <c r="C608" s="5" t="s">
        <v>7</v>
      </c>
      <c r="D608" t="s">
        <v>329</v>
      </c>
      <c r="E608" s="5" t="s">
        <v>8</v>
      </c>
      <c r="F608" s="2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2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2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2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2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2" cm="1">
        <f t="array" ref="K608">SUMPRODUCT(("CT_CWODETHCCS"=[1]OUT_SyntheticFuels!$C$4:$C$1000)*1,("celc"=[1]OUT_SyntheticFuels!$A$4:$A$1000)*1,("Var_Fin"=[1]OUT_SyntheticFuels!$B$4:$B$1000)*1,[1]OUT_SyntheticFuels!J$4:J$1000)</f>
        <v>2.0901928348615887E-6</v>
      </c>
    </row>
    <row r="609" spans="2:11" hidden="1">
      <c r="B609" s="9" t="s">
        <v>6</v>
      </c>
      <c r="C609" s="9" t="s">
        <v>7</v>
      </c>
      <c r="D609" s="1" t="s">
        <v>316</v>
      </c>
      <c r="E609" s="9" t="s">
        <v>242</v>
      </c>
      <c r="F609" t="s">
        <v>295</v>
      </c>
      <c r="G609" t="s">
        <v>295</v>
      </c>
      <c r="H609" t="s">
        <v>295</v>
      </c>
      <c r="I609" t="s">
        <v>295</v>
      </c>
      <c r="J609" t="s">
        <v>295</v>
      </c>
      <c r="K609" t="s">
        <v>295</v>
      </c>
    </row>
    <row r="610" spans="2:11" hidden="1">
      <c r="B610" s="5" t="s">
        <v>6</v>
      </c>
      <c r="C610" s="5" t="s">
        <v>7</v>
      </c>
      <c r="D610" t="s">
        <v>317</v>
      </c>
      <c r="E610" s="5" t="s">
        <v>242</v>
      </c>
      <c r="F610" s="4">
        <f>IFERROR(F600/SUM(F604,F607),"-")</f>
        <v>0.26809651474530832</v>
      </c>
      <c r="G610" t="str">
        <f t="shared" ref="G610:K611" si="375">IFERROR(G600/SUM(G604,G607),"-")</f>
        <v>-</v>
      </c>
      <c r="H610">
        <f t="shared" si="375"/>
        <v>0.26809651474530827</v>
      </c>
      <c r="I610" t="str">
        <f t="shared" si="375"/>
        <v>-</v>
      </c>
      <c r="J610" t="str">
        <f t="shared" si="375"/>
        <v>-</v>
      </c>
      <c r="K610">
        <f t="shared" si="375"/>
        <v>0.26809651474530843</v>
      </c>
    </row>
    <row r="611" spans="2:11" hidden="1">
      <c r="B611" s="5" t="s">
        <v>6</v>
      </c>
      <c r="C611" s="5" t="s">
        <v>7</v>
      </c>
      <c r="D611" t="s">
        <v>318</v>
      </c>
      <c r="E611" s="5" t="s">
        <v>242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>
        <f t="shared" si="375"/>
        <v>0.23866348448687344</v>
      </c>
    </row>
    <row r="612" spans="2:11" hidden="1">
      <c r="B612" s="5" t="s">
        <v>6</v>
      </c>
      <c r="C612" s="5" t="s">
        <v>7</v>
      </c>
      <c r="D612" s="1" t="s">
        <v>386</v>
      </c>
      <c r="E612" s="9" t="s">
        <v>8</v>
      </c>
      <c r="F612" s="3">
        <f>F613+F614+F619</f>
        <v>6.9573836520528083</v>
      </c>
      <c r="G612" s="3">
        <f t="shared" ref="G612" si="376">G613+G614+G619</f>
        <v>10.417981799251523</v>
      </c>
      <c r="H612" s="3">
        <f t="shared" ref="H612" si="377">H613+H614+H619</f>
        <v>10.791659981533128</v>
      </c>
      <c r="I612" s="3">
        <f t="shared" ref="I612" si="378">I613+I614+I619</f>
        <v>11.599015238456923</v>
      </c>
      <c r="J612" s="3">
        <f t="shared" ref="J612" si="379">J613+J614+J619</f>
        <v>11.426126870185541</v>
      </c>
      <c r="K612" s="3">
        <f t="shared" ref="K612" si="380">K613+K614+K619</f>
        <v>19.28526392865512</v>
      </c>
    </row>
    <row r="613" spans="2:11" hidden="1">
      <c r="B613" s="5" t="s">
        <v>6</v>
      </c>
      <c r="C613" s="5" t="s">
        <v>7</v>
      </c>
      <c r="D613" t="s">
        <v>319</v>
      </c>
      <c r="E613" s="5" t="s">
        <v>8</v>
      </c>
      <c r="F613" s="2">
        <f>[1]Other_transformation!B$19</f>
        <v>1.3280001296878132</v>
      </c>
      <c r="G613" s="2">
        <f>[1]Other_transformation!C$19</f>
        <v>4.9930243096901759</v>
      </c>
      <c r="H613" s="2">
        <f>[1]Other_transformation!D$19</f>
        <v>5.3636520803734546</v>
      </c>
      <c r="I613" s="2">
        <f>[1]Other_transformation!E$19</f>
        <v>5.9813139625213543</v>
      </c>
      <c r="J613" s="2">
        <f>[1]Other_transformation!F$19</f>
        <v>5.9813143764967176</v>
      </c>
      <c r="K613" s="2">
        <f>[1]Other_transformation!G$19</f>
        <v>9.440559414197196</v>
      </c>
    </row>
    <row r="614" spans="2:11" hidden="1">
      <c r="B614" s="5" t="s">
        <v>6</v>
      </c>
      <c r="C614" s="5" t="s">
        <v>7</v>
      </c>
      <c r="D614" t="s">
        <v>940</v>
      </c>
      <c r="E614" s="5" t="s">
        <v>8</v>
      </c>
      <c r="F614" s="2">
        <f>[1]Other_transformation!B$20</f>
        <v>5.6293835223649946</v>
      </c>
      <c r="G614" s="2">
        <f>[1]Other_transformation!C$20</f>
        <v>5.4249110646988017</v>
      </c>
      <c r="H614" s="2">
        <f>[1]Other_transformation!D$20</f>
        <v>5.427978035664192</v>
      </c>
      <c r="I614" s="2">
        <f>[1]Other_transformation!E$20</f>
        <v>5.6176909712586758</v>
      </c>
      <c r="J614" s="2">
        <f>[1]Other_transformation!F$20</f>
        <v>5.4447980944809169</v>
      </c>
      <c r="K614" s="2">
        <f>[1]Other_transformation!G$20</f>
        <v>9.8446913148612527</v>
      </c>
    </row>
    <row r="615" spans="2:11" hidden="1">
      <c r="B615" s="5" t="s">
        <v>6</v>
      </c>
      <c r="C615" s="5" t="s">
        <v>7</v>
      </c>
      <c r="D615" t="s">
        <v>320</v>
      </c>
      <c r="E615" s="5" t="s">
        <v>8</v>
      </c>
      <c r="F615" s="2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  <c r="G615" s="2" cm="1">
        <f t="array" ref="G615">SUMPRODUCT(("SUP_WSTBIO"=[1]OUT_SyntheticFuels!$C$4:$C$1000)*1,("BIO"=[1]OUT_SyntheticFuels!$A$4:$A$1000)*1,("Var_Fout"=[1]OUT_SyntheticFuels!$B$4:$B$1000)*1,[1]OUT_SyntheticFuels!F$4:F$1000)</f>
        <v>5.4249110646988017</v>
      </c>
      <c r="H615" s="2" cm="1">
        <f t="array" ref="H615">SUMPRODUCT(("SUP_WSTBIO"=[1]OUT_SyntheticFuels!$C$4:$C$1000)*1,("BIO"=[1]OUT_SyntheticFuels!$A$4:$A$1000)*1,("Var_Fout"=[1]OUT_SyntheticFuels!$B$4:$B$1000)*1,[1]OUT_SyntheticFuels!G$4:G$1000)</f>
        <v>5.427978035664192</v>
      </c>
      <c r="I615" s="2" cm="1">
        <f t="array" ref="I615">SUMPRODUCT(("SUP_WSTBIO"=[1]OUT_SyntheticFuels!$C$4:$C$1000)*1,("BIO"=[1]OUT_SyntheticFuels!$A$4:$A$1000)*1,("Var_Fout"=[1]OUT_SyntheticFuels!$B$4:$B$1000)*1,[1]OUT_SyntheticFuels!H$4:H$1000)</f>
        <v>5.6176909712586758</v>
      </c>
      <c r="J615" s="2" cm="1">
        <f t="array" ref="J615">SUMPRODUCT(("SUP_WSTBIO"=[1]OUT_SyntheticFuels!$C$4:$C$1000)*1,("BIO"=[1]OUT_SyntheticFuels!$A$4:$A$1000)*1,("Var_Fout"=[1]OUT_SyntheticFuels!$B$4:$B$1000)*1,[1]OUT_SyntheticFuels!I$4:I$1000)</f>
        <v>5.4447876519415948</v>
      </c>
      <c r="K615" s="2" cm="1">
        <f t="array" ref="K615">SUMPRODUCT(("SUP_WSTBIO"=[1]OUT_SyntheticFuels!$C$4:$C$1000)*1,("BIO"=[1]OUT_SyntheticFuels!$A$4:$A$1000)*1,("Var_Fout"=[1]OUT_SyntheticFuels!$B$4:$B$1000)*1,[1]OUT_SyntheticFuels!J$4:J$1000)</f>
        <v>9.8446787809183043</v>
      </c>
    </row>
    <row r="616" spans="2:11" hidden="1">
      <c r="B616" s="5" t="s">
        <v>6</v>
      </c>
      <c r="C616" s="5" t="s">
        <v>7</v>
      </c>
      <c r="D616" t="s">
        <v>321</v>
      </c>
      <c r="E616" s="5" t="s">
        <v>8</v>
      </c>
      <c r="F616" s="2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2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2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2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2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2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hidden="1">
      <c r="B617" s="5" t="s">
        <v>6</v>
      </c>
      <c r="C617" s="5" t="s">
        <v>7</v>
      </c>
      <c r="D617" t="s">
        <v>323</v>
      </c>
      <c r="E617" s="5" t="s">
        <v>8</v>
      </c>
      <c r="F617" s="2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2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2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2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2" cm="1">
        <f t="array" ref="J617">SUMPRODUCT(("SUP_WSTHTGBIO"=[1]OUT_SyntheticFuels!$C$4:$C$1000)*1,("BIO"=[1]OUT_SyntheticFuels!$A$4:$A$1000)*1,("Var_Fout"=[1]OUT_SyntheticFuels!$B$4:$B$1000)*1,[1]OUT_SyntheticFuels!I$4:I$1000)</f>
        <v>8.7370837756716496E-6</v>
      </c>
      <c r="K617" s="2" cm="1">
        <f t="array" ref="K617">SUMPRODUCT(("SUP_WSTHTGBIO"=[1]OUT_SyntheticFuels!$C$4:$C$1000)*1,("BIO"=[1]OUT_SyntheticFuels!$A$4:$A$1000)*1,("Var_Fout"=[1]OUT_SyntheticFuels!$B$4:$B$1000)*1,[1]OUT_SyntheticFuels!J$4:J$1000)</f>
        <v>9.3034943682596985E-6</v>
      </c>
    </row>
    <row r="618" spans="2:11" hidden="1">
      <c r="B618" s="5" t="s">
        <v>6</v>
      </c>
      <c r="C618" s="5" t="s">
        <v>7</v>
      </c>
      <c r="D618" t="s">
        <v>322</v>
      </c>
      <c r="E618" s="5" t="s">
        <v>8</v>
      </c>
      <c r="F618" s="2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2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2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2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2" cm="1">
        <f t="array" ref="J618">SUMPRODUCT(("SUP_WSTHTGBIOCCS"=[1]OUT_SyntheticFuels!$C$4:$C$1000)*1,("BIO"=[1]OUT_SyntheticFuels!$A$4:$A$1000)*1,("Var_Fout"=[1]OUT_SyntheticFuels!$B$4:$B$1000)*1,[1]OUT_SyntheticFuels!I$4:I$1000)</f>
        <v>1.7054555466948973E-6</v>
      </c>
      <c r="K618" s="2" cm="1">
        <f t="array" ref="K618">SUMPRODUCT(("SUP_WSTHTGBIOCCS"=[1]OUT_SyntheticFuels!$C$4:$C$1000)*1,("BIO"=[1]OUT_SyntheticFuels!$A$4:$A$1000)*1,("Var_Fout"=[1]OUT_SyntheticFuels!$B$4:$B$1000)*1,[1]OUT_SyntheticFuels!J$4:J$1000)</f>
        <v>3.2304485810432944E-6</v>
      </c>
    </row>
    <row r="619" spans="2:11" hidden="1">
      <c r="B619" s="5" t="s">
        <v>6</v>
      </c>
      <c r="C619" s="5" t="s">
        <v>7</v>
      </c>
      <c r="D619" t="s">
        <v>941</v>
      </c>
      <c r="E619" s="5" t="s">
        <v>8</v>
      </c>
      <c r="F619" s="2">
        <f>[1]Other_transformation!B$21</f>
        <v>0</v>
      </c>
      <c r="G619" s="2">
        <f>[1]Other_transformation!C$21</f>
        <v>4.6424862544226617E-5</v>
      </c>
      <c r="H619" s="2">
        <f>[1]Other_transformation!D$21</f>
        <v>2.9865495481396749E-5</v>
      </c>
      <c r="I619" s="2">
        <f>[1]Other_transformation!E$21</f>
        <v>1.0304676892974778E-5</v>
      </c>
      <c r="J619" s="2">
        <f>[1]Other_transformation!F$21</f>
        <v>1.4399207906398673E-5</v>
      </c>
      <c r="K619" s="2">
        <f>[1]Other_transformation!G$21</f>
        <v>1.3199596671980879E-5</v>
      </c>
    </row>
    <row r="620" spans="2:11" hidden="1">
      <c r="B620" s="5" t="s">
        <v>6</v>
      </c>
      <c r="C620" s="5" t="s">
        <v>7</v>
      </c>
      <c r="D620" t="s">
        <v>324</v>
      </c>
      <c r="E620" s="5" t="s">
        <v>8</v>
      </c>
      <c r="F620" s="2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2" cm="1">
        <f t="array" ref="G620">SUMPRODUCT(("SUP_WODBIO"=[1]OUT_SyntheticFuels!$C$4:$C$1000)*1,("BIO"=[1]OUT_SyntheticFuels!$A$4:$A$1000)*1,("Var_Fout"=[1]OUT_SyntheticFuels!$B$4:$B$1000)*1,[1]OUT_SyntheticFuels!F$4:F$1000)</f>
        <v>4.6424862544226617E-5</v>
      </c>
      <c r="H620" s="2" cm="1">
        <f t="array" ref="H620">SUMPRODUCT(("SUP_WODBIO"=[1]OUT_SyntheticFuels!$C$4:$C$1000)*1,("BIO"=[1]OUT_SyntheticFuels!$A$4:$A$1000)*1,("Var_Fout"=[1]OUT_SyntheticFuels!$B$4:$B$1000)*1,[1]OUT_SyntheticFuels!G$4:G$1000)</f>
        <v>2.9865495481396749E-5</v>
      </c>
      <c r="I620" s="2" cm="1">
        <f t="array" ref="I620">SUMPRODUCT(("SUP_WODBIO"=[1]OUT_SyntheticFuels!$C$4:$C$1000)*1,("BIO"=[1]OUT_SyntheticFuels!$A$4:$A$1000)*1,("Var_Fout"=[1]OUT_SyntheticFuels!$B$4:$B$1000)*1,[1]OUT_SyntheticFuels!H$4:H$1000)</f>
        <v>1.0304676892974778E-5</v>
      </c>
      <c r="J620" s="2" cm="1">
        <f t="array" ref="J620">SUMPRODUCT(("SUP_WODBIO"=[1]OUT_SyntheticFuels!$C$4:$C$1000)*1,("BIO"=[1]OUT_SyntheticFuels!$A$4:$A$1000)*1,("Var_Fout"=[1]OUT_SyntheticFuels!$B$4:$B$1000)*1,[1]OUT_SyntheticFuels!I$4:I$1000)</f>
        <v>6.5327201051392011E-6</v>
      </c>
      <c r="K620" s="2" cm="1">
        <f t="array" ref="K620">SUMPRODUCT(("SUP_WODBIO"=[1]OUT_SyntheticFuels!$C$4:$C$1000)*1,("BIO"=[1]OUT_SyntheticFuels!$A$4:$A$1000)*1,("Var_Fout"=[1]OUT_SyntheticFuels!$B$4:$B$1000)*1,[1]OUT_SyntheticFuels!J$4:J$1000)</f>
        <v>1.7345421967284558E-6</v>
      </c>
    </row>
    <row r="621" spans="2:11" hidden="1">
      <c r="B621" s="5" t="s">
        <v>6</v>
      </c>
      <c r="C621" s="5" t="s">
        <v>7</v>
      </c>
      <c r="D621" t="s">
        <v>325</v>
      </c>
      <c r="E621" s="5" t="s">
        <v>8</v>
      </c>
      <c r="F621" s="2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2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2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2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2" cm="1">
        <f t="array" ref="J621">SUMPRODUCT(("SUP_WODBIOCCS"=[1]OUT_SyntheticFuels!$C$4:$C$1000)*1,("BIO"=[1]OUT_SyntheticFuels!$A$4:$A$1000)*1,("Var_Fout"=[1]OUT_SyntheticFuels!$B$4:$B$1000)*1,[1]OUT_SyntheticFuels!I$4:I$1000)</f>
        <v>7.8664878012594709E-6</v>
      </c>
      <c r="K621" s="2" cm="1">
        <f t="array" ref="K621">SUMPRODUCT(("SUP_WODBIOCCS"=[1]OUT_SyntheticFuels!$C$4:$C$1000)*1,("BIO"=[1]OUT_SyntheticFuels!$A$4:$A$1000)*1,("Var_Fout"=[1]OUT_SyntheticFuels!$B$4:$B$1000)*1,[1]OUT_SyntheticFuels!J$4:J$1000)</f>
        <v>1.1465054475252423E-5</v>
      </c>
    </row>
    <row r="622" spans="2:11" hidden="1">
      <c r="B622" s="5" t="s">
        <v>6</v>
      </c>
      <c r="C622" s="5" t="s">
        <v>7</v>
      </c>
      <c r="D622" s="1" t="s">
        <v>388</v>
      </c>
      <c r="E622" s="9" t="s">
        <v>8</v>
      </c>
      <c r="F622" s="3">
        <f>F623+F624+F629</f>
        <v>0.11258767044729996</v>
      </c>
      <c r="G622" s="3">
        <f t="shared" ref="G622" si="381">G623+G624+G629</f>
        <v>0.10849956414618445</v>
      </c>
      <c r="H622" s="3">
        <f t="shared" ref="H622" si="382">H623+H624+H629</f>
        <v>0.10855986960726768</v>
      </c>
      <c r="I622" s="3">
        <f t="shared" ref="I622" si="383">I623+I624+I629</f>
        <v>0.1123538194251735</v>
      </c>
      <c r="J622" s="3">
        <f t="shared" ref="J622" si="384">J623+J624+J629</f>
        <v>0.10889575303883187</v>
      </c>
      <c r="K622" s="3">
        <f t="shared" ref="K622" si="385">K623+K624+K629</f>
        <v>0.19689357561836621</v>
      </c>
    </row>
    <row r="623" spans="2:11" hidden="1">
      <c r="B623" s="5" t="s">
        <v>6</v>
      </c>
      <c r="C623" s="5" t="s">
        <v>7</v>
      </c>
      <c r="D623" t="s">
        <v>334</v>
      </c>
      <c r="E623" s="5" t="s">
        <v>8</v>
      </c>
      <c r="F623" s="2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2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2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2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2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2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hidden="1">
      <c r="B624" s="5" t="s">
        <v>6</v>
      </c>
      <c r="C624" s="5" t="s">
        <v>7</v>
      </c>
      <c r="D624" t="s">
        <v>335</v>
      </c>
      <c r="E624" s="5" t="s">
        <v>8</v>
      </c>
      <c r="F624" s="2">
        <f>SUM(F625:F628)</f>
        <v>0.11258767044729996</v>
      </c>
      <c r="G624" s="2">
        <f t="shared" ref="G624:K624" si="386">SUM(G625:G628)</f>
        <v>0.10849822129397589</v>
      </c>
      <c r="H624" s="2">
        <f t="shared" si="386"/>
        <v>0.10855956071328386</v>
      </c>
      <c r="I624" s="2">
        <f t="shared" si="386"/>
        <v>0.1123538194251735</v>
      </c>
      <c r="J624" s="2">
        <f t="shared" si="386"/>
        <v>0.10889575303883187</v>
      </c>
      <c r="K624" s="2">
        <f t="shared" si="386"/>
        <v>0.19689357561836621</v>
      </c>
    </row>
    <row r="625" spans="2:11" hidden="1">
      <c r="B625" s="5" t="s">
        <v>6</v>
      </c>
      <c r="C625" s="5" t="s">
        <v>7</v>
      </c>
      <c r="D625" t="s">
        <v>336</v>
      </c>
      <c r="E625" s="5" t="s">
        <v>8</v>
      </c>
      <c r="F625" s="2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  <c r="G625" s="2" cm="1">
        <f t="array" ref="G625">SUMPRODUCT(("SUP_WSTBIO"=[1]OUT_SyntheticFuels!$C$4:$C$1000)*1,("elc35"=[1]OUT_SyntheticFuels!$A$4:$A$1000)*1,("Var_Fout"=[1]OUT_SyntheticFuels!$B$4:$B$1000)*1,[1]OUT_SyntheticFuels!F$4:F$1000)</f>
        <v>0.10849822129397589</v>
      </c>
      <c r="H625" s="2" cm="1">
        <f t="array" ref="H625">SUMPRODUCT(("SUP_WSTBIO"=[1]OUT_SyntheticFuels!$C$4:$C$1000)*1,("elc35"=[1]OUT_SyntheticFuels!$A$4:$A$1000)*1,("Var_Fout"=[1]OUT_SyntheticFuels!$B$4:$B$1000)*1,[1]OUT_SyntheticFuels!G$4:G$1000)</f>
        <v>0.10855956071328386</v>
      </c>
      <c r="I625" s="2" cm="1">
        <f t="array" ref="I625">SUMPRODUCT(("SUP_WSTBIO"=[1]OUT_SyntheticFuels!$C$4:$C$1000)*1,("elc35"=[1]OUT_SyntheticFuels!$A$4:$A$1000)*1,("Var_Fout"=[1]OUT_SyntheticFuels!$B$4:$B$1000)*1,[1]OUT_SyntheticFuels!H$4:H$1000)</f>
        <v>0.1123538194251735</v>
      </c>
      <c r="J625" s="2" cm="1">
        <f t="array" ref="J625">SUMPRODUCT(("SUP_WSTBIO"=[1]OUT_SyntheticFuels!$C$4:$C$1000)*1,("elc35"=[1]OUT_SyntheticFuels!$A$4:$A$1000)*1,("Var_Fout"=[1]OUT_SyntheticFuels!$B$4:$B$1000)*1,[1]OUT_SyntheticFuels!I$4:I$1000)</f>
        <v>0.10889575303883187</v>
      </c>
      <c r="K625" s="2" cm="1">
        <f t="array" ref="K625">SUMPRODUCT(("SUP_WSTBIO"=[1]OUT_SyntheticFuels!$C$4:$C$1000)*1,("elc35"=[1]OUT_SyntheticFuels!$A$4:$A$1000)*1,("Var_Fout"=[1]OUT_SyntheticFuels!$B$4:$B$1000)*1,[1]OUT_SyntheticFuels!J$4:J$1000)</f>
        <v>0.19689357561836621</v>
      </c>
    </row>
    <row r="626" spans="2:11" hidden="1">
      <c r="B626" s="5" t="s">
        <v>6</v>
      </c>
      <c r="C626" s="5" t="s">
        <v>7</v>
      </c>
      <c r="D626" t="s">
        <v>337</v>
      </c>
      <c r="E626" s="5" t="s">
        <v>8</v>
      </c>
      <c r="F626" s="2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2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2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2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2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2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hidden="1">
      <c r="B627" s="5" t="s">
        <v>6</v>
      </c>
      <c r="C627" s="5" t="s">
        <v>7</v>
      </c>
      <c r="D627" t="s">
        <v>338</v>
      </c>
      <c r="E627" s="5" t="s">
        <v>8</v>
      </c>
      <c r="F627" s="2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2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2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2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2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2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hidden="1">
      <c r="B628" s="5" t="s">
        <v>6</v>
      </c>
      <c r="C628" s="5" t="s">
        <v>7</v>
      </c>
      <c r="D628" t="s">
        <v>339</v>
      </c>
      <c r="E628" s="5" t="s">
        <v>8</v>
      </c>
      <c r="F628" s="2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2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2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2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2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2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hidden="1">
      <c r="B629" s="5" t="s">
        <v>6</v>
      </c>
      <c r="C629" s="5" t="s">
        <v>7</v>
      </c>
      <c r="D629" t="s">
        <v>942</v>
      </c>
      <c r="E629" s="5" t="s">
        <v>8</v>
      </c>
      <c r="F629" s="2">
        <f>SUM(F630:F631)</f>
        <v>0</v>
      </c>
      <c r="G629" s="2">
        <f t="shared" ref="G629:K629" si="387">SUM(G630:G631)</f>
        <v>1.3428522085599779E-6</v>
      </c>
      <c r="H629" s="2">
        <f t="shared" si="387"/>
        <v>3.0889398382070484E-7</v>
      </c>
      <c r="I629" s="2">
        <f t="shared" si="387"/>
        <v>0</v>
      </c>
      <c r="J629" s="2">
        <f t="shared" si="387"/>
        <v>0</v>
      </c>
      <c r="K629" s="2">
        <f t="shared" si="387"/>
        <v>0</v>
      </c>
    </row>
    <row r="630" spans="2:11" hidden="1">
      <c r="B630" s="5" t="s">
        <v>6</v>
      </c>
      <c r="C630" s="5" t="s">
        <v>7</v>
      </c>
      <c r="D630" t="s">
        <v>340</v>
      </c>
      <c r="E630" s="5" t="s">
        <v>8</v>
      </c>
      <c r="F630" s="2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2" cm="1">
        <f t="array" ref="G630">SUMPRODUCT(("SUP_WODBIO"=[1]OUT_SyntheticFuels!$C$4:$C$1000)*1,("elc35"=[1]OUT_SyntheticFuels!$A$4:$A$1000)*1,("Var_Fout"=[1]OUT_SyntheticFuels!$B$4:$B$1000)*1,[1]OUT_SyntheticFuels!F$4:F$1000)</f>
        <v>1.3428522085599779E-6</v>
      </c>
      <c r="H630" s="2" cm="1">
        <f t="array" ref="H630">SUMPRODUCT(("SUP_WODBIO"=[1]OUT_SyntheticFuels!$C$4:$C$1000)*1,("elc35"=[1]OUT_SyntheticFuels!$A$4:$A$1000)*1,("Var_Fout"=[1]OUT_SyntheticFuels!$B$4:$B$1000)*1,[1]OUT_SyntheticFuels!G$4:G$1000)</f>
        <v>3.0889398382070484E-7</v>
      </c>
      <c r="I630" s="2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2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2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 hidden="1">
      <c r="B631" s="5" t="s">
        <v>6</v>
      </c>
      <c r="C631" s="5" t="s">
        <v>7</v>
      </c>
      <c r="D631" t="s">
        <v>341</v>
      </c>
      <c r="E631" s="5" t="s">
        <v>8</v>
      </c>
      <c r="F631" s="2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2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2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2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2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2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hidden="1">
      <c r="B632" s="5" t="s">
        <v>6</v>
      </c>
      <c r="C632" s="5" t="s">
        <v>7</v>
      </c>
      <c r="D632" s="1" t="s">
        <v>390</v>
      </c>
      <c r="E632" s="9" t="s">
        <v>8</v>
      </c>
      <c r="F632" s="3">
        <f>F633+F634+F639</f>
        <v>0</v>
      </c>
      <c r="G632" s="3">
        <f t="shared" ref="G632" si="388">G633+G634+G639</f>
        <v>4.0285566256799298E-6</v>
      </c>
      <c r="H632" s="3">
        <f t="shared" ref="H632" si="389">H633+H634+H639</f>
        <v>2.6062262507073291E-6</v>
      </c>
      <c r="I632" s="3">
        <f t="shared" ref="I632" si="390">I633+I634+I639</f>
        <v>0</v>
      </c>
      <c r="J632" s="3">
        <f t="shared" ref="J632" si="391">J633+J634+J639</f>
        <v>0</v>
      </c>
      <c r="K632" s="3">
        <f t="shared" ref="K632" si="392">K633+K634+K639</f>
        <v>8.2437760764317284E-7</v>
      </c>
    </row>
    <row r="633" spans="2:11" hidden="1">
      <c r="B633" s="5" t="s">
        <v>6</v>
      </c>
      <c r="C633" s="5" t="s">
        <v>7</v>
      </c>
      <c r="D633" t="s">
        <v>342</v>
      </c>
      <c r="E633" s="5" t="s">
        <v>8</v>
      </c>
      <c r="F633" s="2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2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2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2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2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2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hidden="1">
      <c r="B634" s="5" t="s">
        <v>6</v>
      </c>
      <c r="C634" s="5" t="s">
        <v>7</v>
      </c>
      <c r="D634" t="s">
        <v>944</v>
      </c>
      <c r="E634" s="5" t="s">
        <v>8</v>
      </c>
      <c r="F634" s="2">
        <f>SUM(F635:F638)</f>
        <v>0</v>
      </c>
      <c r="G634" s="2">
        <f t="shared" ref="G634" si="393">SUM(G635:G638)</f>
        <v>0</v>
      </c>
      <c r="H634" s="2">
        <f t="shared" ref="H634" si="394">SUM(H635:H638)</f>
        <v>0</v>
      </c>
      <c r="I634" s="2">
        <f t="shared" ref="I634" si="395">SUM(I635:I638)</f>
        <v>0</v>
      </c>
      <c r="J634" s="2">
        <f t="shared" ref="J634" si="396">SUM(J635:J638)</f>
        <v>0</v>
      </c>
      <c r="K634" s="2">
        <f t="shared" ref="K634" si="397">SUM(K635:K638)</f>
        <v>0</v>
      </c>
    </row>
    <row r="635" spans="2:11" hidden="1">
      <c r="B635" s="5" t="s">
        <v>6</v>
      </c>
      <c r="C635" s="5" t="s">
        <v>7</v>
      </c>
      <c r="D635" t="s">
        <v>343</v>
      </c>
      <c r="E635" s="5" t="s">
        <v>8</v>
      </c>
      <c r="F635" s="2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2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2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2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2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2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hidden="1">
      <c r="B636" s="5" t="s">
        <v>6</v>
      </c>
      <c r="C636" s="5" t="s">
        <v>7</v>
      </c>
      <c r="D636" t="s">
        <v>344</v>
      </c>
      <c r="E636" s="5" t="s">
        <v>8</v>
      </c>
      <c r="F636" s="2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2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2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2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2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2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hidden="1">
      <c r="B637" s="5" t="s">
        <v>6</v>
      </c>
      <c r="C637" s="5" t="s">
        <v>7</v>
      </c>
      <c r="D637" t="s">
        <v>345</v>
      </c>
      <c r="E637" s="5" t="s">
        <v>8</v>
      </c>
      <c r="F637" s="2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2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2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2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2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2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hidden="1">
      <c r="B638" s="5" t="s">
        <v>6</v>
      </c>
      <c r="C638" s="5" t="s">
        <v>7</v>
      </c>
      <c r="D638" t="s">
        <v>346</v>
      </c>
      <c r="E638" s="5" t="s">
        <v>8</v>
      </c>
      <c r="F638" s="2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2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2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2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2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2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hidden="1">
      <c r="B639" s="5" t="s">
        <v>6</v>
      </c>
      <c r="C639" s="5" t="s">
        <v>7</v>
      </c>
      <c r="D639" t="s">
        <v>943</v>
      </c>
      <c r="E639" s="5" t="s">
        <v>8</v>
      </c>
      <c r="F639" s="2">
        <f>SUM(F640:F641)</f>
        <v>0</v>
      </c>
      <c r="G639" s="2">
        <f t="shared" ref="G639" si="398">SUM(G640:G641)</f>
        <v>4.0285566256799298E-6</v>
      </c>
      <c r="H639" s="2">
        <f t="shared" ref="H639" si="399">SUM(H640:H641)</f>
        <v>2.6062262507073291E-6</v>
      </c>
      <c r="I639" s="2">
        <f t="shared" ref="I639" si="400">SUM(I640:I641)</f>
        <v>0</v>
      </c>
      <c r="J639" s="2">
        <f t="shared" ref="J639" si="401">SUM(J640:J641)</f>
        <v>0</v>
      </c>
      <c r="K639" s="2">
        <f t="shared" ref="K639" si="402">SUM(K640:K641)</f>
        <v>8.2437760764317284E-7</v>
      </c>
    </row>
    <row r="640" spans="2:11" hidden="1">
      <c r="B640" s="5" t="s">
        <v>6</v>
      </c>
      <c r="C640" s="5" t="s">
        <v>7</v>
      </c>
      <c r="D640" t="s">
        <v>347</v>
      </c>
      <c r="E640" s="5" t="s">
        <v>8</v>
      </c>
      <c r="F640" s="2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2" cm="1">
        <f t="array" ref="G640">SUMPRODUCT(("SUP_WODBIO"=[1]OUT_SyntheticFuels!$C$4:$C$1000)*1,("LTH"=[1]OUT_SyntheticFuels!$A$4:$A$1000)*1,("Var_Fout"=[1]OUT_SyntheticFuels!$B$4:$B$1000)*1,[1]OUT_SyntheticFuels!F$4:F$1000)</f>
        <v>4.0285566256799298E-6</v>
      </c>
      <c r="H640" s="2" cm="1">
        <f t="array" ref="H640">SUMPRODUCT(("SUP_WODBIO"=[1]OUT_SyntheticFuels!$C$4:$C$1000)*1,("LTH"=[1]OUT_SyntheticFuels!$A$4:$A$1000)*1,("Var_Fout"=[1]OUT_SyntheticFuels!$B$4:$B$1000)*1,[1]OUT_SyntheticFuels!G$4:G$1000)</f>
        <v>2.6062262507073291E-6</v>
      </c>
      <c r="I640" s="2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2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2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2:11" hidden="1">
      <c r="B641" s="5" t="s">
        <v>6</v>
      </c>
      <c r="C641" s="5" t="s">
        <v>7</v>
      </c>
      <c r="D641" t="s">
        <v>348</v>
      </c>
      <c r="E641" s="5" t="s">
        <v>8</v>
      </c>
      <c r="F641" s="2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2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2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2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2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2" cm="1">
        <f t="array" ref="K641">SUMPRODUCT(("SUP_WODBIOCCS"=[1]OUT_SyntheticFuels!$C$4:$C$1000)*1,("LTH"=[1]OUT_SyntheticFuels!$A$4:$A$1000)*1,("Var_Fout"=[1]OUT_SyntheticFuels!$B$4:$B$1000)*1,[1]OUT_SyntheticFuels!J$4:J$1000)</f>
        <v>8.2437760764317284E-7</v>
      </c>
    </row>
    <row r="642" spans="2:11" hidden="1">
      <c r="B642" s="5" t="s">
        <v>6</v>
      </c>
      <c r="C642" s="5" t="s">
        <v>7</v>
      </c>
      <c r="D642" s="1" t="s">
        <v>392</v>
      </c>
      <c r="E642" s="9" t="s">
        <v>8</v>
      </c>
      <c r="F642" s="3">
        <f>F643+F644+F649</f>
        <v>13.477403238790719</v>
      </c>
      <c r="G642" s="3">
        <f t="shared" ref="G642" si="403">G643+G644+G649</f>
        <v>23.607859281380428</v>
      </c>
      <c r="H642" s="3">
        <f t="shared" ref="H642" si="404">H643+H644+H649</f>
        <v>24.673105787894695</v>
      </c>
      <c r="I642" s="3">
        <f t="shared" ref="I642" si="405">I643+I644+I649</f>
        <v>26.765790205563345</v>
      </c>
      <c r="J642" s="3">
        <f t="shared" ref="J642" si="406">J643+J644+J649</f>
        <v>26.468518306930914</v>
      </c>
      <c r="K642" s="3">
        <f t="shared" ref="K642" si="407">K643+K644+K649</f>
        <v>43.9272598136045</v>
      </c>
    </row>
    <row r="643" spans="2:11" hidden="1">
      <c r="B643" s="5" t="s">
        <v>6</v>
      </c>
      <c r="C643" s="5" t="s">
        <v>7</v>
      </c>
      <c r="D643" t="s">
        <v>349</v>
      </c>
      <c r="E643" s="5" t="s">
        <v>8</v>
      </c>
      <c r="F643" s="2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  <c r="G643" s="2" cm="1">
        <f t="array" ref="G643">SUMPRODUCT(("SUP_MNRBIO"=[1]OUT_SyntheticFuels!$C$4:$C$1000)*1,("VAR_FIN"=[1]OUT_SyntheticFuels!$B$4:$B$1000)*1,("MNR"=[1]OUT_SyntheticFuels!$A$4:$A$1000)*1,[1]OUT_SyntheticFuels!F$4:F$1000)</f>
        <v>14.280049525713892</v>
      </c>
      <c r="H643" s="2" cm="1">
        <f t="array" ref="H643">SUMPRODUCT(("SUP_MNRBIO"=[1]OUT_SyntheticFuels!$C$4:$C$1000)*1,("VAR_FIN"=[1]OUT_SyntheticFuels!$B$4:$B$1000)*1,("MNR"=[1]OUT_SyntheticFuels!$A$4:$A$1000)*1,[1]OUT_SyntheticFuels!G$4:G$1000)</f>
        <v>15.340044949868057</v>
      </c>
      <c r="I643" s="2" cm="1">
        <f t="array" ref="I643">SUMPRODUCT(("SUP_MNRBIO"=[1]OUT_SyntheticFuels!$C$4:$C$1000)*1,("VAR_FIN"=[1]OUT_SyntheticFuels!$B$4:$B$1000)*1,("MNR"=[1]OUT_SyntheticFuels!$A$4:$A$1000)*1,[1]OUT_SyntheticFuels!H$4:H$1000)</f>
        <v>17.10655793281105</v>
      </c>
      <c r="J643" s="2" cm="1">
        <f t="array" ref="J643">SUMPRODUCT(("SUP_MNRBIO"=[1]OUT_SyntheticFuels!$C$4:$C$1000)*1,("VAR_FIN"=[1]OUT_SyntheticFuels!$B$4:$B$1000)*1,("MNR"=[1]OUT_SyntheticFuels!$A$4:$A$1000)*1,[1]OUT_SyntheticFuels!I$4:I$1000)</f>
        <v>17.106559116780588</v>
      </c>
      <c r="K643" s="2" cm="1">
        <f t="array" ref="K643">SUMPRODUCT(("SUP_MNRBIO"=[1]OUT_SyntheticFuels!$C$4:$C$1000)*1,("VAR_FIN"=[1]OUT_SyntheticFuels!$B$4:$B$1000)*1,("MNR"=[1]OUT_SyntheticFuels!$A$4:$A$1000)*1,[1]OUT_SyntheticFuels!J$4:J$1000)</f>
        <v>26.999999924603937</v>
      </c>
    </row>
    <row r="644" spans="2:11" hidden="1">
      <c r="B644" s="5" t="s">
        <v>6</v>
      </c>
      <c r="C644" s="5" t="s">
        <v>7</v>
      </c>
      <c r="D644" t="s">
        <v>945</v>
      </c>
      <c r="E644" s="5" t="s">
        <v>8</v>
      </c>
      <c r="F644" s="2">
        <f>SUM(F645:F648)</f>
        <v>9.679322867883581</v>
      </c>
      <c r="G644" s="2">
        <f t="shared" ref="G644" si="408">SUM(G645:G648)</f>
        <v>9.327747082102098</v>
      </c>
      <c r="H644" s="2">
        <f t="shared" ref="H644" si="409">SUM(H645:H648)</f>
        <v>9.3330205196077358</v>
      </c>
      <c r="I644" s="2">
        <f t="shared" ref="I644" si="410">SUM(I645:I648)</f>
        <v>9.659218361438489</v>
      </c>
      <c r="J644" s="2">
        <f t="shared" ref="J644" si="411">SUM(J645:J648)</f>
        <v>9.3619386427304043</v>
      </c>
      <c r="K644" s="2">
        <f t="shared" ref="K644" si="412">SUM(K645:K648)</f>
        <v>16.927240390849917</v>
      </c>
    </row>
    <row r="645" spans="2:11" hidden="1">
      <c r="B645" s="5" t="s">
        <v>6</v>
      </c>
      <c r="C645" s="5" t="s">
        <v>7</v>
      </c>
      <c r="D645" t="s">
        <v>350</v>
      </c>
      <c r="E645" s="5" t="s">
        <v>8</v>
      </c>
      <c r="F645" s="2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  <c r="G645" s="2" cm="1">
        <f t="array" ref="G645">SUMPRODUCT(("SUP_WSTBIO"=[1]OUT_SyntheticFuels!$C$4:$C$1000)*1,("CWST"=[1]OUT_SyntheticFuels!$A$4:$A$1000)*1,("VAR_FIN"=[1]OUT_SyntheticFuels!$B$4:$B$1000)*1,[1]OUT_SyntheticFuels!F$4:F$1000)</f>
        <v>9.327747082102098</v>
      </c>
      <c r="H645" s="2" cm="1">
        <f t="array" ref="H645">SUMPRODUCT(("SUP_WSTBIO"=[1]OUT_SyntheticFuels!$C$4:$C$1000)*1,("CWST"=[1]OUT_SyntheticFuels!$A$4:$A$1000)*1,("VAR_FIN"=[1]OUT_SyntheticFuels!$B$4:$B$1000)*1,[1]OUT_SyntheticFuels!G$4:G$1000)</f>
        <v>9.3330205196077358</v>
      </c>
      <c r="I645" s="2" cm="1">
        <f t="array" ref="I645">SUMPRODUCT(("SUP_WSTBIO"=[1]OUT_SyntheticFuels!$C$4:$C$1000)*1,("CWST"=[1]OUT_SyntheticFuels!$A$4:$A$1000)*1,("VAR_FIN"=[1]OUT_SyntheticFuels!$B$4:$B$1000)*1,[1]OUT_SyntheticFuels!H$4:H$1000)</f>
        <v>9.659218361438489</v>
      </c>
      <c r="J645" s="2" cm="1">
        <f t="array" ref="J645">SUMPRODUCT(("SUP_WSTBIO"=[1]OUT_SyntheticFuels!$C$4:$C$1000)*1,("CWST"=[1]OUT_SyntheticFuels!$A$4:$A$1000)*1,("VAR_FIN"=[1]OUT_SyntheticFuels!$B$4:$B$1000)*1,[1]OUT_SyntheticFuels!I$4:I$1000)</f>
        <v>9.3619234541098564</v>
      </c>
      <c r="K645" s="2" cm="1">
        <f t="array" ref="K645">SUMPRODUCT(("SUP_WSTBIO"=[1]OUT_SyntheticFuels!$C$4:$C$1000)*1,("CWST"=[1]OUT_SyntheticFuels!$A$4:$A$1000)*1,("VAR_FIN"=[1]OUT_SyntheticFuels!$B$4:$B$1000)*1,[1]OUT_SyntheticFuels!J$4:J$1000)</f>
        <v>16.927221972447519</v>
      </c>
    </row>
    <row r="646" spans="2:11" hidden="1">
      <c r="B646" s="5" t="s">
        <v>6</v>
      </c>
      <c r="C646" s="5" t="s">
        <v>7</v>
      </c>
      <c r="D646" t="s">
        <v>351</v>
      </c>
      <c r="E646" s="5" t="s">
        <v>8</v>
      </c>
      <c r="F646" s="2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2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2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2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2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2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hidden="1">
      <c r="B647" s="5" t="s">
        <v>6</v>
      </c>
      <c r="C647" s="5" t="s">
        <v>7</v>
      </c>
      <c r="D647" t="s">
        <v>352</v>
      </c>
      <c r="E647" s="5" t="s">
        <v>8</v>
      </c>
      <c r="F647" s="2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2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2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2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2" cm="1">
        <f t="array" ref="J647">SUMPRODUCT(("SUP_WSTHTGBIO"=[1]OUT_SyntheticFuels!$C$4:$C$1000)*1,("CWST"=[1]OUT_SyntheticFuels!$A$4:$A$1000)*1,("VAR_FIN"=[1]OUT_SyntheticFuels!$B$4:$B$1000)*1,[1]OUT_SyntheticFuels!I$4:I$1000)</f>
        <v>1.2481548250959501E-5</v>
      </c>
      <c r="K647" s="2" cm="1">
        <f t="array" ref="K647">SUMPRODUCT(("SUP_WSTHTGBIO"=[1]OUT_SyntheticFuels!$C$4:$C$1000)*1,("CWST"=[1]OUT_SyntheticFuels!$A$4:$A$1000)*1,("VAR_FIN"=[1]OUT_SyntheticFuels!$B$4:$B$1000)*1,[1]OUT_SyntheticFuels!J$4:J$1000)</f>
        <v>1.3290706240371002E-5</v>
      </c>
    </row>
    <row r="648" spans="2:11" hidden="1">
      <c r="B648" s="5" t="s">
        <v>6</v>
      </c>
      <c r="C648" s="5" t="s">
        <v>7</v>
      </c>
      <c r="D648" t="s">
        <v>353</v>
      </c>
      <c r="E648" s="5" t="s">
        <v>8</v>
      </c>
      <c r="F648" s="2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2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2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2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2" cm="1">
        <f t="array" ref="J648">SUMPRODUCT(("SUP_WSTHTGBIOCCS"=[1]OUT_SyntheticFuels!$C$4:$C$1000)*1,("CWST"=[1]OUT_SyntheticFuels!$A$4:$A$1000)*1,("VAR_FIN"=[1]OUT_SyntheticFuels!$B$4:$B$1000)*1,[1]OUT_SyntheticFuels!I$4:I$1000)</f>
        <v>2.7070722963411063E-6</v>
      </c>
      <c r="K648" s="2" cm="1">
        <f t="array" ref="K648">SUMPRODUCT(("SUP_WSTHTGBIOCCS"=[1]OUT_SyntheticFuels!$C$4:$C$1000)*1,("CWST"=[1]OUT_SyntheticFuels!$A$4:$A$1000)*1,("VAR_FIN"=[1]OUT_SyntheticFuels!$B$4:$B$1000)*1,[1]OUT_SyntheticFuels!J$4:J$1000)</f>
        <v>5.1276961603861806E-6</v>
      </c>
    </row>
    <row r="649" spans="2:11" hidden="1">
      <c r="B649" s="5" t="s">
        <v>6</v>
      </c>
      <c r="C649" s="5" t="s">
        <v>7</v>
      </c>
      <c r="D649" t="s">
        <v>946</v>
      </c>
      <c r="E649" s="5" t="s">
        <v>8</v>
      </c>
      <c r="F649" s="2">
        <f>SUM(F650:F651)</f>
        <v>0</v>
      </c>
      <c r="G649" s="2">
        <f t="shared" ref="G649" si="413">SUM(G650:G651)</f>
        <v>6.2673564434705939E-5</v>
      </c>
      <c r="H649" s="2">
        <f t="shared" ref="H649" si="414">SUM(H650:H651)</f>
        <v>4.0318418899885641E-5</v>
      </c>
      <c r="I649" s="2">
        <f t="shared" ref="I649" si="415">SUM(I650:I651)</f>
        <v>1.391131380551594E-5</v>
      </c>
      <c r="J649" s="2">
        <f t="shared" ref="J649" si="416">SUM(J650:J651)</f>
        <v>2.0547419923286202E-5</v>
      </c>
      <c r="K649" s="2">
        <f t="shared" ref="K649" si="417">SUM(K650:K651)</f>
        <v>1.9498150639142706E-5</v>
      </c>
    </row>
    <row r="650" spans="2:11" hidden="1">
      <c r="B650" s="5" t="s">
        <v>6</v>
      </c>
      <c r="C650" s="5" t="s">
        <v>7</v>
      </c>
      <c r="D650" t="s">
        <v>354</v>
      </c>
      <c r="E650" s="5" t="s">
        <v>8</v>
      </c>
      <c r="F650" s="2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2" cm="1">
        <f t="array" ref="G650">SUMPRODUCT(("SUP_WODBIO"=[1]OUT_SyntheticFuels!$C$4:$C$1000)*1,("CWOD"=[1]OUT_SyntheticFuels!$A$4:$A$1000)*1,("VAR_FIN"=[1]OUT_SyntheticFuels!$B$4:$B$1000)*1,[1]OUT_SyntheticFuels!F$4:F$1000)</f>
        <v>6.2673564434705939E-5</v>
      </c>
      <c r="H650" s="2" cm="1">
        <f t="array" ref="H650">SUMPRODUCT(("SUP_WODBIO"=[1]OUT_SyntheticFuels!$C$4:$C$1000)*1,("CWOD"=[1]OUT_SyntheticFuels!$A$4:$A$1000)*1,("VAR_FIN"=[1]OUT_SyntheticFuels!$B$4:$B$1000)*1,[1]OUT_SyntheticFuels!G$4:G$1000)</f>
        <v>4.0318418899885641E-5</v>
      </c>
      <c r="I650" s="2" cm="1">
        <f t="array" ref="I650">SUMPRODUCT(("SUP_WODBIO"=[1]OUT_SyntheticFuels!$C$4:$C$1000)*1,("CWOD"=[1]OUT_SyntheticFuels!$A$4:$A$1000)*1,("VAR_FIN"=[1]OUT_SyntheticFuels!$B$4:$B$1000)*1,[1]OUT_SyntheticFuels!H$4:H$1000)</f>
        <v>1.391131380551594E-5</v>
      </c>
      <c r="J650" s="2" cm="1">
        <f t="array" ref="J650">SUMPRODUCT(("SUP_WODBIO"=[1]OUT_SyntheticFuels!$C$4:$C$1000)*1,("CWOD"=[1]OUT_SyntheticFuels!$A$4:$A$1000)*1,("VAR_FIN"=[1]OUT_SyntheticFuels!$B$4:$B$1000)*1,[1]OUT_SyntheticFuels!I$4:I$1000)</f>
        <v>8.8191721419379313E-6</v>
      </c>
      <c r="K650" s="2" cm="1">
        <f t="array" ref="K650">SUMPRODUCT(("SUP_WODBIO"=[1]OUT_SyntheticFuels!$C$4:$C$1000)*1,("CWOD"=[1]OUT_SyntheticFuels!$A$4:$A$1000)*1,("VAR_FIN"=[1]OUT_SyntheticFuels!$B$4:$B$1000)*1,[1]OUT_SyntheticFuels!J$4:J$1000)</f>
        <v>2.3616529777215753E-6</v>
      </c>
    </row>
    <row r="651" spans="2:11" hidden="1">
      <c r="B651" s="5" t="s">
        <v>6</v>
      </c>
      <c r="C651" s="5" t="s">
        <v>7</v>
      </c>
      <c r="D651" t="s">
        <v>355</v>
      </c>
      <c r="E651" s="5" t="s">
        <v>8</v>
      </c>
      <c r="F651" s="2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2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2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2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2" cm="1">
        <f t="array" ref="J651">SUMPRODUCT(("SUP_WODBIOCCS"=[1]OUT_SyntheticFuels!$C$4:$C$1000)*1,("CWOD"=[1]OUT_SyntheticFuels!$A$4:$A$1000)*1,("VAR_FIN"=[1]OUT_SyntheticFuels!$B$4:$B$1000)*1,[1]OUT_SyntheticFuels!I$4:I$1000)</f>
        <v>1.1728247781348271E-5</v>
      </c>
      <c r="K651" s="2" cm="1">
        <f t="array" ref="K651">SUMPRODUCT(("SUP_WODBIOCCS"=[1]OUT_SyntheticFuels!$C$4:$C$1000)*1,("CWOD"=[1]OUT_SyntheticFuels!$A$4:$A$1000)*1,("VAR_FIN"=[1]OUT_SyntheticFuels!$B$4:$B$1000)*1,[1]OUT_SyntheticFuels!J$4:J$1000)</f>
        <v>1.713649766142113E-5</v>
      </c>
    </row>
    <row r="652" spans="2:11" hidden="1">
      <c r="B652" s="5" t="s">
        <v>6</v>
      </c>
      <c r="C652" s="5" t="s">
        <v>7</v>
      </c>
      <c r="D652" s="1" t="s">
        <v>393</v>
      </c>
      <c r="E652" s="9" t="s">
        <v>8</v>
      </c>
      <c r="F652" s="14" t="s">
        <v>295</v>
      </c>
      <c r="G652" s="14" t="s">
        <v>295</v>
      </c>
      <c r="H652" s="14" t="s">
        <v>295</v>
      </c>
      <c r="I652" s="14" t="s">
        <v>295</v>
      </c>
      <c r="J652" s="14" t="s">
        <v>295</v>
      </c>
      <c r="K652" s="14" t="s">
        <v>295</v>
      </c>
    </row>
    <row r="653" spans="2:11" hidden="1">
      <c r="B653" s="5" t="s">
        <v>6</v>
      </c>
      <c r="C653" s="5" t="s">
        <v>7</v>
      </c>
      <c r="D653" t="s">
        <v>356</v>
      </c>
      <c r="E653" s="5" t="s">
        <v>8</v>
      </c>
      <c r="F653" s="4">
        <f t="shared" ref="F653:K653" si="418">IFERROR(SUM(F633,F623,F613)/F643,"-")</f>
        <v>0.34965034965035036</v>
      </c>
      <c r="G653" s="4">
        <f t="shared" si="418"/>
        <v>0.34965034965034991</v>
      </c>
      <c r="H653" s="4">
        <f t="shared" si="418"/>
        <v>0.34965034965035019</v>
      </c>
      <c r="I653" s="4">
        <f t="shared" si="418"/>
        <v>0.34965034965035013</v>
      </c>
      <c r="J653" s="4">
        <f t="shared" si="418"/>
        <v>0.34965034965035013</v>
      </c>
      <c r="K653" s="4">
        <f t="shared" si="418"/>
        <v>0.34965034965035019</v>
      </c>
    </row>
    <row r="654" spans="2:11" hidden="1">
      <c r="B654" s="5" t="s">
        <v>6</v>
      </c>
      <c r="C654" s="5" t="s">
        <v>7</v>
      </c>
      <c r="D654" t="s">
        <v>357</v>
      </c>
      <c r="E654" s="5" t="s">
        <v>8</v>
      </c>
      <c r="F654" s="4">
        <f t="shared" ref="F654:K657" si="419">IFERROR(SUM(F635,F625,F615)/F645,"-")</f>
        <v>0.59322033898305093</v>
      </c>
      <c r="G654" s="4">
        <f t="shared" si="419"/>
        <v>0.59322033898305171</v>
      </c>
      <c r="H654" s="4">
        <f t="shared" si="419"/>
        <v>0.59322033898305138</v>
      </c>
      <c r="I654" s="4">
        <f t="shared" si="419"/>
        <v>0.59322033898305082</v>
      </c>
      <c r="J654" s="4">
        <f t="shared" si="419"/>
        <v>0.59322033898305115</v>
      </c>
      <c r="K654" s="4">
        <f t="shared" si="419"/>
        <v>0.59322033898305127</v>
      </c>
    </row>
    <row r="655" spans="2:11" hidden="1">
      <c r="B655" s="5" t="s">
        <v>6</v>
      </c>
      <c r="C655" s="5" t="s">
        <v>7</v>
      </c>
      <c r="D655" t="s">
        <v>358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hidden="1">
      <c r="B656" s="5" t="s">
        <v>6</v>
      </c>
      <c r="C656" s="5" t="s">
        <v>7</v>
      </c>
      <c r="D656" t="s">
        <v>359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0.69999999999999984</v>
      </c>
      <c r="K656" s="4">
        <f t="shared" si="419"/>
        <v>0.69999999999999973</v>
      </c>
    </row>
    <row r="657" spans="2:11" hidden="1">
      <c r="B657" s="5" t="s">
        <v>6</v>
      </c>
      <c r="C657" s="5" t="s">
        <v>7</v>
      </c>
      <c r="D657" t="s">
        <v>360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0.63000000000000012</v>
      </c>
      <c r="K657" s="4">
        <f t="shared" si="419"/>
        <v>0.63000000000000012</v>
      </c>
    </row>
    <row r="658" spans="2:11" hidden="1">
      <c r="B658" s="5" t="s">
        <v>6</v>
      </c>
      <c r="C658" s="5" t="s">
        <v>7</v>
      </c>
      <c r="D658" t="s">
        <v>361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0.82644527793577927</v>
      </c>
      <c r="H658" s="4">
        <f t="shared" si="420"/>
        <v>0.81304318498505812</v>
      </c>
      <c r="I658" s="4">
        <f t="shared" si="420"/>
        <v>0.74074074074074137</v>
      </c>
      <c r="J658" s="4">
        <f t="shared" si="420"/>
        <v>0.74074074074073992</v>
      </c>
      <c r="K658" s="4">
        <f t="shared" si="420"/>
        <v>0.73446108005328969</v>
      </c>
    </row>
    <row r="659" spans="2:11" hidden="1">
      <c r="B659" s="5" t="s">
        <v>6</v>
      </c>
      <c r="C659" s="5" t="s">
        <v>7</v>
      </c>
      <c r="D659" t="s">
        <v>362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0.67073001422853173</v>
      </c>
      <c r="K659" s="4">
        <f t="shared" si="420"/>
        <v>0.71714957896924392</v>
      </c>
    </row>
    <row r="660" spans="2:11" hidden="1">
      <c r="B660" s="9" t="s">
        <v>6</v>
      </c>
      <c r="C660" s="9" t="s">
        <v>7</v>
      </c>
      <c r="D660" s="1" t="s">
        <v>395</v>
      </c>
      <c r="E660" s="9" t="s">
        <v>8</v>
      </c>
      <c r="F660" s="3">
        <f>SUM(F661,F665,F674)</f>
        <v>4.045821599421036E-3</v>
      </c>
      <c r="G660" s="3">
        <f t="shared" ref="G660:K660" si="421">SUM(G661,G665,G674)</f>
        <v>2.940184298175667E-2</v>
      </c>
      <c r="H660" s="3">
        <f t="shared" si="421"/>
        <v>2.9401947282015114E-2</v>
      </c>
      <c r="I660" s="3">
        <f t="shared" si="421"/>
        <v>3.0197425166022551</v>
      </c>
      <c r="J660" s="3">
        <f t="shared" si="421"/>
        <v>10.447836778029904</v>
      </c>
      <c r="K660" s="3">
        <f t="shared" si="421"/>
        <v>21.91451242288403</v>
      </c>
    </row>
    <row r="661" spans="2:11" hidden="1"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2">
        <f>[1]Other_transformation!B$28</f>
        <v>4.045821599421036E-3</v>
      </c>
      <c r="G661" s="2">
        <f>[1]Other_transformation!C$28</f>
        <v>2.940184298175667E-2</v>
      </c>
      <c r="H661" s="2">
        <f>[1]Other_transformation!D$28</f>
        <v>2.9401947282015114E-2</v>
      </c>
      <c r="I661" s="2">
        <f>[1]Other_transformation!E$28</f>
        <v>2.9401465102377022E-2</v>
      </c>
      <c r="J661" s="2">
        <f>[1]Other_transformation!F$28</f>
        <v>1.4935330529859756</v>
      </c>
      <c r="K661" s="2">
        <f>[1]Other_transformation!G$28</f>
        <v>6.6713617178657341</v>
      </c>
    </row>
    <row r="662" spans="2:11" hidden="1">
      <c r="B662" t="str">
        <f t="shared" ref="B662:B673" si="422">B661</f>
        <v>SPS1</v>
      </c>
      <c r="C662" t="str">
        <f t="shared" ref="C662:C673" si="423">C661</f>
        <v>CH</v>
      </c>
      <c r="D662" t="s">
        <v>408</v>
      </c>
      <c r="E662" s="5" t="s">
        <v>8</v>
      </c>
      <c r="F662" s="2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  <c r="G662" s="2" cm="1">
        <f t="array" ref="G662">SUMPRODUCT(("SUP_ELCH2"=[1]OUT_SyntheticFuels!$C$4:$C$1000)*1,ISNUMBER(SEARCH("h2",[1]OUT_SyntheticFuels!$A$4:$A$1000))*1,("Var_Fout"=[1]OUT_SyntheticFuels!$B$4:$B$1000)*1,[1]OUT_SyntheticFuels!F$4:F$1000)</f>
        <v>2.940184298175667E-2</v>
      </c>
      <c r="H662" s="2" cm="1">
        <f t="array" ref="H662">SUMPRODUCT(("SUP_ELCH2"=[1]OUT_SyntheticFuels!$C$4:$C$1000)*1,ISNUMBER(SEARCH("h2",[1]OUT_SyntheticFuels!$A$4:$A$1000))*1,("Var_Fout"=[1]OUT_SyntheticFuels!$B$4:$B$1000)*1,[1]OUT_SyntheticFuels!G$4:G$1000)</f>
        <v>2.9401947282015114E-2</v>
      </c>
      <c r="I662" s="2" cm="1">
        <f t="array" ref="I662">SUMPRODUCT(("SUP_ELCH2"=[1]OUT_SyntheticFuels!$C$4:$C$1000)*1,ISNUMBER(SEARCH("h2",[1]OUT_SyntheticFuels!$A$4:$A$1000))*1,("Var_Fout"=[1]OUT_SyntheticFuels!$B$4:$B$1000)*1,[1]OUT_SyntheticFuels!H$4:H$1000)</f>
        <v>2.940009365424933E-2</v>
      </c>
      <c r="J662" s="2" cm="1">
        <f t="array" ref="J662">SUMPRODUCT(("SUP_ELCH2"=[1]OUT_SyntheticFuels!$C$4:$C$1000)*1,ISNUMBER(SEARCH("h2",[1]OUT_SyntheticFuels!$A$4:$A$1000))*1,("Var_Fout"=[1]OUT_SyntheticFuels!$B$4:$B$1000)*1,[1]OUT_SyntheticFuels!I$4:I$1000)</f>
        <v>1.493271311564806</v>
      </c>
      <c r="K662" s="2" cm="1">
        <f t="array" ref="K662">SUMPRODUCT(("SUP_ELCH2"=[1]OUT_SyntheticFuels!$C$4:$C$1000)*1,ISNUMBER(SEARCH("h2",[1]OUT_SyntheticFuels!$A$4:$A$1000))*1,("Var_Fout"=[1]OUT_SyntheticFuels!$B$4:$B$1000)*1,[1]OUT_SyntheticFuels!J$4:J$1000)</f>
        <v>6.6711508683137817</v>
      </c>
    </row>
    <row r="663" spans="2:11" hidden="1">
      <c r="B663" t="str">
        <f t="shared" ref="B663" si="424">B662</f>
        <v>SPS1</v>
      </c>
      <c r="C663" t="str">
        <f t="shared" ref="C663" si="425">C662</f>
        <v>CH</v>
      </c>
      <c r="D663" t="s">
        <v>407</v>
      </c>
      <c r="E663" s="5" t="s">
        <v>8</v>
      </c>
      <c r="F663" s="2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2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2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2" cm="1">
        <f t="array" ref="I663">SUMPRODUCT(("SUP_ELCH2_D"=[1]OUT_SyntheticFuels!$C$4:$C$1000)*1,ISNUMBER(SEARCH("h2",[1]OUT_SyntheticFuels!$A$4:$A$1000))*1,("Var_Fout"=[1]OUT_SyntheticFuels!$B$4:$B$1000)*1,[1]OUT_SyntheticFuels!H$4:H$1000)</f>
        <v>1.3714481276921207E-6</v>
      </c>
      <c r="J663" s="2" cm="1">
        <f t="array" ref="J663">SUMPRODUCT(("SUP_ELCH2_D"=[1]OUT_SyntheticFuels!$C$4:$C$1000)*1,ISNUMBER(SEARCH("h2",[1]OUT_SyntheticFuels!$A$4:$A$1000))*1,("Var_Fout"=[1]OUT_SyntheticFuels!$B$4:$B$1000)*1,[1]OUT_SyntheticFuels!I$4:I$1000)</f>
        <v>1.5222618563056326E-4</v>
      </c>
      <c r="K663" s="2" cm="1">
        <f t="array" ref="K663">SUMPRODUCT(("SUP_ELCH2_D"=[1]OUT_SyntheticFuels!$C$4:$C$1000)*1,ISNUMBER(SEARCH("h2",[1]OUT_SyntheticFuels!$A$4:$A$1000))*1,("Var_Fout"=[1]OUT_SyntheticFuels!$B$4:$B$1000)*1,[1]OUT_SyntheticFuels!J$4:J$1000)</f>
        <v>1.6189852904304611E-4</v>
      </c>
    </row>
    <row r="664" spans="2:11" hidden="1"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2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2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2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2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2" cm="1">
        <f t="array" ref="J664">SUMPRODUCT(("SUP_ELCH2_SOEC"=[1]OUT_SyntheticFuels!$C$4:$C$1000)*1,ISNUMBER(SEARCH("H2",[1]OUT_SyntheticFuels!$A$4:$A$1000))*1,("Var_Fout"=[1]OUT_SyntheticFuels!$B$4:$B$1000)*1,[1]OUT_SyntheticFuels!I$4:I$1000)</f>
        <v>1.095152355390299E-4</v>
      </c>
      <c r="K664" s="2" cm="1">
        <f t="array" ref="K664">SUMPRODUCT(("SUP_ELCH2_SOEC"=[1]OUT_SyntheticFuels!$C$4:$C$1000)*1,ISNUMBER(SEARCH("H2",[1]OUT_SyntheticFuels!$A$4:$A$1000))*1,("Var_Fout"=[1]OUT_SyntheticFuels!$B$4:$B$1000)*1,[1]OUT_SyntheticFuels!J$4:J$1000)</f>
        <v>4.8951022909275049E-5</v>
      </c>
    </row>
    <row r="665" spans="2:11" hidden="1">
      <c r="B665" t="str">
        <f t="shared" si="422"/>
        <v>SPS1</v>
      </c>
      <c r="C665" t="str">
        <f t="shared" si="423"/>
        <v>CH</v>
      </c>
      <c r="D665" t="s">
        <v>948</v>
      </c>
      <c r="E665" s="5" t="s">
        <v>8</v>
      </c>
      <c r="F665" s="2">
        <f>SUM([1]Other_transformation!B$29:B$30)</f>
        <v>0</v>
      </c>
      <c r="G665" s="2">
        <f>SUM([1]Other_transformation!C$29:C$30)</f>
        <v>0</v>
      </c>
      <c r="H665" s="2">
        <f>SUM([1]Other_transformation!D$29:D$30)</f>
        <v>0</v>
      </c>
      <c r="I665" s="2">
        <f>SUM([1]Other_transformation!E$29:E$30)</f>
        <v>2.9903410514998781</v>
      </c>
      <c r="J665" s="2">
        <f>SUM([1]Other_transformation!F$29:F$30)</f>
        <v>8.9543037250439284</v>
      </c>
      <c r="K665" s="2">
        <f>SUM([1]Other_transformation!G$29:G$30)</f>
        <v>9.339081584953675</v>
      </c>
    </row>
    <row r="666" spans="2:11" hidden="1">
      <c r="B666" t="str">
        <f t="shared" si="422"/>
        <v>SPS1</v>
      </c>
      <c r="C666" t="str">
        <f t="shared" si="423"/>
        <v>CH</v>
      </c>
      <c r="D666" t="s">
        <v>397</v>
      </c>
      <c r="E666" s="5" t="s">
        <v>8</v>
      </c>
      <c r="F666" s="2">
        <f>[1]Other_transformation!B$29</f>
        <v>0</v>
      </c>
      <c r="G666" s="2">
        <f>[1]Other_transformation!C$29</f>
        <v>0</v>
      </c>
      <c r="H666" s="2">
        <f>[1]Other_transformation!D$29</f>
        <v>0</v>
      </c>
      <c r="I666" s="2">
        <f>[1]Other_transformation!E$29</f>
        <v>2.9903410514998781</v>
      </c>
      <c r="J666" s="2">
        <f>[1]Other_transformation!F$29</f>
        <v>8.9542623226441407</v>
      </c>
      <c r="K666" s="2">
        <f>[1]Other_transformation!G$29</f>
        <v>4.4521824982268754E-7</v>
      </c>
    </row>
    <row r="667" spans="2:11" hidden="1">
      <c r="B667" t="str">
        <f t="shared" si="422"/>
        <v>SPS1</v>
      </c>
      <c r="C667" t="str">
        <f t="shared" si="423"/>
        <v>CH</v>
      </c>
      <c r="D667" t="s">
        <v>398</v>
      </c>
      <c r="E667" s="5" t="s">
        <v>8</v>
      </c>
      <c r="F667" s="2">
        <f>[1]Other_transformation!B$30</f>
        <v>0</v>
      </c>
      <c r="G667" s="2">
        <f>[1]Other_transformation!C$30</f>
        <v>0</v>
      </c>
      <c r="H667" s="2">
        <f>[1]Other_transformation!D$30</f>
        <v>0</v>
      </c>
      <c r="I667" s="2">
        <f>[1]Other_transformation!E$30</f>
        <v>0</v>
      </c>
      <c r="J667" s="2">
        <f>[1]Other_transformation!F$30</f>
        <v>4.1402399787370751E-5</v>
      </c>
      <c r="K667" s="2">
        <f>[1]Other_transformation!G$30</f>
        <v>9.3390811397354252</v>
      </c>
    </row>
    <row r="668" spans="2:11" hidden="1">
      <c r="B668" t="str">
        <f t="shared" si="422"/>
        <v>SPS1</v>
      </c>
      <c r="C668" t="str">
        <f t="shared" si="423"/>
        <v>CH</v>
      </c>
      <c r="D668" t="s">
        <v>949</v>
      </c>
      <c r="E668" s="5" t="s">
        <v>8</v>
      </c>
      <c r="F668" s="2">
        <f>F665-F671</f>
        <v>0</v>
      </c>
      <c r="G668" s="2">
        <f t="shared" ref="G668:K668" si="426">G665-G671</f>
        <v>0</v>
      </c>
      <c r="H668" s="2">
        <f t="shared" si="426"/>
        <v>0</v>
      </c>
      <c r="I668" s="2">
        <f t="shared" si="426"/>
        <v>2.9903343513659362</v>
      </c>
      <c r="J668" s="2">
        <f t="shared" si="426"/>
        <v>8.9542938049783878</v>
      </c>
      <c r="K668" s="2">
        <f t="shared" si="426"/>
        <v>9.3390699412696456</v>
      </c>
    </row>
    <row r="669" spans="2:11" hidden="1">
      <c r="B669" t="str">
        <f t="shared" si="422"/>
        <v>SPS1</v>
      </c>
      <c r="C669" t="str">
        <f t="shared" si="423"/>
        <v>CH</v>
      </c>
      <c r="D669" t="s">
        <v>612</v>
      </c>
      <c r="E669" s="5" t="s">
        <v>8</v>
      </c>
      <c r="F669" s="2">
        <f t="shared" ref="F669:K669" si="427">F666-F672</f>
        <v>0</v>
      </c>
      <c r="G669" s="2">
        <f t="shared" si="427"/>
        <v>0</v>
      </c>
      <c r="H669" s="2">
        <f t="shared" si="427"/>
        <v>0</v>
      </c>
      <c r="I669" s="2">
        <f t="shared" si="427"/>
        <v>2.9903343513659362</v>
      </c>
      <c r="J669" s="2">
        <f t="shared" si="427"/>
        <v>8.9542524026244674</v>
      </c>
      <c r="K669" s="2">
        <f t="shared" si="427"/>
        <v>4.4521769473805974E-7</v>
      </c>
    </row>
    <row r="670" spans="2:11" hidden="1">
      <c r="B670" t="str">
        <f t="shared" si="422"/>
        <v>SPS1</v>
      </c>
      <c r="C670" t="str">
        <f t="shared" si="423"/>
        <v>CH</v>
      </c>
      <c r="D670" t="s">
        <v>613</v>
      </c>
      <c r="E670" s="5" t="s">
        <v>8</v>
      </c>
      <c r="F670" s="2">
        <f t="shared" ref="F670:K670" si="428">F667-F673</f>
        <v>0</v>
      </c>
      <c r="G670" s="2">
        <f t="shared" si="428"/>
        <v>0</v>
      </c>
      <c r="H670" s="2">
        <f t="shared" si="428"/>
        <v>0</v>
      </c>
      <c r="I670" s="2">
        <f t="shared" si="428"/>
        <v>0</v>
      </c>
      <c r="J670" s="2">
        <f t="shared" si="428"/>
        <v>4.140235391953646E-5</v>
      </c>
      <c r="K670" s="2">
        <f t="shared" si="428"/>
        <v>9.33906949605195</v>
      </c>
    </row>
    <row r="671" spans="2:11" hidden="1">
      <c r="B671" t="str">
        <f t="shared" si="422"/>
        <v>SPS1</v>
      </c>
      <c r="C671" t="str">
        <f t="shared" si="423"/>
        <v>CH</v>
      </c>
      <c r="D671" t="s">
        <v>950</v>
      </c>
      <c r="E671" s="5" t="s">
        <v>8</v>
      </c>
      <c r="F671" s="2">
        <f>SUM(F672:F673)</f>
        <v>0</v>
      </c>
      <c r="G671" s="2">
        <f t="shared" ref="G671:K671" si="429">SUM(G672:G673)</f>
        <v>0</v>
      </c>
      <c r="H671" s="2">
        <f t="shared" si="429"/>
        <v>0</v>
      </c>
      <c r="I671" s="2">
        <f t="shared" si="429"/>
        <v>6.7001339420044199E-6</v>
      </c>
      <c r="J671" s="2">
        <f t="shared" si="429"/>
        <v>9.9200655413246393E-6</v>
      </c>
      <c r="K671" s="2">
        <f t="shared" si="429"/>
        <v>1.16436840302418E-5</v>
      </c>
    </row>
    <row r="672" spans="2:11" hidden="1">
      <c r="B672" t="str">
        <f t="shared" si="422"/>
        <v>SPS1</v>
      </c>
      <c r="C672" t="str">
        <f t="shared" si="423"/>
        <v>CH</v>
      </c>
      <c r="D672" t="s">
        <v>673</v>
      </c>
      <c r="E672" s="5" t="s">
        <v>8</v>
      </c>
      <c r="F672" s="2">
        <f>IFERROR([1]Energy_Balances!B$157/([1]Energy_Balances!B$157+[1]Energy_Balances!B$72),0)*F666</f>
        <v>0</v>
      </c>
      <c r="G672" s="2">
        <f>IFERROR([1]Energy_Balances!C$157/([1]Energy_Balances!C$157+[1]Energy_Balances!C$72),0)*G666</f>
        <v>0</v>
      </c>
      <c r="H672" s="2">
        <f>IFERROR([1]Energy_Balances!D$157/([1]Energy_Balances!D$157+[1]Energy_Balances!D$72),0)*H666</f>
        <v>0</v>
      </c>
      <c r="I672" s="2">
        <f>IFERROR([1]Energy_Balances!E$157/([1]Energy_Balances!E$157+[1]Energy_Balances!E$72),0)*I666</f>
        <v>6.7001339420044199E-6</v>
      </c>
      <c r="J672" s="2">
        <f>IFERROR([1]Energy_Balances!F$157/([1]Energy_Balances!F$157+[1]Energy_Balances!F$72),0)*J666</f>
        <v>9.9200196734903469E-6</v>
      </c>
      <c r="K672" s="2">
        <f>IFERROR([1]Energy_Balances!G$157/([1]Energy_Balances!G$157+[1]Energy_Balances!G$72),0)*K666</f>
        <v>5.5508462778445093E-13</v>
      </c>
    </row>
    <row r="673" spans="2:11" hidden="1">
      <c r="B673" t="str">
        <f t="shared" si="422"/>
        <v>SPS1</v>
      </c>
      <c r="C673" t="str">
        <f t="shared" si="423"/>
        <v>CH</v>
      </c>
      <c r="D673" t="s">
        <v>674</v>
      </c>
      <c r="E673" s="5" t="s">
        <v>8</v>
      </c>
      <c r="F673" s="2">
        <f>IFERROR([1]Energy_Balances!B$157/([1]Energy_Balances!B$157+[1]Energy_Balances!B$72),0)*F667</f>
        <v>0</v>
      </c>
      <c r="G673" s="2">
        <f>IFERROR([1]Energy_Balances!C$157/([1]Energy_Balances!C$157+[1]Energy_Balances!C$72),0)*G667</f>
        <v>0</v>
      </c>
      <c r="H673" s="2">
        <f>IFERROR([1]Energy_Balances!D$157/([1]Energy_Balances!D$157+[1]Energy_Balances!D$72),0)*H667</f>
        <v>0</v>
      </c>
      <c r="I673" s="2">
        <f>IFERROR([1]Energy_Balances!E$157/([1]Energy_Balances!E$157+[1]Energy_Balances!E$72),0)*I667</f>
        <v>0</v>
      </c>
      <c r="J673" s="2">
        <f>IFERROR([1]Energy_Balances!F$157/([1]Energy_Balances!F$157+[1]Energy_Balances!F$72),0)*J667</f>
        <v>4.5867834291809024E-11</v>
      </c>
      <c r="K673" s="2">
        <f>IFERROR([1]Energy_Balances!G$157/([1]Energy_Balances!G$157+[1]Energy_Balances!G$72),0)*K667</f>
        <v>1.1643683475157172E-5</v>
      </c>
    </row>
    <row r="674" spans="2:11" hidden="1">
      <c r="B674" t="str">
        <f t="shared" ref="B674:B676" si="430">B673</f>
        <v>SPS1</v>
      </c>
      <c r="C674" t="str">
        <f t="shared" ref="C674:C676" si="431">C673</f>
        <v>CH</v>
      </c>
      <c r="D674" t="s">
        <v>951</v>
      </c>
      <c r="E674" s="5" t="s">
        <v>8</v>
      </c>
      <c r="F674" s="2">
        <f>SUM(F675:F676)</f>
        <v>0</v>
      </c>
      <c r="G674" s="2">
        <f t="shared" ref="G674:K674" si="432">SUM(G675:G676)</f>
        <v>0</v>
      </c>
      <c r="H674" s="2">
        <f t="shared" si="432"/>
        <v>0</v>
      </c>
      <c r="I674" s="2">
        <f t="shared" si="432"/>
        <v>0</v>
      </c>
      <c r="J674" s="2">
        <f t="shared" si="432"/>
        <v>0</v>
      </c>
      <c r="K674" s="2">
        <f t="shared" si="432"/>
        <v>5.9040691200646176</v>
      </c>
    </row>
    <row r="675" spans="2:11" hidden="1">
      <c r="B675" t="str">
        <f t="shared" si="430"/>
        <v>SPS1</v>
      </c>
      <c r="C675" t="str">
        <f t="shared" si="431"/>
        <v>CH</v>
      </c>
      <c r="D675" t="s">
        <v>399</v>
      </c>
      <c r="E675" s="5" t="s">
        <v>8</v>
      </c>
      <c r="F675" s="2">
        <f>[1]Other_transformation!B31</f>
        <v>0</v>
      </c>
      <c r="G675" s="2">
        <f>[1]Other_transformation!C31</f>
        <v>0</v>
      </c>
      <c r="H675" s="2">
        <f>[1]Other_transformation!D31</f>
        <v>0</v>
      </c>
      <c r="I675" s="2">
        <f>[1]Other_transformation!E31</f>
        <v>0</v>
      </c>
      <c r="J675" s="2">
        <f>[1]Other_transformation!F31</f>
        <v>0</v>
      </c>
      <c r="K675" s="2">
        <f>[1]Other_transformation!G31</f>
        <v>1.7426008191989695E-7</v>
      </c>
    </row>
    <row r="676" spans="2:11" hidden="1">
      <c r="B676" t="str">
        <f t="shared" si="430"/>
        <v>SPS1</v>
      </c>
      <c r="C676" t="str">
        <f t="shared" si="431"/>
        <v>CH</v>
      </c>
      <c r="D676" t="s">
        <v>400</v>
      </c>
      <c r="E676" s="5" t="s">
        <v>8</v>
      </c>
      <c r="F676" s="2">
        <f>[1]Other_transformation!B32</f>
        <v>0</v>
      </c>
      <c r="G676" s="2">
        <f>[1]Other_transformation!C32</f>
        <v>0</v>
      </c>
      <c r="H676" s="2">
        <f>[1]Other_transformation!D32</f>
        <v>0</v>
      </c>
      <c r="I676" s="2">
        <f>[1]Other_transformation!E32</f>
        <v>0</v>
      </c>
      <c r="J676" s="2">
        <f>[1]Other_transformation!F32</f>
        <v>0</v>
      </c>
      <c r="K676" s="2">
        <f>[1]Other_transformation!G32</f>
        <v>5.9040689458045357</v>
      </c>
    </row>
    <row r="677" spans="2:11" hidden="1">
      <c r="B677" s="9" t="s">
        <v>6</v>
      </c>
      <c r="C677" s="9" t="s">
        <v>7</v>
      </c>
      <c r="D677" s="1" t="s">
        <v>411</v>
      </c>
      <c r="E677" s="9" t="s">
        <v>8</v>
      </c>
      <c r="F677" s="3">
        <f>SUM(F678,F682,F684,F693)</f>
        <v>5.9063089042642866E-3</v>
      </c>
      <c r="G677" s="3">
        <f t="shared" ref="G677:K677" si="433">SUM(G678,G682,G684,G693)</f>
        <v>4.2365767985240166E-2</v>
      </c>
      <c r="H677" s="3">
        <f t="shared" si="433"/>
        <v>4.155752266009205E-2</v>
      </c>
      <c r="I677" s="3">
        <f t="shared" si="433"/>
        <v>3.9749352578816151</v>
      </c>
      <c r="J677" s="3">
        <f t="shared" si="433"/>
        <v>13.709108105027692</v>
      </c>
      <c r="K677" s="3">
        <f t="shared" si="433"/>
        <v>31.850133279764229</v>
      </c>
    </row>
    <row r="678" spans="2:11" hidden="1"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2">
        <f>SUM(F679:F681)</f>
        <v>5.9063089042642866E-3</v>
      </c>
      <c r="G678" s="2">
        <f t="shared" ref="G678:K678" si="434">SUM(G679:G681)</f>
        <v>4.2365767985240166E-2</v>
      </c>
      <c r="H678" s="2">
        <f t="shared" si="434"/>
        <v>4.155752266009205E-2</v>
      </c>
      <c r="I678" s="2">
        <f t="shared" si="434"/>
        <v>4.0275979592297319E-2</v>
      </c>
      <c r="J678" s="2">
        <f t="shared" si="434"/>
        <v>1.9271076284619124</v>
      </c>
      <c r="K678" s="2">
        <f t="shared" si="434"/>
        <v>8.1357962276604994</v>
      </c>
    </row>
    <row r="679" spans="2:11" hidden="1">
      <c r="B679" t="str">
        <f t="shared" ref="B679:B695" si="435">B678</f>
        <v>SPS1</v>
      </c>
      <c r="C679" t="str">
        <f t="shared" ref="C679:C695" si="436">C678</f>
        <v>CH</v>
      </c>
      <c r="D679" t="s">
        <v>409</v>
      </c>
      <c r="E679" s="5" t="s">
        <v>8</v>
      </c>
      <c r="F679" s="2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  <c r="G679" s="2" cm="1">
        <f t="array" ref="G679">SUMPRODUCT(("SUP_ELCH2"=[1]OUT_SyntheticFuels!$C$4:$C$1000)*1,ISNUMBER(SEARCH("ELC",[1]OUT_SyntheticFuels!$A$4:$A$1000))*1,("Var_Fin"=[1]OUT_SyntheticFuels!$B$4:$B$1000)*1,[1]OUT_SyntheticFuels!F$4:F$1000)</f>
        <v>4.2365767985240166E-2</v>
      </c>
      <c r="H679" s="2" cm="1">
        <f t="array" ref="H679">SUMPRODUCT(("SUP_ELCH2"=[1]OUT_SyntheticFuels!$C$4:$C$1000)*1,ISNUMBER(SEARCH("ELC",[1]OUT_SyntheticFuels!$A$4:$A$1000))*1,("Var_Fin"=[1]OUT_SyntheticFuels!$B$4:$B$1000)*1,[1]OUT_SyntheticFuels!G$4:G$1000)</f>
        <v>4.155752266009205E-2</v>
      </c>
      <c r="I679" s="2" cm="1">
        <f t="array" ref="I679">SUMPRODUCT(("SUP_ELCH2"=[1]OUT_SyntheticFuels!$C$4:$C$1000)*1,ISNUMBER(SEARCH("ELC",[1]OUT_SyntheticFuels!$A$4:$A$1000))*1,("Var_Fin"=[1]OUT_SyntheticFuels!$B$4:$B$1000)*1,[1]OUT_SyntheticFuels!H$4:H$1000)</f>
        <v>4.0274100896231985E-2</v>
      </c>
      <c r="J679" s="2" cm="1">
        <f t="array" ref="J679">SUMPRODUCT(("SUP_ELCH2"=[1]OUT_SyntheticFuels!$C$4:$C$1000)*1,ISNUMBER(SEARCH("ELC",[1]OUT_SyntheticFuels!$A$4:$A$1000))*1,("Var_Fin"=[1]OUT_SyntheticFuels!$B$4:$B$1000)*1,[1]OUT_SyntheticFuels!I$4:I$1000)</f>
        <v>1.9268016923416889</v>
      </c>
      <c r="K679" s="2" cm="1">
        <f t="array" ref="K679">SUMPRODUCT(("SUP_ELCH2"=[1]OUT_SyntheticFuels!$C$4:$C$1000)*1,ISNUMBER(SEARCH("ELC",[1]OUT_SyntheticFuels!$A$4:$A$1000))*1,("Var_Fin"=[1]OUT_SyntheticFuels!$B$4:$B$1000)*1,[1]OUT_SyntheticFuels!J$4:J$1000)</f>
        <v>8.1355498394070498</v>
      </c>
    </row>
    <row r="680" spans="2:11" hidden="1">
      <c r="B680" t="str">
        <f t="shared" ref="B680" si="437">B679</f>
        <v>SPS1</v>
      </c>
      <c r="C680" t="str">
        <f t="shared" ref="C680" si="438">C679</f>
        <v>CH</v>
      </c>
      <c r="D680" t="s">
        <v>410</v>
      </c>
      <c r="E680" s="5" t="s">
        <v>8</v>
      </c>
      <c r="F680" s="2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2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2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2" cm="1">
        <f t="array" ref="I680">SUMPRODUCT(("SUP_ELCH2_D"=[1]OUT_SyntheticFuels!$C$4:$C$1000)*1,ISNUMBER(SEARCH("ELC",[1]OUT_SyntheticFuels!$A$4:$A$1000))*1,("Var_Fin"=[1]OUT_SyntheticFuels!$B$4:$B$1000)*1,[1]OUT_SyntheticFuels!H$4:H$1000)</f>
        <v>1.8786960653316722E-6</v>
      </c>
      <c r="J680" s="2" cm="1">
        <f t="array" ref="J680">SUMPRODUCT(("SUP_ELCH2_D"=[1]OUT_SyntheticFuels!$C$4:$C$1000)*1,ISNUMBER(SEARCH("ELC",[1]OUT_SyntheticFuels!$A$4:$A$1000))*1,("Var_Fin"=[1]OUT_SyntheticFuels!$B$4:$B$1000)*1,[1]OUT_SyntheticFuels!I$4:I$1000)</f>
        <v>1.9642088468459792E-4</v>
      </c>
      <c r="K680" s="2" cm="1">
        <f t="array" ref="K680">SUMPRODUCT(("SUP_ELCH2_D"=[1]OUT_SyntheticFuels!$C$4:$C$1000)*1,ISNUMBER(SEARCH("ELC",[1]OUT_SyntheticFuels!$A$4:$A$1000))*1,("Var_Fin"=[1]OUT_SyntheticFuels!$B$4:$B$1000)*1,[1]OUT_SyntheticFuels!J$4:J$1000)</f>
        <v>1.9743723054029997E-4</v>
      </c>
    </row>
    <row r="681" spans="2:11" hidden="1"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2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2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2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2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2" cm="1">
        <f t="array" ref="J681">SUMPRODUCT(("SUP_ELCH2_SOEC"=[1]OUT_SyntheticFuels!$C$4:$C$1000)*1,ISNUMBER(SEARCH("ELC",[1]OUT_SyntheticFuels!$A$4:$A$1000))*1,("Var_Fin"=[1]OUT_SyntheticFuels!$B$4:$B$1000)*1,[1]OUT_SyntheticFuels!I$4:I$1000)</f>
        <v>1.095152355390299E-4</v>
      </c>
      <c r="K681" s="2" cm="1">
        <f t="array" ref="K681">SUMPRODUCT(("SUP_ELCH2_SOEC"=[1]OUT_SyntheticFuels!$C$4:$C$1000)*1,ISNUMBER(SEARCH("ELC",[1]OUT_SyntheticFuels!$A$4:$A$1000))*1,("Var_Fin"=[1]OUT_SyntheticFuels!$B$4:$B$1000)*1,[1]OUT_SyntheticFuels!J$4:J$1000)</f>
        <v>4.8951022909275049E-5</v>
      </c>
    </row>
    <row r="682" spans="2:11" hidden="1">
      <c r="B682" t="str">
        <f t="shared" ref="B682:B683" si="439">B681</f>
        <v>SPS1</v>
      </c>
      <c r="C682" t="str">
        <f t="shared" ref="C682:C683" si="440">C681</f>
        <v>CH</v>
      </c>
      <c r="D682" t="s">
        <v>953</v>
      </c>
      <c r="E682" s="5" t="s">
        <v>8</v>
      </c>
      <c r="F682" s="2">
        <f>F683</f>
        <v>0</v>
      </c>
      <c r="G682" s="2">
        <f t="shared" ref="G682:K682" si="441">G683</f>
        <v>0</v>
      </c>
      <c r="H682" s="2">
        <f t="shared" si="441"/>
        <v>0</v>
      </c>
      <c r="I682" s="2">
        <f t="shared" si="441"/>
        <v>0</v>
      </c>
      <c r="J682" s="2">
        <f t="shared" si="441"/>
        <v>1.6364345540314817E-5</v>
      </c>
      <c r="K682" s="2">
        <f t="shared" si="441"/>
        <v>5.4390025454749993E-6</v>
      </c>
    </row>
    <row r="683" spans="2:11" hidden="1">
      <c r="B683" t="str">
        <f t="shared" si="439"/>
        <v>SPS1</v>
      </c>
      <c r="C683" t="str">
        <f t="shared" si="440"/>
        <v>CH</v>
      </c>
      <c r="D683" t="s">
        <v>406</v>
      </c>
      <c r="E683" s="5" t="s">
        <v>8</v>
      </c>
      <c r="F683" s="2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2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2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2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2" cm="1">
        <f t="array" ref="J683">SUMPRODUCT(("SUP_ELCH2_SOEC"=[1]OUT_SyntheticFuels!$C$4:$C$1000)*1,ISNUMBER(SEARCH("CHEAT",[1]OUT_SyntheticFuels!$A$4:$A$1000))*1,("Var_Fin"=[1]OUT_SyntheticFuels!$B$4:$B$1000)*1,[1]OUT_SyntheticFuels!I$4:I$1000)</f>
        <v>1.6364345540314817E-5</v>
      </c>
      <c r="K683" s="2" cm="1">
        <f t="array" ref="K683">SUMPRODUCT(("SUP_ELCH2_SOEC"=[1]OUT_SyntheticFuels!$C$4:$C$1000)*1,ISNUMBER(SEARCH("CHEAT",[1]OUT_SyntheticFuels!$A$4:$A$1000))*1,("Var_Fin"=[1]OUT_SyntheticFuels!$B$4:$B$1000)*1,[1]OUT_SyntheticFuels!J$4:J$1000)</f>
        <v>5.4390025454749993E-6</v>
      </c>
    </row>
    <row r="684" spans="2:11" hidden="1"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2">
        <f>SUM(F685:F686)</f>
        <v>0</v>
      </c>
      <c r="G684" s="2">
        <f t="shared" ref="G684:K684" si="442">SUM(G685:G686)</f>
        <v>0</v>
      </c>
      <c r="H684" s="2">
        <f t="shared" si="442"/>
        <v>0</v>
      </c>
      <c r="I684" s="2">
        <f t="shared" si="442"/>
        <v>3.9346592782893177</v>
      </c>
      <c r="J684" s="2">
        <f t="shared" si="442"/>
        <v>11.78198411222024</v>
      </c>
      <c r="K684" s="2">
        <f t="shared" si="442"/>
        <v>13.534902105763331</v>
      </c>
    </row>
    <row r="685" spans="2:11" hidden="1">
      <c r="B685" t="str">
        <f t="shared" si="435"/>
        <v>SPS1</v>
      </c>
      <c r="C685" t="str">
        <f t="shared" si="436"/>
        <v>CH</v>
      </c>
      <c r="D685" t="s">
        <v>402</v>
      </c>
      <c r="E685" s="5" t="s">
        <v>8</v>
      </c>
      <c r="F685" s="2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2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2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2" cm="1">
        <f t="array" ref="I685">SUMPRODUCT(("SUP_ngaH2"=[1]OUT_SyntheticFuels!$C$4:$C$1000)*1,ISNUMBER(SEARCH("nga",[1]OUT_SyntheticFuels!$A$4:$A$1000))*1,("Var_Fin"=[1]OUT_SyntheticFuels!$B$4:$B$1000)*1,[1]OUT_SyntheticFuels!H$4:H$1000)</f>
        <v>3.9346592782893177</v>
      </c>
      <c r="J685" s="2" cm="1">
        <f t="array" ref="J685">SUMPRODUCT(("SUP_ngaH2"=[1]OUT_SyntheticFuels!$C$4:$C$1000)*1,ISNUMBER(SEARCH("nga",[1]OUT_SyntheticFuels!$A$4:$A$1000))*1,("Var_Fin"=[1]OUT_SyntheticFuels!$B$4:$B$1000)*1,[1]OUT_SyntheticFuels!I$4:I$1000)</f>
        <v>11.781924108742286</v>
      </c>
      <c r="K685" s="2" cm="1">
        <f t="array" ref="K685">SUMPRODUCT(("SUP_ngaH2"=[1]OUT_SyntheticFuels!$C$4:$C$1000)*1,ISNUMBER(SEARCH("nga",[1]OUT_SyntheticFuels!$A$4:$A$1000))*1,("Var_Fin"=[1]OUT_SyntheticFuels!$B$4:$B$1000)*1,[1]OUT_SyntheticFuels!J$4:J$1000)</f>
        <v>1.9032482080424116E-6</v>
      </c>
    </row>
    <row r="686" spans="2:11" hidden="1">
      <c r="B686" t="str">
        <f t="shared" si="435"/>
        <v>SPS1</v>
      </c>
      <c r="C686" t="str">
        <f t="shared" si="436"/>
        <v>CH</v>
      </c>
      <c r="D686" t="s">
        <v>403</v>
      </c>
      <c r="E686" s="5" t="s">
        <v>8</v>
      </c>
      <c r="F686" s="2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2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2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2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2" cm="1">
        <f t="array" ref="J686">SUMPRODUCT(("SUP_ngaH2ccs"=[1]OUT_SyntheticFuels!$C$4:$C$1000)*1,ISNUMBER(SEARCH("nga",[1]OUT_SyntheticFuels!$A$4:$A$1000))*1,("Var_Fin"=[1]OUT_SyntheticFuels!$B$4:$B$1000)*1,[1]OUT_SyntheticFuels!I$4:I$1000)</f>
        <v>6.0003477952711203E-5</v>
      </c>
      <c r="K686" s="2" cm="1">
        <f t="array" ref="K686">SUMPRODUCT(("SUP_ngaH2ccs"=[1]OUT_SyntheticFuels!$C$4:$C$1000)*1,ISNUMBER(SEARCH("nga",[1]OUT_SyntheticFuels!$A$4:$A$1000))*1,("Var_Fin"=[1]OUT_SyntheticFuels!$B$4:$B$1000)*1,[1]OUT_SyntheticFuels!J$4:J$1000)</f>
        <v>13.534900202515123</v>
      </c>
    </row>
    <row r="687" spans="2:11" hidden="1">
      <c r="B687" t="str">
        <f t="shared" si="435"/>
        <v>SPS1</v>
      </c>
      <c r="C687" t="str">
        <f t="shared" si="436"/>
        <v>CH</v>
      </c>
      <c r="D687" t="s">
        <v>955</v>
      </c>
      <c r="E687" s="5" t="s">
        <v>8</v>
      </c>
      <c r="F687" s="2">
        <f>F684-F690</f>
        <v>0</v>
      </c>
      <c r="G687" s="2">
        <f t="shared" ref="G687:K687" si="443">G684-G690</f>
        <v>0</v>
      </c>
      <c r="H687" s="2">
        <f t="shared" si="443"/>
        <v>0</v>
      </c>
      <c r="I687" s="2">
        <f t="shared" si="443"/>
        <v>3.9346504623236047</v>
      </c>
      <c r="J687" s="2">
        <f t="shared" si="443"/>
        <v>11.7819710594963</v>
      </c>
      <c r="K687" s="2">
        <f t="shared" si="443"/>
        <v>13.534885230857371</v>
      </c>
    </row>
    <row r="688" spans="2:11" hidden="1">
      <c r="B688" t="str">
        <f t="shared" si="435"/>
        <v>SPS1</v>
      </c>
      <c r="C688" t="str">
        <f t="shared" si="436"/>
        <v>CH</v>
      </c>
      <c r="D688" t="s">
        <v>614</v>
      </c>
      <c r="E688" s="5" t="s">
        <v>8</v>
      </c>
      <c r="F688" s="2">
        <f t="shared" ref="F688:K688" si="444">F685-F691</f>
        <v>0</v>
      </c>
      <c r="G688" s="2">
        <f t="shared" si="444"/>
        <v>0</v>
      </c>
      <c r="H688" s="2">
        <f t="shared" si="444"/>
        <v>0</v>
      </c>
      <c r="I688" s="2">
        <f t="shared" si="444"/>
        <v>3.9346504623236047</v>
      </c>
      <c r="J688" s="2">
        <f t="shared" si="444"/>
        <v>11.781911056084821</v>
      </c>
      <c r="K688" s="2">
        <f t="shared" si="444"/>
        <v>1.903245835130197E-6</v>
      </c>
    </row>
    <row r="689" spans="2:11" hidden="1">
      <c r="B689" t="str">
        <f t="shared" si="435"/>
        <v>SPS1</v>
      </c>
      <c r="C689" t="str">
        <f t="shared" si="436"/>
        <v>CH</v>
      </c>
      <c r="D689" t="s">
        <v>615</v>
      </c>
      <c r="E689" s="5" t="s">
        <v>8</v>
      </c>
      <c r="F689" s="2">
        <f t="shared" ref="F689:K689" si="445">F686-F692</f>
        <v>0</v>
      </c>
      <c r="G689" s="2">
        <f t="shared" si="445"/>
        <v>0</v>
      </c>
      <c r="H689" s="2">
        <f t="shared" si="445"/>
        <v>0</v>
      </c>
      <c r="I689" s="2">
        <f t="shared" si="445"/>
        <v>0</v>
      </c>
      <c r="J689" s="2">
        <f t="shared" si="445"/>
        <v>6.0003411477589043E-5</v>
      </c>
      <c r="K689" s="2">
        <f t="shared" si="445"/>
        <v>13.534883327611537</v>
      </c>
    </row>
    <row r="690" spans="2:11" hidden="1">
      <c r="B690" t="str">
        <f t="shared" si="435"/>
        <v>SPS1</v>
      </c>
      <c r="C690" t="str">
        <f t="shared" si="436"/>
        <v>CH</v>
      </c>
      <c r="D690" t="s">
        <v>956</v>
      </c>
      <c r="E690" s="5" t="s">
        <v>8</v>
      </c>
      <c r="F690" s="2">
        <f>SUM(F691:F692)</f>
        <v>0</v>
      </c>
      <c r="G690" s="2">
        <f t="shared" ref="G690:K690" si="446">SUM(G691:G692)</f>
        <v>0</v>
      </c>
      <c r="H690" s="2">
        <f t="shared" si="446"/>
        <v>0</v>
      </c>
      <c r="I690" s="2">
        <f t="shared" si="446"/>
        <v>8.8159657131637209E-6</v>
      </c>
      <c r="J690" s="2">
        <f t="shared" si="446"/>
        <v>1.3052723940241035E-5</v>
      </c>
      <c r="K690" s="2">
        <f t="shared" si="446"/>
        <v>1.6874905960096538E-5</v>
      </c>
    </row>
    <row r="691" spans="2:11" hidden="1">
      <c r="B691" t="str">
        <f t="shared" si="435"/>
        <v>SPS1</v>
      </c>
      <c r="C691" t="str">
        <f t="shared" si="436"/>
        <v>CH</v>
      </c>
      <c r="D691" t="s">
        <v>675</v>
      </c>
      <c r="E691" s="5" t="s">
        <v>8</v>
      </c>
      <c r="F691" s="2">
        <f>IFERROR(F672/F666,0)*F685</f>
        <v>0</v>
      </c>
      <c r="G691" s="2">
        <f t="shared" ref="G691:K692" si="447">IFERROR(G672/G666,0)*G685</f>
        <v>0</v>
      </c>
      <c r="H691" s="2">
        <f t="shared" si="447"/>
        <v>0</v>
      </c>
      <c r="I691" s="2">
        <f t="shared" si="447"/>
        <v>8.8159657131637209E-6</v>
      </c>
      <c r="J691" s="2">
        <f t="shared" si="447"/>
        <v>1.3052657465118873E-5</v>
      </c>
      <c r="K691" s="2">
        <f t="shared" si="447"/>
        <v>2.3729122145450961E-12</v>
      </c>
    </row>
    <row r="692" spans="2:11" hidden="1">
      <c r="B692" t="str">
        <f t="shared" si="435"/>
        <v>SPS1</v>
      </c>
      <c r="C692" t="str">
        <f t="shared" si="436"/>
        <v>CH</v>
      </c>
      <c r="D692" t="s">
        <v>676</v>
      </c>
      <c r="E692" s="5" t="s">
        <v>8</v>
      </c>
      <c r="F692" s="2">
        <f>IFERROR(F673/F667,0)*F686</f>
        <v>0</v>
      </c>
      <c r="G692" s="2">
        <f t="shared" si="447"/>
        <v>0</v>
      </c>
      <c r="H692" s="2">
        <f t="shared" si="447"/>
        <v>0</v>
      </c>
      <c r="I692" s="2">
        <f t="shared" si="447"/>
        <v>0</v>
      </c>
      <c r="J692" s="2">
        <f t="shared" si="447"/>
        <v>6.6475122162042034E-11</v>
      </c>
      <c r="K692" s="2">
        <f t="shared" si="447"/>
        <v>1.6874903587184325E-5</v>
      </c>
    </row>
    <row r="693" spans="2:11" hidden="1">
      <c r="B693" t="str">
        <f t="shared" si="435"/>
        <v>SPS1</v>
      </c>
      <c r="C693" t="str">
        <f t="shared" si="436"/>
        <v>CH</v>
      </c>
      <c r="D693" t="s">
        <v>957</v>
      </c>
      <c r="E693" s="5" t="s">
        <v>8</v>
      </c>
      <c r="F693" s="2">
        <f>SUM(F694:F695)</f>
        <v>0</v>
      </c>
      <c r="G693" s="2">
        <f t="shared" ref="G693:K693" si="448">SUM(G694:G695)</f>
        <v>0</v>
      </c>
      <c r="H693" s="2">
        <f t="shared" si="448"/>
        <v>0</v>
      </c>
      <c r="I693" s="2">
        <f t="shared" si="448"/>
        <v>0</v>
      </c>
      <c r="J693" s="2">
        <f t="shared" si="448"/>
        <v>0</v>
      </c>
      <c r="K693" s="2">
        <f t="shared" si="448"/>
        <v>10.179429507337852</v>
      </c>
    </row>
    <row r="694" spans="2:11" hidden="1">
      <c r="B694" t="str">
        <f t="shared" si="435"/>
        <v>SPS1</v>
      </c>
      <c r="C694" t="str">
        <f t="shared" si="436"/>
        <v>CH</v>
      </c>
      <c r="D694" t="s">
        <v>404</v>
      </c>
      <c r="E694" s="5" t="s">
        <v>8</v>
      </c>
      <c r="F694" s="2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2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2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2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2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2" cm="1">
        <f t="array" ref="K694">SUMPRODUCT(("SUP_wodH2"=[1]OUT_SyntheticFuels!$C$4:$C$1000)*1,ISNUMBER(SEARCH("wod",[1]OUT_SyntheticFuels!$A$4:$A$1000))*1,("Var_Fin"=[1]OUT_SyntheticFuels!$B$4:$B$1000)*1,[1]OUT_SyntheticFuels!J$4:J$1000)</f>
        <v>2.9043347019943584E-7</v>
      </c>
    </row>
    <row r="695" spans="2:11" hidden="1">
      <c r="B695" t="str">
        <f t="shared" si="435"/>
        <v>SPS1</v>
      </c>
      <c r="C695" t="str">
        <f t="shared" si="436"/>
        <v>CH</v>
      </c>
      <c r="D695" t="s">
        <v>405</v>
      </c>
      <c r="E695" s="5" t="s">
        <v>8</v>
      </c>
      <c r="F695" s="2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2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2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2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2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2" cm="1">
        <f t="array" ref="K695">SUMPRODUCT(("SUP_wodH2ccs"=[1]OUT_SyntheticFuels!$C$4:$C$1000)*1,ISNUMBER(SEARCH("wod",[1]OUT_SyntheticFuels!$A$4:$A$1000))*1,("Var_Fin"=[1]OUT_SyntheticFuels!$B$4:$B$1000)*1,[1]OUT_SyntheticFuels!J$4:J$1000)</f>
        <v>10.179429216904381</v>
      </c>
    </row>
    <row r="696" spans="2:11" hidden="1">
      <c r="B696" s="9" t="s">
        <v>6</v>
      </c>
      <c r="C696" s="9" t="s">
        <v>7</v>
      </c>
      <c r="D696" s="1" t="s">
        <v>413</v>
      </c>
      <c r="E696" s="9" t="s">
        <v>242</v>
      </c>
      <c r="F696" s="4" t="s">
        <v>295</v>
      </c>
      <c r="G696" s="4" t="s">
        <v>295</v>
      </c>
      <c r="H696" s="4" t="s">
        <v>295</v>
      </c>
      <c r="I696" s="4" t="s">
        <v>295</v>
      </c>
      <c r="J696" s="4" t="s">
        <v>295</v>
      </c>
      <c r="K696" s="4" t="s">
        <v>295</v>
      </c>
    </row>
    <row r="697" spans="2:11" hidden="1">
      <c r="B697" t="str">
        <f>B696</f>
        <v>SPS1</v>
      </c>
      <c r="C697" t="str">
        <f t="shared" ref="C697:C703" si="449">C696</f>
        <v>CH</v>
      </c>
      <c r="D697" t="s">
        <v>414</v>
      </c>
      <c r="E697" s="5" t="s">
        <v>242</v>
      </c>
      <c r="F697" s="4">
        <f>IFERROR(F662/F679,"-")</f>
        <v>0.68499999999999994</v>
      </c>
      <c r="G697" s="4">
        <f t="shared" ref="G697:K697" si="450">IFERROR(G662/G679,"-")</f>
        <v>0.69399999999999984</v>
      </c>
      <c r="H697" s="4">
        <f t="shared" si="450"/>
        <v>0.70749999999999968</v>
      </c>
      <c r="I697" s="4">
        <f t="shared" si="450"/>
        <v>0.72999999999999954</v>
      </c>
      <c r="J697" s="4">
        <f t="shared" si="450"/>
        <v>0.77499999999999847</v>
      </c>
      <c r="K697" s="4">
        <f t="shared" si="450"/>
        <v>0.82000000000000006</v>
      </c>
    </row>
    <row r="698" spans="2:11" hidden="1">
      <c r="B698" t="str">
        <f t="shared" ref="B698:B703" si="451">B697</f>
        <v>SPS1</v>
      </c>
      <c r="C698" t="str">
        <f t="shared" si="449"/>
        <v>CH</v>
      </c>
      <c r="D698" t="s">
        <v>415</v>
      </c>
      <c r="E698" s="5" t="s">
        <v>242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</v>
      </c>
      <c r="J698" s="4">
        <f t="shared" si="452"/>
        <v>0.77499999999999936</v>
      </c>
      <c r="K698" s="4">
        <f t="shared" si="452"/>
        <v>0.82000000000000062</v>
      </c>
    </row>
    <row r="699" spans="2:11" hidden="1">
      <c r="B699" t="str">
        <f t="shared" si="451"/>
        <v>SPS1</v>
      </c>
      <c r="C699" t="str">
        <f t="shared" si="449"/>
        <v>CH</v>
      </c>
      <c r="D699" t="s">
        <v>416</v>
      </c>
      <c r="E699" s="5" t="s">
        <v>242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0.90000000000000013</v>
      </c>
    </row>
    <row r="700" spans="2:11" hidden="1">
      <c r="B700" t="str">
        <f t="shared" si="451"/>
        <v>SPS1</v>
      </c>
      <c r="C700" t="str">
        <f t="shared" si="449"/>
        <v>CH</v>
      </c>
      <c r="D700" t="s">
        <v>417</v>
      </c>
      <c r="E700" s="5" t="s">
        <v>242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0.75999999999999912</v>
      </c>
      <c r="J700" s="4">
        <f t="shared" si="454"/>
        <v>0.76000000000000023</v>
      </c>
      <c r="K700" s="4">
        <f t="shared" si="454"/>
        <v>0.23392547957820875</v>
      </c>
    </row>
    <row r="701" spans="2:11" hidden="1">
      <c r="B701" t="str">
        <f t="shared" si="451"/>
        <v>SPS1</v>
      </c>
      <c r="C701" t="str">
        <f t="shared" si="449"/>
        <v>CH</v>
      </c>
      <c r="D701" t="s">
        <v>418</v>
      </c>
      <c r="E701" s="5" t="s">
        <v>242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>
        <f t="shared" si="454"/>
        <v>0.69000000000000039</v>
      </c>
      <c r="K701" s="4">
        <f t="shared" si="454"/>
        <v>0.68999999999999928</v>
      </c>
    </row>
    <row r="702" spans="2:11" hidden="1"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0.59999999931218484</v>
      </c>
    </row>
    <row r="703" spans="2:11" hidden="1">
      <c r="B703" t="str">
        <f t="shared" si="451"/>
        <v>SPS1</v>
      </c>
      <c r="C703" t="str">
        <f t="shared" si="449"/>
        <v>CH</v>
      </c>
      <c r="D703" t="s">
        <v>420</v>
      </c>
      <c r="E703" s="5" t="s">
        <v>242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0.5799999999999994</v>
      </c>
    </row>
    <row r="704" spans="2:11" hidden="1">
      <c r="B704" s="9" t="s">
        <v>6</v>
      </c>
      <c r="C704" s="9" t="s">
        <v>7</v>
      </c>
      <c r="D704" s="1" t="s">
        <v>429</v>
      </c>
      <c r="E704" s="9" t="s">
        <v>8</v>
      </c>
      <c r="F704" s="2">
        <f>[1]Other_transformation!B$39</f>
        <v>1.1764706341947189</v>
      </c>
      <c r="G704" s="2">
        <f>[1]Other_transformation!C$39</f>
        <v>5.2926466924452811</v>
      </c>
      <c r="H704" s="2">
        <f>[1]Other_transformation!D$39</f>
        <v>4.9220189355994028</v>
      </c>
      <c r="I704" s="2">
        <f>[1]Other_transformation!E$39</f>
        <v>4.3043571244421583</v>
      </c>
      <c r="J704" s="2">
        <f>[1]Other_transformation!F$39</f>
        <v>4.3043653805147857</v>
      </c>
      <c r="K704" s="2">
        <f>[1]Other_transformation!G$39</f>
        <v>4.3428548416204498</v>
      </c>
    </row>
    <row r="705" spans="2:11" hidden="1">
      <c r="B705" s="9" t="s">
        <v>6</v>
      </c>
      <c r="C705" s="9" t="s">
        <v>7</v>
      </c>
      <c r="D705" s="1" t="s">
        <v>430</v>
      </c>
      <c r="E705" s="9" t="s">
        <v>8</v>
      </c>
      <c r="F705" s="2">
        <f>[1]Other_transformation!B$38</f>
        <v>1.2890702096719113</v>
      </c>
      <c r="G705" s="2">
        <f>[1]Other_transformation!C$38</f>
        <v>5.7992039777684523</v>
      </c>
      <c r="H705" s="2">
        <f>[1]Other_transformation!D$38</f>
        <v>5.3931035734395536</v>
      </c>
      <c r="I705" s="2">
        <f>[1]Other_transformation!E$38</f>
        <v>4.7163255755256488</v>
      </c>
      <c r="J705" s="2">
        <f>[1]Other_transformation!F$38</f>
        <v>4.7163346217839823</v>
      </c>
      <c r="K705" s="2">
        <f>[1]Other_transformation!G$38</f>
        <v>4.7585078951794388</v>
      </c>
    </row>
    <row r="706" spans="2:11" hidden="1">
      <c r="B706" s="9" t="s">
        <v>6</v>
      </c>
      <c r="C706" s="9" t="s">
        <v>7</v>
      </c>
      <c r="D706" s="1" t="s">
        <v>431</v>
      </c>
      <c r="E706" s="9" t="s">
        <v>8</v>
      </c>
      <c r="F706" s="14">
        <f t="shared" ref="F706:K706" si="456">F704/F705</f>
        <v>0.91265054871925799</v>
      </c>
      <c r="G706" s="14">
        <f t="shared" si="456"/>
        <v>0.91265054871925788</v>
      </c>
      <c r="H706" s="14">
        <f t="shared" si="456"/>
        <v>0.91265054871925855</v>
      </c>
      <c r="I706" s="14">
        <f t="shared" si="456"/>
        <v>0.91265054871925899</v>
      </c>
      <c r="J706" s="14">
        <f t="shared" si="456"/>
        <v>0.91265054871925799</v>
      </c>
      <c r="K706" s="14">
        <f t="shared" si="456"/>
        <v>0.91265054871926088</v>
      </c>
    </row>
    <row r="707" spans="2:11">
      <c r="B707" s="9" t="s">
        <v>6</v>
      </c>
      <c r="C707" s="9" t="s">
        <v>7</v>
      </c>
      <c r="D707" s="1" t="s">
        <v>479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5.9796219480736941</v>
      </c>
      <c r="G707" s="17" cm="1">
        <f t="array" ref="G707">SUMPRODUCT(("CT_CWODPLT"=[1]OUT_SyntheticFuels!$C$4:$C$1000)*1,("Var_Fout"=[1]OUT_SyntheticFuels!$B$4:$B$1000)*1,[1]OUT_SyntheticFuels!F$4:F$1000)</f>
        <v>6.9696446270000694</v>
      </c>
      <c r="H707" s="17" cm="1">
        <f t="array" ref="H707">SUMPRODUCT(("CT_CWODPLT"=[1]OUT_SyntheticFuels!$C$4:$C$1000)*1,("Var_Fout"=[1]OUT_SyntheticFuels!$B$4:$B$1000)*1,[1]OUT_SyntheticFuels!G$4:G$1000)</f>
        <v>6.8665346020753946</v>
      </c>
      <c r="I707" s="17" cm="1">
        <f t="array" ref="I707">SUMPRODUCT(("CT_CWODPLT"=[1]OUT_SyntheticFuels!$C$4:$C$1000)*1,("Var_Fout"=[1]OUT_SyntheticFuels!$B$4:$B$1000)*1,[1]OUT_SyntheticFuels!H$4:H$1000)</f>
        <v>7.0899387916590966</v>
      </c>
      <c r="J707" s="17" cm="1">
        <f t="array" ref="J707">SUMPRODUCT(("CT_CWODPLT"=[1]OUT_SyntheticFuels!$C$4:$C$1000)*1,("Var_Fout"=[1]OUT_SyntheticFuels!$B$4:$B$1000)*1,[1]OUT_SyntheticFuels!I$4:I$1000)</f>
        <v>7.8210251507812254</v>
      </c>
      <c r="K707" s="17" cm="1">
        <f t="array" ref="K707">SUMPRODUCT(("CT_CWODPLT"=[1]OUT_SyntheticFuels!$C$4:$C$1000)*1,("Var_Fout"=[1]OUT_SyntheticFuels!$B$4:$B$1000)*1,[1]OUT_SyntheticFuels!J$4:J$1000)</f>
        <v>7.46002773743548</v>
      </c>
    </row>
    <row r="708" spans="2:11">
      <c r="B708" s="5" t="str">
        <f>B707</f>
        <v>SPS1</v>
      </c>
      <c r="C708" s="9" t="s">
        <v>7</v>
      </c>
      <c r="D708" t="s">
        <v>496</v>
      </c>
      <c r="E708" s="5" t="s">
        <v>8</v>
      </c>
      <c r="F708" s="18">
        <f>F707</f>
        <v>5.9796219480736941</v>
      </c>
      <c r="G708" s="18">
        <f t="shared" ref="G708:K708" si="457">G707</f>
        <v>6.9696446270000694</v>
      </c>
      <c r="H708" s="18">
        <f t="shared" si="457"/>
        <v>6.8665346020753946</v>
      </c>
      <c r="I708" s="18">
        <f t="shared" si="457"/>
        <v>7.0899387916590966</v>
      </c>
      <c r="J708" s="18">
        <f t="shared" si="457"/>
        <v>7.8210251507812254</v>
      </c>
      <c r="K708" s="18">
        <f t="shared" si="457"/>
        <v>7.46002773743548</v>
      </c>
    </row>
    <row r="709" spans="2:11">
      <c r="B709" s="9" t="s">
        <v>6</v>
      </c>
      <c r="C709" s="9" t="s">
        <v>7</v>
      </c>
      <c r="D709" s="1" t="s">
        <v>480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7.1185975572305882</v>
      </c>
      <c r="G709" s="17" cm="1">
        <f t="array" ref="G709">SUMPRODUCT(("CT_CWODPLT"=[1]OUT_SyntheticFuels!$C$4:$C$1000)*1,("Var_Fin"=[1]OUT_SyntheticFuels!$B$4:$B$1000)*1,[1]OUT_SyntheticFuels!F$4:F$1000)</f>
        <v>8.2971959845238903</v>
      </c>
      <c r="H709" s="17" cm="1">
        <f t="array" ref="H709">SUMPRODUCT(("CT_CWODPLT"=[1]OUT_SyntheticFuels!$C$4:$C$1000)*1,("Var_Fin"=[1]OUT_SyntheticFuels!$B$4:$B$1000)*1,[1]OUT_SyntheticFuels!G$4:G$1000)</f>
        <v>8.1744459548516613</v>
      </c>
      <c r="I709" s="17" cm="1">
        <f t="array" ref="I709">SUMPRODUCT(("CT_CWODPLT"=[1]OUT_SyntheticFuels!$C$4:$C$1000)*1,("Var_Fin"=[1]OUT_SyntheticFuels!$B$4:$B$1000)*1,[1]OUT_SyntheticFuels!H$4:H$1000)</f>
        <v>8.4404033234036824</v>
      </c>
      <c r="J709" s="17" cm="1">
        <f t="array" ref="J709">SUMPRODUCT(("CT_CWODPLT"=[1]OUT_SyntheticFuels!$C$4:$C$1000)*1,("Var_Fin"=[1]OUT_SyntheticFuels!$B$4:$B$1000)*1,[1]OUT_SyntheticFuels!I$4:I$1000)</f>
        <v>9.3107442271205159</v>
      </c>
      <c r="K709" s="17" cm="1">
        <f t="array" ref="K709">SUMPRODUCT(("CT_CWODPLT"=[1]OUT_SyntheticFuels!$C$4:$C$1000)*1,("Var_Fin"=[1]OUT_SyntheticFuels!$B$4:$B$1000)*1,[1]OUT_SyntheticFuels!J$4:J$1000)</f>
        <v>8.8809854017089176</v>
      </c>
    </row>
    <row r="710" spans="2:11">
      <c r="B710" s="5" t="str">
        <f>B709</f>
        <v>SPS1</v>
      </c>
      <c r="C710" s="9" t="s">
        <v>7</v>
      </c>
      <c r="D710" s="5" t="s">
        <v>495</v>
      </c>
      <c r="E710" s="5" t="str">
        <f>E709</f>
        <v>PJ/yr.</v>
      </c>
      <c r="F710" s="18">
        <f t="shared" ref="F710:K710" si="458">F709</f>
        <v>7.1185975572305882</v>
      </c>
      <c r="G710" s="18">
        <f t="shared" si="458"/>
        <v>8.2971959845238903</v>
      </c>
      <c r="H710" s="18">
        <f t="shared" si="458"/>
        <v>8.1744459548516613</v>
      </c>
      <c r="I710" s="18">
        <f t="shared" si="458"/>
        <v>8.4404033234036824</v>
      </c>
      <c r="J710" s="18">
        <f t="shared" si="458"/>
        <v>9.3107442271205159</v>
      </c>
      <c r="K710" s="18">
        <f t="shared" si="458"/>
        <v>8.8809854017089176</v>
      </c>
    </row>
    <row r="711" spans="2:11">
      <c r="B711" s="9" t="s">
        <v>6</v>
      </c>
      <c r="C711" s="9" t="s">
        <v>7</v>
      </c>
      <c r="D711" s="1" t="s">
        <v>481</v>
      </c>
      <c r="E711" s="9" t="s">
        <v>242</v>
      </c>
      <c r="F711" s="14">
        <f t="shared" ref="F711:K711" si="459">IFERROR(F707/F709,"-")</f>
        <v>0.84</v>
      </c>
      <c r="G711" s="14">
        <f t="shared" si="459"/>
        <v>0.84000000000000019</v>
      </c>
      <c r="H711" s="14">
        <f t="shared" si="459"/>
        <v>0.83999999999999986</v>
      </c>
      <c r="I711" s="14">
        <f t="shared" si="459"/>
        <v>0.84000000000000041</v>
      </c>
      <c r="J711" s="14">
        <f t="shared" si="459"/>
        <v>0.83999999999999919</v>
      </c>
      <c r="K711" s="14">
        <f t="shared" si="459"/>
        <v>0.83999999999999875</v>
      </c>
    </row>
    <row r="712" spans="2:11" hidden="1">
      <c r="B712" s="9" t="str">
        <f>B706</f>
        <v>SPS1</v>
      </c>
      <c r="C712" s="9" t="str">
        <f>C706</f>
        <v>CH</v>
      </c>
      <c r="D712" s="1" t="s">
        <v>436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1.6803424137535574E-5</v>
      </c>
      <c r="K712" s="17">
        <f t="shared" si="460"/>
        <v>0.38836620060286153</v>
      </c>
    </row>
    <row r="713" spans="2:11" hidden="1"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3.3747978014690926E-6</v>
      </c>
      <c r="K713" s="18">
        <f t="shared" si="461"/>
        <v>2.1370374237687477E-5</v>
      </c>
    </row>
    <row r="714" spans="2:11" hidden="1">
      <c r="B714" s="5" t="str">
        <f t="shared" ref="B714:C716" si="462">B712</f>
        <v>SPS1</v>
      </c>
      <c r="C714" s="5" t="str">
        <f t="shared" si="462"/>
        <v>CH</v>
      </c>
      <c r="D714" t="s">
        <v>432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3.3747978014690926E-6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2.1370374237687477E-5</v>
      </c>
    </row>
    <row r="715" spans="2:11" hidden="1">
      <c r="B715" s="5" t="str">
        <f t="shared" si="462"/>
        <v>SPS1</v>
      </c>
      <c r="C715" s="5" t="str">
        <f t="shared" si="462"/>
        <v>CH</v>
      </c>
      <c r="D715" t="s">
        <v>959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1.342862633606648E-5</v>
      </c>
      <c r="K715" s="18">
        <f t="shared" si="463"/>
        <v>0.38834483022862387</v>
      </c>
    </row>
    <row r="716" spans="2:11" hidden="1">
      <c r="B716" s="5" t="str">
        <f t="shared" si="462"/>
        <v>SPS1</v>
      </c>
      <c r="C716" s="5" t="str">
        <f t="shared" si="462"/>
        <v>CH</v>
      </c>
      <c r="D716" t="s">
        <v>433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8.0980462507228097E-6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9.4193436622645565E-2</v>
      </c>
    </row>
    <row r="717" spans="2:11" hidden="1">
      <c r="B717" s="5" t="str">
        <f t="shared" ref="B717:C719" si="464">B716</f>
        <v>SPS1</v>
      </c>
      <c r="C717" s="5" t="str">
        <f t="shared" si="464"/>
        <v>CH</v>
      </c>
      <c r="D717" t="s">
        <v>434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5.33058008534367E-6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0.29414956502129747</v>
      </c>
    </row>
    <row r="718" spans="2:11" hidden="1">
      <c r="B718" s="5" t="str">
        <f t="shared" si="464"/>
        <v>SPS1</v>
      </c>
      <c r="C718" s="5" t="str">
        <f t="shared" si="464"/>
        <v>CH</v>
      </c>
      <c r="D718" t="s">
        <v>435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1.8285846808657283E-6</v>
      </c>
    </row>
    <row r="719" spans="2:11" hidden="1">
      <c r="B719" s="9" t="str">
        <f t="shared" si="464"/>
        <v>SPS1</v>
      </c>
      <c r="C719" s="9" t="str">
        <f t="shared" si="464"/>
        <v>CH</v>
      </c>
      <c r="D719" s="1" t="s">
        <v>439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2.818722486769065E-5</v>
      </c>
      <c r="K719" s="17">
        <f t="shared" si="465"/>
        <v>0.58264823364988727</v>
      </c>
    </row>
    <row r="720" spans="2:11" hidden="1">
      <c r="B720" s="5" t="str">
        <f>B719</f>
        <v>SPS1</v>
      </c>
      <c r="C720" s="5" t="str">
        <f t="shared" ref="C720:C726" si="466">C719</f>
        <v>CH</v>
      </c>
      <c r="D720" t="s">
        <v>960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2.818722486769065E-5</v>
      </c>
      <c r="K720" s="18">
        <f t="shared" si="467"/>
        <v>0.58264823364988727</v>
      </c>
    </row>
    <row r="721" spans="2:13" hidden="1">
      <c r="B721" s="5" t="str">
        <f t="shared" ref="B721:B726" si="468">B720</f>
        <v>SPS1</v>
      </c>
      <c r="C721" s="5" t="str">
        <f t="shared" si="466"/>
        <v>CH</v>
      </c>
      <c r="D721" t="s">
        <v>961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4.3828542876222057E-6</v>
      </c>
      <c r="K721" s="18">
        <f t="shared" si="469"/>
        <v>2.7753732776217529E-5</v>
      </c>
    </row>
    <row r="722" spans="2:13" hidden="1">
      <c r="B722" s="5" t="str">
        <f t="shared" si="468"/>
        <v>SPS1</v>
      </c>
      <c r="C722" s="5" t="str">
        <f t="shared" si="466"/>
        <v>CH</v>
      </c>
      <c r="D722" t="s">
        <v>438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4.3828542876222057E-6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2.7753732776217529E-5</v>
      </c>
    </row>
    <row r="723" spans="2:13" hidden="1">
      <c r="B723" s="5" t="str">
        <f t="shared" si="468"/>
        <v>SPS1</v>
      </c>
      <c r="C723" s="5" t="str">
        <f t="shared" si="466"/>
        <v>CH</v>
      </c>
      <c r="D723" t="s">
        <v>962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2.3804370580068444E-5</v>
      </c>
      <c r="K723" s="18">
        <f t="shared" si="470"/>
        <v>0.58262047991711108</v>
      </c>
    </row>
    <row r="724" spans="2:13" hidden="1">
      <c r="B724" s="5" t="str">
        <f t="shared" si="468"/>
        <v>SPS1</v>
      </c>
      <c r="C724" s="5" t="str">
        <f t="shared" si="466"/>
        <v>CH</v>
      </c>
      <c r="D724" t="s">
        <v>453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1.6189256172434631E-5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0.16240366284574059</v>
      </c>
    </row>
    <row r="725" spans="2:13" hidden="1">
      <c r="B725" s="5" t="str">
        <f t="shared" si="468"/>
        <v>SPS1</v>
      </c>
      <c r="C725" s="5" t="str">
        <f t="shared" si="466"/>
        <v>CH</v>
      </c>
      <c r="D725" t="s">
        <v>454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7.6151144076338123E-6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0.42021366431613993</v>
      </c>
    </row>
    <row r="726" spans="2:13" hidden="1">
      <c r="B726" s="5" t="str">
        <f t="shared" si="468"/>
        <v>SPS1</v>
      </c>
      <c r="C726" s="5" t="str">
        <f t="shared" si="466"/>
        <v>CH</v>
      </c>
      <c r="D726" t="s">
        <v>455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3.1527552305787854E-6</v>
      </c>
    </row>
    <row r="727" spans="2:13" hidden="1">
      <c r="B727" s="9" t="str">
        <f>B726</f>
        <v>SPS1</v>
      </c>
      <c r="C727" s="9" t="str">
        <f>C726</f>
        <v>CH</v>
      </c>
      <c r="D727" s="1" t="s">
        <v>445</v>
      </c>
      <c r="E727" s="9" t="s">
        <v>242</v>
      </c>
      <c r="F727" s="14" t="s">
        <v>295</v>
      </c>
      <c r="G727" s="14" t="s">
        <v>295</v>
      </c>
      <c r="H727" s="14" t="s">
        <v>295</v>
      </c>
      <c r="I727" s="14" t="s">
        <v>295</v>
      </c>
      <c r="J727" s="14" t="s">
        <v>295</v>
      </c>
      <c r="K727" s="14" t="s">
        <v>295</v>
      </c>
    </row>
    <row r="728" spans="2:13" hidden="1">
      <c r="B728" s="5" t="str">
        <f>B727</f>
        <v>SPS1</v>
      </c>
      <c r="C728" s="5" t="str">
        <f t="shared" ref="C728:C733" si="471">C727</f>
        <v>CH</v>
      </c>
      <c r="D728" t="s">
        <v>441</v>
      </c>
      <c r="E728" s="5" t="s">
        <v>242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0.76999999999999869</v>
      </c>
      <c r="K728" s="14">
        <f t="shared" si="472"/>
        <v>0.76999999999999924</v>
      </c>
    </row>
    <row r="729" spans="2:13" hidden="1">
      <c r="B729" s="5" t="str">
        <f t="shared" ref="B729:B733" si="473">B728</f>
        <v>SPS1</v>
      </c>
      <c r="C729" s="5" t="str">
        <f t="shared" si="471"/>
        <v>CH</v>
      </c>
      <c r="D729" t="s">
        <v>442</v>
      </c>
      <c r="E729" s="5" t="s">
        <v>242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0.50021113783543147</v>
      </c>
      <c r="K729" s="16">
        <f t="shared" si="474"/>
        <v>0.57999576470215064</v>
      </c>
      <c r="L729" s="9"/>
      <c r="M729" s="9"/>
    </row>
    <row r="730" spans="2:13" hidden="1">
      <c r="B730" s="5" t="str">
        <f t="shared" si="473"/>
        <v>SPS1</v>
      </c>
      <c r="C730" s="5" t="str">
        <f t="shared" si="471"/>
        <v>CH</v>
      </c>
      <c r="D730" t="s">
        <v>443</v>
      </c>
      <c r="E730" s="5" t="s">
        <v>242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0.70000000000000018</v>
      </c>
      <c r="K730" s="16">
        <f t="shared" si="475"/>
        <v>0.69999999999999885</v>
      </c>
      <c r="L730" s="9"/>
      <c r="M730" s="9"/>
    </row>
    <row r="731" spans="2:13" hidden="1">
      <c r="B731" s="5" t="str">
        <f t="shared" si="473"/>
        <v>SPS1</v>
      </c>
      <c r="C731" s="5" t="str">
        <f t="shared" si="471"/>
        <v>CH</v>
      </c>
      <c r="D731" t="s">
        <v>444</v>
      </c>
      <c r="E731" s="5" t="s">
        <v>242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 t="str">
        <f t="shared" si="476"/>
        <v>-</v>
      </c>
      <c r="K731" s="16">
        <f t="shared" si="476"/>
        <v>0.57999576469817959</v>
      </c>
      <c r="L731" s="9"/>
      <c r="M731" s="9"/>
    </row>
    <row r="732" spans="2:13" hidden="1">
      <c r="B732" s="5" t="str">
        <f t="shared" si="473"/>
        <v>SPS1</v>
      </c>
      <c r="C732" s="5" t="str">
        <f t="shared" si="471"/>
        <v>CH</v>
      </c>
      <c r="D732" s="1" t="s">
        <v>449</v>
      </c>
      <c r="E732" s="9" t="s">
        <v>447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1.2720054432161067E-6</v>
      </c>
      <c r="K732" s="17">
        <f t="shared" ref="K732" si="481">K733</f>
        <v>2.8614006777414547E-2</v>
      </c>
      <c r="L732" s="9"/>
      <c r="M732" s="9"/>
    </row>
    <row r="733" spans="2:13" hidden="1">
      <c r="B733" s="5" t="str">
        <f t="shared" si="473"/>
        <v>SPS1</v>
      </c>
      <c r="C733" s="5" t="str">
        <f t="shared" si="471"/>
        <v>CH</v>
      </c>
      <c r="D733" t="s">
        <v>448</v>
      </c>
      <c r="E733" s="5" t="s">
        <v>447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1.2720054432161067E-6</v>
      </c>
      <c r="K733" s="18">
        <f t="shared" ref="K733" si="486">SUM(K737,K739)</f>
        <v>2.8614006777414547E-2</v>
      </c>
      <c r="L733" s="9"/>
      <c r="M733" s="9"/>
    </row>
    <row r="734" spans="2:13" hidden="1">
      <c r="B734" s="5" t="str">
        <f t="shared" ref="B734:C736" si="487">B733</f>
        <v>SPS1</v>
      </c>
      <c r="C734" s="5" t="str">
        <f t="shared" si="487"/>
        <v>CH</v>
      </c>
      <c r="D734" t="s">
        <v>450</v>
      </c>
      <c r="E734" s="5" t="s">
        <v>447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6.0126262702615746E-7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1.8003264063656668E-2</v>
      </c>
      <c r="L734" s="9"/>
      <c r="M734" s="9"/>
    </row>
    <row r="735" spans="2:13" hidden="1">
      <c r="B735" s="5" t="str">
        <f t="shared" si="487"/>
        <v>SPS1</v>
      </c>
      <c r="C735" s="5" t="str">
        <f t="shared" si="487"/>
        <v>CH</v>
      </c>
      <c r="D735" t="s">
        <v>451</v>
      </c>
      <c r="E735" s="5" t="s">
        <v>447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6.7074275025730548E-7</v>
      </c>
      <c r="K735" s="18">
        <f>K733-K734-K736</f>
        <v>1.0610740675744601E-2</v>
      </c>
      <c r="L735" s="9"/>
      <c r="M735" s="9"/>
    </row>
    <row r="736" spans="2:13" hidden="1">
      <c r="B736" s="5" t="str">
        <f t="shared" si="487"/>
        <v>SPS1</v>
      </c>
      <c r="C736" s="5" t="str">
        <f t="shared" si="487"/>
        <v>CH</v>
      </c>
      <c r="D736" t="s">
        <v>460</v>
      </c>
      <c r="E736" s="5" t="s">
        <v>447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6.5932643710071422E-14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2.0380132769648202E-9</v>
      </c>
      <c r="L736" s="9"/>
    </row>
    <row r="737" spans="2:13" hidden="1"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1.9033859600285687E-7</v>
      </c>
      <c r="K737" s="18">
        <f t="shared" ref="K737" si="492">K738</f>
        <v>1.2052891070055742E-6</v>
      </c>
      <c r="L737" s="9"/>
    </row>
    <row r="738" spans="2:13" hidden="1"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1.9033859600285687E-7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1.2052891070055742E-6</v>
      </c>
      <c r="L738" s="9"/>
    </row>
    <row r="739" spans="2:13" hidden="1">
      <c r="B739" s="5" t="str">
        <f t="shared" ref="B739:B742" si="493">B738</f>
        <v>SPS1</v>
      </c>
      <c r="C739" s="5" t="str">
        <f t="shared" ref="C739:C742" si="494">C738</f>
        <v>CH</v>
      </c>
      <c r="D739" t="s">
        <v>964</v>
      </c>
      <c r="E739" s="5" t="s">
        <v>447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1.0816668472132497E-6</v>
      </c>
      <c r="K739" s="18">
        <f t="shared" ref="K739" si="499">SUM(K740:K742)</f>
        <v>2.861280148830754E-2</v>
      </c>
      <c r="L739" s="9"/>
    </row>
    <row r="740" spans="2:13" hidden="1">
      <c r="B740" s="5" t="str">
        <f t="shared" si="493"/>
        <v>SPS1</v>
      </c>
      <c r="C740" s="5" t="str">
        <f t="shared" si="494"/>
        <v>CH</v>
      </c>
      <c r="D740" t="s">
        <v>457</v>
      </c>
      <c r="E740" s="5" t="s">
        <v>447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6.8827003691488694E-7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6.9044295534954319E-3</v>
      </c>
      <c r="L740" s="9"/>
    </row>
    <row r="741" spans="2:13" hidden="1">
      <c r="B741" s="5" t="str">
        <f t="shared" si="493"/>
        <v>SPS1</v>
      </c>
      <c r="C741" s="5" t="str">
        <f t="shared" si="494"/>
        <v>CH</v>
      </c>
      <c r="D741" t="s">
        <v>458</v>
      </c>
      <c r="E741" s="5" t="s">
        <v>447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3.9339681029836279E-7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2.1708237898571747E-2</v>
      </c>
      <c r="L741" s="9"/>
      <c r="M741" s="9"/>
    </row>
    <row r="742" spans="2:13" hidden="1">
      <c r="B742" s="5" t="str">
        <f t="shared" si="493"/>
        <v>SPS1</v>
      </c>
      <c r="C742" s="5" t="str">
        <f t="shared" si="494"/>
        <v>CH</v>
      </c>
      <c r="D742" t="s">
        <v>459</v>
      </c>
      <c r="E742" s="5" t="s">
        <v>447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1.3403624036199824E-7</v>
      </c>
      <c r="L742" s="9"/>
      <c r="M742" s="9"/>
    </row>
    <row r="743" spans="2:13" hidden="1"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8.9970907646269303E-8</v>
      </c>
      <c r="K743" s="18">
        <f t="shared" si="500"/>
        <v>7.5833972624895496E-7</v>
      </c>
    </row>
    <row r="744" spans="2:13" hidden="1"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8.9970907646269303E-8</v>
      </c>
      <c r="K744" s="18">
        <f t="shared" si="501"/>
        <v>7.5833972624895496E-7</v>
      </c>
    </row>
    <row r="745" spans="2:13" hidden="1">
      <c r="B745" s="5" t="str">
        <f t="shared" ref="B745:B748" si="502">B744</f>
        <v>SPS1</v>
      </c>
      <c r="C745" s="5" t="str">
        <f t="shared" ref="C745:C748" si="503">C744</f>
        <v>CH</v>
      </c>
      <c r="D745" t="s">
        <v>966</v>
      </c>
      <c r="E745" s="5" t="s">
        <v>447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5.1129171937988804E-7</v>
      </c>
      <c r="K745" s="18">
        <f t="shared" si="504"/>
        <v>1.8002505723930418E-2</v>
      </c>
    </row>
    <row r="746" spans="2:13" hidden="1">
      <c r="B746" s="5" t="str">
        <f t="shared" si="502"/>
        <v>SPS1</v>
      </c>
      <c r="C746" s="5" t="str">
        <f t="shared" si="503"/>
        <v>CH</v>
      </c>
      <c r="D746" t="s">
        <v>462</v>
      </c>
      <c r="E746" s="5" t="s">
        <v>447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3.2533748397531635E-7</v>
      </c>
      <c r="K746" s="18">
        <f t="shared" si="505"/>
        <v>4.3441056482382244E-3</v>
      </c>
    </row>
    <row r="747" spans="2:13" hidden="1">
      <c r="B747" s="5" t="str">
        <f t="shared" si="502"/>
        <v>SPS1</v>
      </c>
      <c r="C747" s="5" t="str">
        <f t="shared" si="503"/>
        <v>CH</v>
      </c>
      <c r="D747" t="s">
        <v>463</v>
      </c>
      <c r="E747" s="5" t="s">
        <v>447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1.8595423540457174E-7</v>
      </c>
      <c r="K747" s="18">
        <f t="shared" si="506"/>
        <v>1.3658315743223549E-2</v>
      </c>
    </row>
    <row r="748" spans="2:13" hidden="1">
      <c r="B748" s="5" t="str">
        <f t="shared" si="502"/>
        <v>SPS1</v>
      </c>
      <c r="C748" s="5" t="str">
        <f t="shared" si="503"/>
        <v>CH</v>
      </c>
      <c r="D748" t="s">
        <v>464</v>
      </c>
      <c r="E748" s="5" t="s">
        <v>447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8.4332468644045241E-8</v>
      </c>
    </row>
    <row r="749" spans="2:13" hidden="1"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1.0036767849064955E-7</v>
      </c>
      <c r="K749" s="18">
        <f t="shared" si="508"/>
        <v>4.4694929491071786E-7</v>
      </c>
    </row>
    <row r="750" spans="2:13" hidden="1"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1.0036767849064955E-7</v>
      </c>
      <c r="K750" s="18">
        <f t="shared" si="509"/>
        <v>4.4694929491071786E-7</v>
      </c>
    </row>
    <row r="751" spans="2:13" hidden="1">
      <c r="B751" s="5" t="str">
        <f t="shared" ref="B751:B754" si="510">B750</f>
        <v>SPS1</v>
      </c>
      <c r="C751" s="5" t="str">
        <f t="shared" ref="C751:C754" si="511">C750</f>
        <v>CH</v>
      </c>
      <c r="D751" t="s">
        <v>968</v>
      </c>
      <c r="E751" s="5" t="s">
        <v>447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5.7037507176665584E-7</v>
      </c>
      <c r="K751" s="18">
        <f t="shared" si="512"/>
        <v>1.061029372644969E-2</v>
      </c>
    </row>
    <row r="752" spans="2:13" hidden="1">
      <c r="B752" s="5" t="str">
        <f t="shared" si="510"/>
        <v>SPS1</v>
      </c>
      <c r="C752" s="5" t="str">
        <f t="shared" si="511"/>
        <v>CH</v>
      </c>
      <c r="D752" t="s">
        <v>466</v>
      </c>
      <c r="E752" s="5" t="s">
        <v>447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3.6293251726404463E-7</v>
      </c>
      <c r="K752" s="18">
        <f t="shared" si="513"/>
        <v>2.560323413493883E-3</v>
      </c>
    </row>
    <row r="753" spans="2:13" hidden="1">
      <c r="B753" s="5" t="str">
        <f t="shared" si="510"/>
        <v>SPS1</v>
      </c>
      <c r="C753" s="5" t="str">
        <f t="shared" si="511"/>
        <v>CH</v>
      </c>
      <c r="D753" t="s">
        <v>467</v>
      </c>
      <c r="E753" s="5" t="s">
        <v>447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2.074425545026112E-7</v>
      </c>
      <c r="K753" s="18">
        <f t="shared" si="514"/>
        <v>8.0499206091936351E-3</v>
      </c>
    </row>
    <row r="754" spans="2:13" hidden="1">
      <c r="B754" s="5" t="str">
        <f t="shared" si="510"/>
        <v>SPS1</v>
      </c>
      <c r="C754" s="5" t="str">
        <f t="shared" si="511"/>
        <v>CH</v>
      </c>
      <c r="D754" t="s">
        <v>468</v>
      </c>
      <c r="E754" s="5" t="s">
        <v>447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0</v>
      </c>
      <c r="K754" s="18">
        <f t="shared" si="515"/>
        <v>4.9703762171312443E-8</v>
      </c>
    </row>
    <row r="755" spans="2:13" hidden="1"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9.8659379969331556E-15</v>
      </c>
      <c r="K755" s="18">
        <f t="shared" si="516"/>
        <v>8.5845901336589487E-14</v>
      </c>
    </row>
    <row r="756" spans="2:13" hidden="1"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9.8659379969331556E-15</v>
      </c>
      <c r="K756" s="18">
        <f t="shared" si="517"/>
        <v>8.5845901336589487E-14</v>
      </c>
    </row>
    <row r="757" spans="2:13" hidden="1">
      <c r="B757" s="5" t="str">
        <f t="shared" ref="B757:B760" si="518">B756</f>
        <v>SPS1</v>
      </c>
      <c r="C757" s="5" t="str">
        <f t="shared" ref="C757:C760" si="519">C756</f>
        <v>CH</v>
      </c>
      <c r="D757" t="s">
        <v>970</v>
      </c>
      <c r="E757" s="5" t="s">
        <v>447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5.6066705713138262E-14</v>
      </c>
      <c r="K757" s="18">
        <f t="shared" si="520"/>
        <v>2.0379274310634835E-9</v>
      </c>
    </row>
    <row r="758" spans="2:13" hidden="1">
      <c r="B758" s="5" t="str">
        <f t="shared" si="518"/>
        <v>SPS1</v>
      </c>
      <c r="C758" s="5" t="str">
        <f t="shared" si="519"/>
        <v>CH</v>
      </c>
      <c r="D758" t="s">
        <v>470</v>
      </c>
      <c r="E758" s="5" t="s">
        <v>447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3.5675525888859915E-14</v>
      </c>
      <c r="K758" s="18">
        <f t="shared" si="521"/>
        <v>4.9176332449178953E-10</v>
      </c>
    </row>
    <row r="759" spans="2:13" hidden="1">
      <c r="B759" s="5" t="str">
        <f t="shared" si="518"/>
        <v>SPS1</v>
      </c>
      <c r="C759" s="5" t="str">
        <f t="shared" si="519"/>
        <v>CH</v>
      </c>
      <c r="D759" t="s">
        <v>471</v>
      </c>
      <c r="E759" s="5" t="s">
        <v>447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2.0391179824278347E-14</v>
      </c>
      <c r="K759" s="18">
        <f t="shared" si="522"/>
        <v>1.5461545599311421E-9</v>
      </c>
    </row>
    <row r="760" spans="2:13" hidden="1">
      <c r="B760" s="5" t="str">
        <f t="shared" si="518"/>
        <v>SPS1</v>
      </c>
      <c r="C760" s="5" t="str">
        <f t="shared" si="519"/>
        <v>CH</v>
      </c>
      <c r="D760" t="s">
        <v>472</v>
      </c>
      <c r="E760" s="5" t="s">
        <v>447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9.5466405518508349E-15</v>
      </c>
    </row>
    <row r="761" spans="2:13" hidden="1">
      <c r="B761" s="9" t="str">
        <f t="shared" ref="B761" si="524">B760</f>
        <v>SPS1</v>
      </c>
      <c r="C761" s="9" t="str">
        <f t="shared" ref="C761:C775" si="525">C760</f>
        <v>CH</v>
      </c>
      <c r="D761" s="1" t="s">
        <v>501</v>
      </c>
      <c r="E761" s="9" t="s">
        <v>8</v>
      </c>
      <c r="F761" s="17">
        <f t="shared" ref="F761:K761" si="526">F762+F766+F776+F787+F789+F801+F803+F805+F809+F811+F813</f>
        <v>142.21733380123493</v>
      </c>
      <c r="G761" s="17">
        <f t="shared" si="526"/>
        <v>140.22822385802218</v>
      </c>
      <c r="H761" s="17">
        <f t="shared" si="526"/>
        <v>140.9247848819044</v>
      </c>
      <c r="I761" s="17">
        <f t="shared" si="526"/>
        <v>141.87397157971301</v>
      </c>
      <c r="J761" s="17">
        <f t="shared" si="526"/>
        <v>137.89645810811834</v>
      </c>
      <c r="K761" s="17">
        <f t="shared" si="526"/>
        <v>136.84735997062822</v>
      </c>
    </row>
    <row r="762" spans="2:13" hidden="1">
      <c r="B762" s="5" t="str">
        <f>B761</f>
        <v>SPS1</v>
      </c>
      <c r="C762" s="5" t="str">
        <f t="shared" si="525"/>
        <v>CH</v>
      </c>
      <c r="D762" t="s">
        <v>971</v>
      </c>
      <c r="E762" t="s">
        <v>8</v>
      </c>
      <c r="F762" s="18">
        <f>[1]Industry!B$11</f>
        <v>60.070000963690269</v>
      </c>
      <c r="G762" s="18">
        <f>[1]Industry!C$11</f>
        <v>62.339946643432711</v>
      </c>
      <c r="H762" s="18">
        <f>[1]Industry!D$11</f>
        <v>63.622187685097899</v>
      </c>
      <c r="I762" s="18">
        <f>[1]Industry!E$11</f>
        <v>65.917478421812248</v>
      </c>
      <c r="J762" s="18">
        <f>[1]Industry!F$11</f>
        <v>67.891802291895317</v>
      </c>
      <c r="K762" s="18">
        <f>[1]Industry!G$11</f>
        <v>70.470813762896952</v>
      </c>
    </row>
    <row r="763" spans="2:13" hidden="1">
      <c r="B763" s="5" t="str">
        <f t="shared" ref="B763:B775" si="527">B762</f>
        <v>SPS1</v>
      </c>
      <c r="C763" s="5" t="str">
        <f t="shared" si="525"/>
        <v>CH</v>
      </c>
      <c r="D763" t="s">
        <v>787</v>
      </c>
      <c r="E763" t="s">
        <v>8</v>
      </c>
      <c r="F763" s="2">
        <f t="shared" ref="F763:J763" si="528">F762-F764-F765</f>
        <v>11.646935643830055</v>
      </c>
      <c r="G763" s="2">
        <f t="shared" si="528"/>
        <v>12.258977517325988</v>
      </c>
      <c r="H763" s="2">
        <f t="shared" si="528"/>
        <v>12.249237377525461</v>
      </c>
      <c r="I763" s="2">
        <f t="shared" si="528"/>
        <v>12.234023013729356</v>
      </c>
      <c r="J763" s="2">
        <f t="shared" si="528"/>
        <v>12.201748707071403</v>
      </c>
      <c r="K763" s="2">
        <f>K762-K764-K765</f>
        <v>12.407000429840785</v>
      </c>
      <c r="L763" s="2"/>
      <c r="M763" s="2"/>
    </row>
    <row r="764" spans="2:13" hidden="1">
      <c r="B764" s="5" t="str">
        <f t="shared" si="527"/>
        <v>SPS1</v>
      </c>
      <c r="C764" s="5" t="str">
        <f t="shared" si="525"/>
        <v>CH</v>
      </c>
      <c r="D764" t="s">
        <v>748</v>
      </c>
      <c r="E764" t="s">
        <v>8</v>
      </c>
      <c r="F764" s="2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  <c r="G764" s="2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0.45106204227663799</v>
      </c>
      <c r="H764" s="2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0.80277247642223926</v>
      </c>
      <c r="I764" s="2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1.565731537130588</v>
      </c>
      <c r="J764" s="2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1.8531995077871197</v>
      </c>
      <c r="K764" s="2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2.1015150825947262</v>
      </c>
    </row>
    <row r="765" spans="2:13" hidden="1">
      <c r="B765" s="5" t="str">
        <f t="shared" si="527"/>
        <v>SPS1</v>
      </c>
      <c r="C765" s="5" t="str">
        <f t="shared" si="525"/>
        <v>CH</v>
      </c>
      <c r="D765" t="s">
        <v>473</v>
      </c>
      <c r="E765" t="s">
        <v>8</v>
      </c>
      <c r="F765" s="2">
        <f>[1]Industry!B$11-[1]Industry!B$33</f>
        <v>48.063397652170998</v>
      </c>
      <c r="G765" s="2">
        <f>[1]Industry!C$11-[1]Industry!C$33</f>
        <v>49.629907083830084</v>
      </c>
      <c r="H765" s="2">
        <f>[1]Industry!D$11-[1]Industry!D$33</f>
        <v>50.570177831150197</v>
      </c>
      <c r="I765" s="2">
        <f>[1]Industry!E$11-[1]Industry!E$33</f>
        <v>52.117723870952304</v>
      </c>
      <c r="J765" s="2">
        <f>[1]Industry!F$11-[1]Industry!F$33</f>
        <v>53.83685407703679</v>
      </c>
      <c r="K765" s="2">
        <f>[1]Industry!G$11-[1]Industry!G$33</f>
        <v>55.962298250461437</v>
      </c>
    </row>
    <row r="766" spans="2:13" hidden="1">
      <c r="B766" s="5" t="str">
        <f t="shared" si="527"/>
        <v>SPS1</v>
      </c>
      <c r="C766" s="5" t="str">
        <f t="shared" si="525"/>
        <v>CH</v>
      </c>
      <c r="D766" t="s">
        <v>474</v>
      </c>
      <c r="E766" t="s">
        <v>8</v>
      </c>
      <c r="F766" s="2">
        <f>SUM(F769,F774)</f>
        <v>11.627800215560455</v>
      </c>
      <c r="G766" s="2">
        <f t="shared" ref="G766:K766" si="529">SUM(G769,G774)</f>
        <v>8.1727556306038451</v>
      </c>
      <c r="H766" s="2">
        <f t="shared" si="529"/>
        <v>7.9128583815600217</v>
      </c>
      <c r="I766" s="2">
        <f t="shared" si="529"/>
        <v>6.3531902061833261</v>
      </c>
      <c r="J766" s="2">
        <f t="shared" si="529"/>
        <v>3.1463255829743324</v>
      </c>
      <c r="K766" s="2">
        <f t="shared" si="529"/>
        <v>0.23309989397290184</v>
      </c>
    </row>
    <row r="767" spans="2:13" hidden="1">
      <c r="B767" s="5" t="str">
        <f t="shared" si="527"/>
        <v>SPS1</v>
      </c>
      <c r="C767" s="5" t="str">
        <f t="shared" si="525"/>
        <v>CH</v>
      </c>
      <c r="D767" t="s">
        <v>475</v>
      </c>
      <c r="E767" t="s">
        <v>8</v>
      </c>
      <c r="F767" s="2">
        <f>SUM(F771,F775)</f>
        <v>8.8978001346038784</v>
      </c>
      <c r="G767" s="2">
        <f t="shared" ref="G767:K767" si="530">SUM(G771,G775)</f>
        <v>8.1727554726016738</v>
      </c>
      <c r="H767" s="2">
        <f t="shared" si="530"/>
        <v>7.9127626287000616</v>
      </c>
      <c r="I767" s="2">
        <f t="shared" si="530"/>
        <v>6.3531784689162123</v>
      </c>
      <c r="J767" s="2">
        <f t="shared" si="530"/>
        <v>3.146315044810855</v>
      </c>
      <c r="K767" s="2">
        <f t="shared" si="530"/>
        <v>0.23309989397290184</v>
      </c>
    </row>
    <row r="768" spans="2:13" hidden="1">
      <c r="B768" s="5" t="str">
        <f t="shared" si="527"/>
        <v>SPS1</v>
      </c>
      <c r="C768" s="5" t="str">
        <f t="shared" si="525"/>
        <v>CH</v>
      </c>
      <c r="D768" t="s">
        <v>476</v>
      </c>
      <c r="E768" t="s">
        <v>8</v>
      </c>
      <c r="F768" s="2">
        <f>F773</f>
        <v>2.7300000809565779</v>
      </c>
      <c r="G768" s="2">
        <f t="shared" ref="G768:K768" si="531">G773</f>
        <v>1.580021711810444E-7</v>
      </c>
      <c r="H768" s="2">
        <f t="shared" si="531"/>
        <v>9.5752859960516562E-5</v>
      </c>
      <c r="I768" s="2">
        <f t="shared" si="531"/>
        <v>1.1737267113876744E-5</v>
      </c>
      <c r="J768" s="2">
        <f t="shared" si="531"/>
        <v>1.053816347754919E-5</v>
      </c>
      <c r="K768" s="2">
        <f t="shared" si="531"/>
        <v>0</v>
      </c>
    </row>
    <row r="769" spans="2:11" hidden="1">
      <c r="B769" s="5" t="str">
        <f t="shared" si="527"/>
        <v>SPS1</v>
      </c>
      <c r="C769" s="5" t="str">
        <f t="shared" si="525"/>
        <v>CH</v>
      </c>
      <c r="D769" t="s">
        <v>972</v>
      </c>
      <c r="E769" t="s">
        <v>8</v>
      </c>
      <c r="F769" s="2">
        <f>SUM(F770,F772)</f>
        <v>11.627800215560455</v>
      </c>
      <c r="G769" s="2">
        <f t="shared" ref="G769:K769" si="532">SUM(G770,G772)</f>
        <v>8.1727556306038451</v>
      </c>
      <c r="H769" s="2">
        <f t="shared" si="532"/>
        <v>7.9128516926283554</v>
      </c>
      <c r="I769" s="2">
        <f t="shared" si="532"/>
        <v>6.136561094680661</v>
      </c>
      <c r="J769" s="2">
        <f t="shared" si="532"/>
        <v>2.9093905206278952</v>
      </c>
      <c r="K769" s="2">
        <f t="shared" si="532"/>
        <v>7.7042003024862311E-6</v>
      </c>
    </row>
    <row r="770" spans="2:11" hidden="1">
      <c r="B770" s="5" t="str">
        <f t="shared" si="527"/>
        <v>SPS1</v>
      </c>
      <c r="C770" s="5" t="str">
        <f t="shared" si="525"/>
        <v>CH</v>
      </c>
      <c r="D770" t="s">
        <v>530</v>
      </c>
      <c r="E770" t="s">
        <v>8</v>
      </c>
      <c r="F770" s="2">
        <f>[1]Industry!B$34</f>
        <v>8.8978001346038784</v>
      </c>
      <c r="G770" s="2">
        <f>[1]Industry!C$34</f>
        <v>8.1727554726016738</v>
      </c>
      <c r="H770" s="2">
        <f>[1]Industry!D$34</f>
        <v>7.9127559397683953</v>
      </c>
      <c r="I770" s="2">
        <f>[1]Industry!E$34</f>
        <v>6.1365493574135472</v>
      </c>
      <c r="J770" s="2">
        <f>[1]Industry!F$34</f>
        <v>2.9093799824644178</v>
      </c>
      <c r="K770" s="2">
        <f>[1]Industry!G$34</f>
        <v>7.7042003024862311E-6</v>
      </c>
    </row>
    <row r="771" spans="2:11" hidden="1">
      <c r="B771" s="5" t="str">
        <f t="shared" si="527"/>
        <v>SPS1</v>
      </c>
      <c r="C771" s="5" t="str">
        <f t="shared" si="525"/>
        <v>CH</v>
      </c>
      <c r="D771" t="s">
        <v>531</v>
      </c>
      <c r="E771" t="s">
        <v>8</v>
      </c>
      <c r="F771" s="2">
        <f>F770</f>
        <v>8.8978001346038784</v>
      </c>
      <c r="G771" s="2">
        <f t="shared" ref="G771:K771" si="533">G770</f>
        <v>8.1727554726016738</v>
      </c>
      <c r="H771" s="2">
        <f t="shared" si="533"/>
        <v>7.9127559397683953</v>
      </c>
      <c r="I771" s="2">
        <f t="shared" si="533"/>
        <v>6.1365493574135472</v>
      </c>
      <c r="J771" s="2">
        <f t="shared" si="533"/>
        <v>2.9093799824644178</v>
      </c>
      <c r="K771" s="2">
        <f t="shared" si="533"/>
        <v>7.7042003024862311E-6</v>
      </c>
    </row>
    <row r="772" spans="2:11" hidden="1">
      <c r="B772" s="5" t="str">
        <f t="shared" si="527"/>
        <v>SPS1</v>
      </c>
      <c r="C772" s="5" t="str">
        <f t="shared" si="525"/>
        <v>CH</v>
      </c>
      <c r="D772" t="s">
        <v>532</v>
      </c>
      <c r="E772" t="s">
        <v>8</v>
      </c>
      <c r="F772" s="2">
        <f>[1]Industry!B$35</f>
        <v>2.7300000809565779</v>
      </c>
      <c r="G772" s="2">
        <f>[1]Industry!C$35</f>
        <v>1.580021711810444E-7</v>
      </c>
      <c r="H772" s="2">
        <f>[1]Industry!D$35</f>
        <v>9.5752859960516562E-5</v>
      </c>
      <c r="I772" s="2">
        <f>[1]Industry!E$35</f>
        <v>1.1737267113876744E-5</v>
      </c>
      <c r="J772" s="2">
        <f>[1]Industry!F$35</f>
        <v>1.053816347754919E-5</v>
      </c>
      <c r="K772" s="2">
        <f>[1]Industry!G$35</f>
        <v>0</v>
      </c>
    </row>
    <row r="773" spans="2:11" hidden="1">
      <c r="B773" s="5" t="str">
        <f t="shared" si="527"/>
        <v>SPS1</v>
      </c>
      <c r="C773" s="5" t="str">
        <f t="shared" si="525"/>
        <v>CH</v>
      </c>
      <c r="D773" t="s">
        <v>975</v>
      </c>
      <c r="E773" t="s">
        <v>8</v>
      </c>
      <c r="F773" s="2">
        <f>F772</f>
        <v>2.7300000809565779</v>
      </c>
      <c r="G773" s="2">
        <f t="shared" ref="G773:K773" si="534">G772</f>
        <v>1.580021711810444E-7</v>
      </c>
      <c r="H773" s="2">
        <f t="shared" si="534"/>
        <v>9.5752859960516562E-5</v>
      </c>
      <c r="I773" s="2">
        <f t="shared" si="534"/>
        <v>1.1737267113876744E-5</v>
      </c>
      <c r="J773" s="2">
        <f t="shared" si="534"/>
        <v>1.053816347754919E-5</v>
      </c>
      <c r="K773" s="2">
        <f t="shared" si="534"/>
        <v>0</v>
      </c>
    </row>
    <row r="774" spans="2:11" hidden="1">
      <c r="B774" s="5" t="str">
        <f t="shared" si="527"/>
        <v>SPS1</v>
      </c>
      <c r="C774" s="5" t="str">
        <f t="shared" si="525"/>
        <v>CH</v>
      </c>
      <c r="D774" t="s">
        <v>973</v>
      </c>
      <c r="E774" t="s">
        <v>8</v>
      </c>
      <c r="F774" s="2">
        <f>[1]Industry!B$36</f>
        <v>0</v>
      </c>
      <c r="G774" s="2">
        <f>[1]Industry!C$36</f>
        <v>0</v>
      </c>
      <c r="H774" s="2">
        <f>[1]Industry!D$36</f>
        <v>6.6889316667757279E-6</v>
      </c>
      <c r="I774" s="2">
        <f>[1]Industry!E$36</f>
        <v>0.21662911150266476</v>
      </c>
      <c r="J774" s="2">
        <f>[1]Industry!F$36</f>
        <v>0.23693506234643738</v>
      </c>
      <c r="K774" s="2">
        <f>[1]Industry!G$36</f>
        <v>0.23309218977259935</v>
      </c>
    </row>
    <row r="775" spans="2:11" hidden="1">
      <c r="B775" s="5" t="str">
        <f t="shared" si="527"/>
        <v>SPS1</v>
      </c>
      <c r="C775" s="5" t="str">
        <f t="shared" si="525"/>
        <v>CH</v>
      </c>
      <c r="D775" t="s">
        <v>974</v>
      </c>
      <c r="E775" t="s">
        <v>8</v>
      </c>
      <c r="F775" s="2">
        <f>F774</f>
        <v>0</v>
      </c>
      <c r="G775" s="2">
        <f t="shared" ref="G775:K775" si="535">G774</f>
        <v>0</v>
      </c>
      <c r="H775" s="2">
        <f t="shared" si="535"/>
        <v>6.6889316667757279E-6</v>
      </c>
      <c r="I775" s="2">
        <f t="shared" si="535"/>
        <v>0.21662911150266476</v>
      </c>
      <c r="J775" s="2">
        <f t="shared" si="535"/>
        <v>0.23693506234643738</v>
      </c>
      <c r="K775" s="2">
        <f t="shared" si="535"/>
        <v>0.23309218977259935</v>
      </c>
    </row>
    <row r="776" spans="2:11" hidden="1">
      <c r="B776" s="5" t="str">
        <f t="shared" ref="B776:B777" si="536">B775</f>
        <v>SPS1</v>
      </c>
      <c r="C776" s="5" t="str">
        <f t="shared" ref="C776:C777" si="537">C775</f>
        <v>CH</v>
      </c>
      <c r="D776" t="s">
        <v>477</v>
      </c>
      <c r="E776" t="s">
        <v>8</v>
      </c>
      <c r="F776" s="2">
        <f>SUM([1]Industry!B$37:B$39)</f>
        <v>35.989083955270083</v>
      </c>
      <c r="G776" s="2">
        <f>SUM([1]Industry!C$37:C$39)</f>
        <v>32.149510033110651</v>
      </c>
      <c r="H776" s="2">
        <f>SUM([1]Industry!D$37:D$39)</f>
        <v>37.444897311983716</v>
      </c>
      <c r="I776" s="2">
        <f>SUM([1]Industry!E$37:E$39)</f>
        <v>29.170313172480178</v>
      </c>
      <c r="J776" s="2">
        <f>SUM([1]Industry!F$37:F$39)</f>
        <v>17.78946553396904</v>
      </c>
      <c r="K776" s="2">
        <f>SUM([1]Industry!G$37:G$39)</f>
        <v>10.119131922048906</v>
      </c>
    </row>
    <row r="777" spans="2:11" hidden="1">
      <c r="B777" s="5" t="str">
        <f t="shared" si="536"/>
        <v>SPS1</v>
      </c>
      <c r="C777" s="5" t="str">
        <f t="shared" si="537"/>
        <v>CH</v>
      </c>
      <c r="D777" t="s">
        <v>683</v>
      </c>
      <c r="E777" t="s">
        <v>8</v>
      </c>
      <c r="F777" s="2">
        <f>SUM([1]Industry!B$37:B$38)-F778</f>
        <v>35.552282895598879</v>
      </c>
      <c r="G777" s="2">
        <f>SUM([1]Industry!C$37:C$38)-G778</f>
        <v>31.597374164019637</v>
      </c>
      <c r="H777" s="2">
        <f>SUM([1]Industry!D$37:D$38)-H778</f>
        <v>35.546497782900801</v>
      </c>
      <c r="I777" s="2">
        <f>SUM([1]Industry!E$37:E$38)-I778</f>
        <v>24.853819452066659</v>
      </c>
      <c r="J777" s="2">
        <f>SUM([1]Industry!F$37:F$38)-J778</f>
        <v>13.472971270289545</v>
      </c>
      <c r="K777" s="2">
        <f>SUM([1]Industry!G$37:G$38)-K778</f>
        <v>5.8026376283683208</v>
      </c>
    </row>
    <row r="778" spans="2:11" hidden="1">
      <c r="B778" s="5" t="str">
        <f t="shared" ref="B778" si="538">B777</f>
        <v>SPS1</v>
      </c>
      <c r="C778" s="5" t="str">
        <f t="shared" ref="C778" si="539">C777</f>
        <v>CH</v>
      </c>
      <c r="D778" t="s">
        <v>749</v>
      </c>
      <c r="E778" t="s">
        <v>8</v>
      </c>
      <c r="F778" s="2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  <c r="G778" s="2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7.1118841220954812E-5</v>
      </c>
      <c r="H778" s="2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2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2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2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hidden="1"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2">
        <f t="shared" ref="F779:K779" si="540">F776-F777</f>
        <v>0.43680105967120397</v>
      </c>
      <c r="G779" s="2">
        <f t="shared" si="540"/>
        <v>0.55213586909101409</v>
      </c>
      <c r="H779" s="2">
        <f t="shared" si="540"/>
        <v>1.8983995290829156</v>
      </c>
      <c r="I779" s="2">
        <f t="shared" si="540"/>
        <v>4.3164937204135185</v>
      </c>
      <c r="J779" s="2">
        <f t="shared" si="540"/>
        <v>4.3164942636794947</v>
      </c>
      <c r="K779" s="2">
        <f t="shared" si="540"/>
        <v>4.3164942936805852</v>
      </c>
    </row>
    <row r="780" spans="2:11" hidden="1">
      <c r="B780" s="5" t="str">
        <f t="shared" ref="B780:B788" si="541">B779</f>
        <v>SPS1</v>
      </c>
      <c r="C780" s="5" t="str">
        <f t="shared" ref="C780:C788" si="542">C779</f>
        <v>CH</v>
      </c>
      <c r="D780" t="s">
        <v>976</v>
      </c>
      <c r="E780" t="s">
        <v>8</v>
      </c>
      <c r="F780" s="2">
        <f>[1]Industry!B$37</f>
        <v>35.236593897388644</v>
      </c>
      <c r="G780" s="2">
        <f>[1]Industry!C$37</f>
        <v>31.277295800769274</v>
      </c>
      <c r="H780" s="2">
        <f>[1]Industry!D$37</f>
        <v>31.455373940154459</v>
      </c>
      <c r="I780" s="2">
        <f>[1]Industry!E$37</f>
        <v>20.796473853188544</v>
      </c>
      <c r="J780" s="2">
        <f>[1]Industry!F$37</f>
        <v>9.3774540927325507</v>
      </c>
      <c r="K780" s="2">
        <f>[1]Industry!G$37</f>
        <v>2.1584740957801154</v>
      </c>
    </row>
    <row r="781" spans="2:11" hidden="1">
      <c r="B781" s="5" t="str">
        <f t="shared" si="541"/>
        <v>SPS1</v>
      </c>
      <c r="C781" s="5" t="str">
        <f t="shared" si="542"/>
        <v>CH</v>
      </c>
      <c r="D781" t="s">
        <v>684</v>
      </c>
      <c r="E781" t="s">
        <v>8</v>
      </c>
      <c r="F781" s="2">
        <f>[1]Industry!B$37*F777/SUM(F777:F778)</f>
        <v>35.236517313884427</v>
      </c>
      <c r="G781" s="2">
        <f>[1]Industry!C$37*G777/SUM(G777:G778)</f>
        <v>31.277225402513533</v>
      </c>
      <c r="H781" s="2">
        <f>[1]Industry!D$37*H777/SUM(H777:H778)</f>
        <v>31.455373940154455</v>
      </c>
      <c r="I781" s="2">
        <f>[1]Industry!E$37*I777/SUM(I777:I778)</f>
        <v>20.796473853188541</v>
      </c>
      <c r="J781" s="2">
        <f>[1]Industry!F$37*J777/SUM(J777:J778)</f>
        <v>9.3774540927325507</v>
      </c>
      <c r="K781" s="2">
        <f>[1]Industry!G$37*K777/SUM(K777:K778)</f>
        <v>2.1584740957801154</v>
      </c>
    </row>
    <row r="782" spans="2:11" hidden="1">
      <c r="B782" s="5" t="str">
        <f t="shared" ref="B782" si="543">B781</f>
        <v>SPS1</v>
      </c>
      <c r="C782" s="5" t="str">
        <f t="shared" ref="C782" si="544">C781</f>
        <v>CH</v>
      </c>
      <c r="D782" t="s">
        <v>750</v>
      </c>
      <c r="E782" t="s">
        <v>8</v>
      </c>
      <c r="F782" s="2">
        <f>F780-F781</f>
        <v>7.6583504217353493E-5</v>
      </c>
      <c r="G782" s="2">
        <f t="shared" ref="G782:K782" si="545">G780-G781</f>
        <v>7.0398255740400373E-5</v>
      </c>
      <c r="H782" s="2">
        <f t="shared" si="545"/>
        <v>0</v>
      </c>
      <c r="I782" s="2">
        <f t="shared" si="545"/>
        <v>0</v>
      </c>
      <c r="J782" s="2">
        <f t="shared" si="545"/>
        <v>0</v>
      </c>
      <c r="K782" s="2">
        <f t="shared" si="545"/>
        <v>0</v>
      </c>
    </row>
    <row r="783" spans="2:11" hidden="1"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2">
        <f>SUM(F784:F786)</f>
        <v>0.75249005788143564</v>
      </c>
      <c r="G783" s="2">
        <f t="shared" ref="G783:K783" si="546">SUM(G784:G786)</f>
        <v>0.87221423234137685</v>
      </c>
      <c r="H783" s="2">
        <f t="shared" si="546"/>
        <v>5.9895233718292564</v>
      </c>
      <c r="I783" s="2">
        <f t="shared" si="546"/>
        <v>8.3738393192916352</v>
      </c>
      <c r="J783" s="2">
        <f t="shared" si="546"/>
        <v>8.4120114412364888</v>
      </c>
      <c r="K783" s="2">
        <f t="shared" si="546"/>
        <v>7.9606578262687915</v>
      </c>
    </row>
    <row r="784" spans="2:11" hidden="1">
      <c r="B784" s="5" t="str">
        <f t="shared" si="541"/>
        <v>SPS1</v>
      </c>
      <c r="C784" s="5" t="str">
        <f t="shared" si="542"/>
        <v>CH</v>
      </c>
      <c r="D784" t="s">
        <v>685</v>
      </c>
      <c r="E784" t="s">
        <v>8</v>
      </c>
      <c r="F784" s="2">
        <f>[1]Industry!B$38*F777/SUM(F777:F778)</f>
        <v>0.31576558171445585</v>
      </c>
      <c r="G784" s="2">
        <f>[1]Industry!C$38*G777/SUM(G777:G778)</f>
        <v>0.32014876150610694</v>
      </c>
      <c r="H784" s="2">
        <f>[1]Industry!D$38*H777/SUM(H777:H778)</f>
        <v>4.0911238427463426</v>
      </c>
      <c r="I784" s="2">
        <f>[1]Industry!E$38*I777/SUM(I777:I778)</f>
        <v>4.0573455988781157</v>
      </c>
      <c r="J784" s="2">
        <f>[1]Industry!F$38*J777/SUM(J777:J778)</f>
        <v>4.095517177556995</v>
      </c>
      <c r="K784" s="2">
        <f>[1]Industry!G$38*K777/SUM(K777:K778)</f>
        <v>3.6441635325882058</v>
      </c>
    </row>
    <row r="785" spans="2:13" hidden="1">
      <c r="B785" s="5" t="str">
        <f t="shared" ref="B785" si="547">B784</f>
        <v>SPS1</v>
      </c>
      <c r="C785" s="5" t="str">
        <f t="shared" ref="C785" si="548">C784</f>
        <v>CH</v>
      </c>
      <c r="D785" t="s">
        <v>751</v>
      </c>
      <c r="E785" t="s">
        <v>8</v>
      </c>
      <c r="F785" s="2">
        <f>[1]Industry!B$38-F784</f>
        <v>6.8628901506162521E-7</v>
      </c>
      <c r="G785" s="2">
        <f>[1]Industry!C$38-G784</f>
        <v>7.205854770653275E-7</v>
      </c>
      <c r="H785" s="2">
        <f>[1]Industry!D$38-H784</f>
        <v>0</v>
      </c>
      <c r="I785" s="2">
        <f>[1]Industry!E$38-I784</f>
        <v>0</v>
      </c>
      <c r="J785" s="2">
        <f>[1]Industry!F$38-J784</f>
        <v>0</v>
      </c>
      <c r="K785" s="2">
        <f>[1]Industry!G$38-K784</f>
        <v>0</v>
      </c>
    </row>
    <row r="786" spans="2:13" hidden="1"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2">
        <f>[1]Industry!B$39</f>
        <v>0.43672378987796473</v>
      </c>
      <c r="G786" s="2">
        <f>[1]Industry!C$39</f>
        <v>0.55206475024979285</v>
      </c>
      <c r="H786" s="2">
        <f>[1]Industry!D$39</f>
        <v>1.8983995290829139</v>
      </c>
      <c r="I786" s="2">
        <f>[1]Industry!E$39</f>
        <v>4.3164937204135194</v>
      </c>
      <c r="J786" s="2">
        <f>[1]Industry!F$39</f>
        <v>4.3164942636794938</v>
      </c>
      <c r="K786" s="2">
        <f>[1]Industry!G$39</f>
        <v>4.3164942936805852</v>
      </c>
    </row>
    <row r="787" spans="2:13" hidden="1">
      <c r="B787" s="5" t="str">
        <f t="shared" si="541"/>
        <v>SPS1</v>
      </c>
      <c r="C787" s="5" t="str">
        <f t="shared" si="542"/>
        <v>CH</v>
      </c>
      <c r="D787" t="s">
        <v>978</v>
      </c>
      <c r="E787" t="s">
        <v>8</v>
      </c>
      <c r="F787" s="2">
        <f>[1]Industry!B$18</f>
        <v>3.5600000800603699</v>
      </c>
      <c r="G787" s="2">
        <f>[1]Industry!C$18</f>
        <v>3.4647164345082166</v>
      </c>
      <c r="H787" s="2">
        <f>[1]Industry!D$18</f>
        <v>5.2137436667387303E-4</v>
      </c>
      <c r="I787" s="2">
        <f>[1]Industry!E$18</f>
        <v>8.5540723443283036E-6</v>
      </c>
      <c r="J787" s="2">
        <f>[1]Industry!F$18</f>
        <v>7.5632329675514995E-6</v>
      </c>
      <c r="K787" s="2">
        <f>[1]Industry!G$18</f>
        <v>1.9729677649208747E-6</v>
      </c>
    </row>
    <row r="788" spans="2:13" hidden="1">
      <c r="B788" s="5" t="str">
        <f t="shared" si="541"/>
        <v>SPS1</v>
      </c>
      <c r="C788" s="5" t="str">
        <f t="shared" si="542"/>
        <v>CH</v>
      </c>
      <c r="D788" t="s">
        <v>979</v>
      </c>
      <c r="E788" t="s">
        <v>8</v>
      </c>
      <c r="F788" s="2">
        <f>F787</f>
        <v>3.5600000800603699</v>
      </c>
      <c r="G788" s="2">
        <f t="shared" ref="G788:K788" si="549">G787</f>
        <v>3.4647164345082166</v>
      </c>
      <c r="H788" s="2">
        <f t="shared" si="549"/>
        <v>5.2137436667387303E-4</v>
      </c>
      <c r="I788" s="2">
        <f t="shared" si="549"/>
        <v>8.5540723443283036E-6</v>
      </c>
      <c r="J788" s="2">
        <f t="shared" si="549"/>
        <v>7.5632329675514995E-6</v>
      </c>
      <c r="K788" s="2">
        <f t="shared" si="549"/>
        <v>1.9729677649208747E-6</v>
      </c>
    </row>
    <row r="789" spans="2:13" hidden="1">
      <c r="B789" s="5" t="str">
        <f t="shared" ref="B789:B790" si="550">B788</f>
        <v>SPS1</v>
      </c>
      <c r="C789" s="5" t="str">
        <f t="shared" ref="C789:C790" si="551">C788</f>
        <v>CH</v>
      </c>
      <c r="D789" t="s">
        <v>980</v>
      </c>
      <c r="E789" t="s">
        <v>8</v>
      </c>
      <c r="F789" s="2">
        <f>[1]Industry!B$19</f>
        <v>12.728639516558868</v>
      </c>
      <c r="G789" s="2">
        <f>[1]Industry!C$19</f>
        <v>13.638425191873811</v>
      </c>
      <c r="H789" s="2">
        <f>[1]Industry!D$19</f>
        <v>13.37325582528841</v>
      </c>
      <c r="I789" s="2">
        <f>[1]Industry!E$19</f>
        <v>15.905728443078415</v>
      </c>
      <c r="J789" s="2">
        <f>[1]Industry!F$19</f>
        <v>20.570342721510652</v>
      </c>
      <c r="K789" s="2">
        <f>[1]Industry!G$19</f>
        <v>25.956198886964351</v>
      </c>
    </row>
    <row r="790" spans="2:13" hidden="1">
      <c r="B790" s="5" t="str">
        <f t="shared" si="550"/>
        <v>SPS1</v>
      </c>
      <c r="C790" s="5" t="str">
        <f t="shared" si="551"/>
        <v>CH</v>
      </c>
      <c r="D790" t="s">
        <v>981</v>
      </c>
      <c r="E790" t="s">
        <v>8</v>
      </c>
      <c r="F790" s="2">
        <f>SUM(F791:F799)</f>
        <v>5.6086426203463162</v>
      </c>
      <c r="G790" s="2">
        <f t="shared" ref="G790:K790" si="552">SUM(G791:G799)</f>
        <v>6.0110223838328691</v>
      </c>
      <c r="H790" s="2">
        <f t="shared" si="552"/>
        <v>6.0864524542188434</v>
      </c>
      <c r="I790" s="2">
        <f t="shared" si="552"/>
        <v>7.6867188084405447</v>
      </c>
      <c r="J790" s="2">
        <f t="shared" si="552"/>
        <v>10.962075612006291</v>
      </c>
      <c r="K790" s="2">
        <f t="shared" si="552"/>
        <v>13.43114487223664</v>
      </c>
      <c r="M790" s="2"/>
    </row>
    <row r="791" spans="2:13" hidden="1">
      <c r="B791" s="5" t="str">
        <f t="shared" ref="B791:B800" si="553">B790</f>
        <v>SPS1</v>
      </c>
      <c r="C791" s="5" t="str">
        <f t="shared" ref="C791:C808" si="554">C790</f>
        <v>CH</v>
      </c>
      <c r="D791" t="s">
        <v>486</v>
      </c>
      <c r="E791" t="s">
        <v>8</v>
      </c>
      <c r="F791" s="2">
        <f>F233</f>
        <v>0.92931890049443122</v>
      </c>
      <c r="G791" s="2">
        <f t="shared" ref="G791:K791" si="555">G233</f>
        <v>2.0729635468487739</v>
      </c>
      <c r="H791" s="2">
        <f t="shared" si="555"/>
        <v>3.0648687249485964E-2</v>
      </c>
      <c r="I791" s="2">
        <f t="shared" si="555"/>
        <v>1.3204719837478649</v>
      </c>
      <c r="J791" s="2">
        <f t="shared" si="555"/>
        <v>1.4688632820935419E-2</v>
      </c>
      <c r="K791" s="2">
        <f t="shared" si="555"/>
        <v>3.347383055513178E-3</v>
      </c>
    </row>
    <row r="792" spans="2:13" hidden="1">
      <c r="B792" s="5" t="str">
        <f t="shared" si="553"/>
        <v>SPS1</v>
      </c>
      <c r="C792" s="5" t="str">
        <f t="shared" si="554"/>
        <v>CH</v>
      </c>
      <c r="D792" t="s">
        <v>487</v>
      </c>
      <c r="E792" t="s">
        <v>8</v>
      </c>
      <c r="F792" s="2">
        <f>F239</f>
        <v>2.085011001407342</v>
      </c>
      <c r="G792" s="2">
        <f t="shared" ref="G792:K792" si="556">G239</f>
        <v>0.22648253152292336</v>
      </c>
      <c r="H792" s="2">
        <f t="shared" si="556"/>
        <v>0.12937828424155898</v>
      </c>
      <c r="I792" s="2">
        <f t="shared" si="556"/>
        <v>0.23434845216027739</v>
      </c>
      <c r="J792" s="2">
        <f t="shared" si="556"/>
        <v>1.5476444079463383E-2</v>
      </c>
      <c r="K792" s="2">
        <f t="shared" si="556"/>
        <v>0.18147679116686852</v>
      </c>
    </row>
    <row r="793" spans="2:13" hidden="1">
      <c r="B793" s="5" t="str">
        <f t="shared" si="553"/>
        <v>SPS1</v>
      </c>
      <c r="C793" s="5" t="str">
        <f t="shared" si="554"/>
        <v>CH</v>
      </c>
      <c r="D793" t="s">
        <v>488</v>
      </c>
      <c r="E793" t="s">
        <v>8</v>
      </c>
      <c r="F793" s="2">
        <f>F240</f>
        <v>0</v>
      </c>
      <c r="G793" s="2">
        <f t="shared" ref="G793:K793" si="557">G240</f>
        <v>0</v>
      </c>
      <c r="H793" s="2">
        <f t="shared" si="557"/>
        <v>0</v>
      </c>
      <c r="I793" s="2">
        <f t="shared" si="557"/>
        <v>0</v>
      </c>
      <c r="J793" s="2">
        <f t="shared" si="557"/>
        <v>2.5591472874397763E-5</v>
      </c>
      <c r="K793" s="2">
        <f t="shared" si="557"/>
        <v>0.10492900379799011</v>
      </c>
    </row>
    <row r="794" spans="2:13" hidden="1">
      <c r="B794" s="5" t="str">
        <f t="shared" si="553"/>
        <v>SPS1</v>
      </c>
      <c r="C794" s="5" t="str">
        <f t="shared" si="554"/>
        <v>CH</v>
      </c>
      <c r="D794" t="s">
        <v>489</v>
      </c>
      <c r="E794" t="s">
        <v>8</v>
      </c>
      <c r="F794" s="2">
        <f>F241</f>
        <v>0</v>
      </c>
      <c r="G794" s="2">
        <f t="shared" ref="G794:K794" si="558">G241</f>
        <v>0</v>
      </c>
      <c r="H794" s="2">
        <f t="shared" si="558"/>
        <v>0</v>
      </c>
      <c r="I794" s="2">
        <f t="shared" si="558"/>
        <v>5.7240447712859715E-6</v>
      </c>
      <c r="J794" s="2">
        <f t="shared" si="558"/>
        <v>1.773331716665078E-5</v>
      </c>
      <c r="K794" s="2">
        <f t="shared" si="558"/>
        <v>6.4574781708892726E-6</v>
      </c>
    </row>
    <row r="795" spans="2:13" hidden="1">
      <c r="B795" s="5" t="str">
        <f t="shared" si="553"/>
        <v>SPS1</v>
      </c>
      <c r="C795" s="5" t="str">
        <f t="shared" si="554"/>
        <v>CH</v>
      </c>
      <c r="D795" t="s">
        <v>490</v>
      </c>
      <c r="E795" t="s">
        <v>8</v>
      </c>
      <c r="F795" s="2">
        <f>F272</f>
        <v>1.9347802049834564</v>
      </c>
      <c r="G795" s="2">
        <f t="shared" ref="G795:K795" si="559">G272</f>
        <v>1.6761030665119234</v>
      </c>
      <c r="H795" s="2">
        <f t="shared" si="559"/>
        <v>2.5502835006504729</v>
      </c>
      <c r="I795" s="2">
        <f t="shared" si="559"/>
        <v>2.2433281282237751</v>
      </c>
      <c r="J795" s="2">
        <f t="shared" si="559"/>
        <v>0.96223160997336332</v>
      </c>
      <c r="K795" s="2">
        <f t="shared" si="559"/>
        <v>3.6013633604170536E-6</v>
      </c>
    </row>
    <row r="796" spans="2:13" hidden="1">
      <c r="B796" s="5" t="str">
        <f t="shared" si="553"/>
        <v>SPS1</v>
      </c>
      <c r="C796" s="5" t="str">
        <f t="shared" si="554"/>
        <v>CH</v>
      </c>
      <c r="D796" t="s">
        <v>491</v>
      </c>
      <c r="E796" t="s">
        <v>8</v>
      </c>
      <c r="F796" s="2">
        <f>F273</f>
        <v>0</v>
      </c>
      <c r="G796" s="2">
        <f t="shared" ref="G796:K796" si="560">G273</f>
        <v>0</v>
      </c>
      <c r="H796" s="2">
        <f t="shared" si="560"/>
        <v>0</v>
      </c>
      <c r="I796" s="2">
        <f t="shared" si="560"/>
        <v>0</v>
      </c>
      <c r="J796" s="2">
        <f t="shared" si="560"/>
        <v>0.62701949393383194</v>
      </c>
      <c r="K796" s="2">
        <f t="shared" si="560"/>
        <v>2.0114799759287001</v>
      </c>
    </row>
    <row r="797" spans="2:13" hidden="1">
      <c r="B797" s="5" t="str">
        <f t="shared" si="553"/>
        <v>SPS1</v>
      </c>
      <c r="C797" s="5" t="str">
        <f t="shared" si="554"/>
        <v>CH</v>
      </c>
      <c r="D797" t="s">
        <v>492</v>
      </c>
      <c r="E797" t="s">
        <v>8</v>
      </c>
      <c r="F797" s="2">
        <f>F281</f>
        <v>0.65953251346108632</v>
      </c>
      <c r="G797" s="2">
        <f t="shared" ref="G797:K797" si="561">G281</f>
        <v>2.0354732389492485</v>
      </c>
      <c r="H797" s="2">
        <f t="shared" si="561"/>
        <v>3.3761419820773262</v>
      </c>
      <c r="I797" s="2">
        <f t="shared" si="561"/>
        <v>3.8884884195398186</v>
      </c>
      <c r="J797" s="2">
        <f t="shared" si="561"/>
        <v>3.6229443529834864</v>
      </c>
      <c r="K797" s="2">
        <f t="shared" si="561"/>
        <v>1.9430430290155378</v>
      </c>
    </row>
    <row r="798" spans="2:13" hidden="1">
      <c r="B798" s="5" t="str">
        <f t="shared" si="553"/>
        <v>SPS1</v>
      </c>
      <c r="C798" s="5" t="str">
        <f t="shared" si="554"/>
        <v>CH</v>
      </c>
      <c r="D798" t="s">
        <v>493</v>
      </c>
      <c r="E798" t="s">
        <v>8</v>
      </c>
      <c r="F798" s="2">
        <f>F282</f>
        <v>0</v>
      </c>
      <c r="G798" s="2">
        <f t="shared" ref="G798:K798" si="562">G282</f>
        <v>0</v>
      </c>
      <c r="H798" s="2">
        <f t="shared" si="562"/>
        <v>0</v>
      </c>
      <c r="I798" s="2">
        <f t="shared" si="562"/>
        <v>0</v>
      </c>
      <c r="J798" s="2">
        <f t="shared" si="562"/>
        <v>5.7193817537396203</v>
      </c>
      <c r="K798" s="2">
        <f t="shared" si="562"/>
        <v>8.9526424954996298</v>
      </c>
    </row>
    <row r="799" spans="2:13" hidden="1">
      <c r="B799" s="5" t="str">
        <f t="shared" si="553"/>
        <v>SPS1</v>
      </c>
      <c r="C799" s="5" t="str">
        <f t="shared" si="554"/>
        <v>CH</v>
      </c>
      <c r="D799" t="s">
        <v>494</v>
      </c>
      <c r="E799" t="s">
        <v>8</v>
      </c>
      <c r="F799" s="2">
        <f>F287</f>
        <v>0</v>
      </c>
      <c r="G799" s="2">
        <f t="shared" ref="G799:K799" si="563">G287</f>
        <v>0</v>
      </c>
      <c r="H799" s="2">
        <f t="shared" si="563"/>
        <v>0</v>
      </c>
      <c r="I799" s="2">
        <f t="shared" si="563"/>
        <v>7.6100724037394838E-5</v>
      </c>
      <c r="J799" s="2">
        <f t="shared" si="563"/>
        <v>2.8999968554888311E-4</v>
      </c>
      <c r="K799" s="2">
        <f t="shared" si="563"/>
        <v>0.23421613493086862</v>
      </c>
      <c r="M799" s="2"/>
    </row>
    <row r="800" spans="2:13" hidden="1">
      <c r="B800" s="5" t="str">
        <f t="shared" si="553"/>
        <v>SPS1</v>
      </c>
      <c r="C800" s="5" t="str">
        <f t="shared" si="554"/>
        <v>CH</v>
      </c>
      <c r="D800" t="s">
        <v>982</v>
      </c>
      <c r="E800" t="s">
        <v>8</v>
      </c>
      <c r="F800" s="2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  <c r="G800" s="2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7.6289058815658795</v>
      </c>
      <c r="H800" s="2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7.3111242850993632</v>
      </c>
      <c r="I800" s="2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8.2190659196386076</v>
      </c>
      <c r="J800" s="2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9.6153488546815424</v>
      </c>
      <c r="K800" s="2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11.170567418767176</v>
      </c>
    </row>
    <row r="801" spans="2:11" hidden="1">
      <c r="B801" s="5" t="str">
        <f>B800</f>
        <v>SPS1</v>
      </c>
      <c r="C801" s="5" t="str">
        <f t="shared" si="554"/>
        <v>CH</v>
      </c>
      <c r="D801" t="s">
        <v>983</v>
      </c>
      <c r="E801" t="s">
        <v>8</v>
      </c>
      <c r="F801" s="2">
        <f>F802</f>
        <v>9.0018939162115004</v>
      </c>
      <c r="G801" s="2">
        <f t="shared" ref="G801:K801" si="564">G802</f>
        <v>10.609940429592042</v>
      </c>
      <c r="H801" s="2">
        <f t="shared" si="564"/>
        <v>10.406896360549995</v>
      </c>
      <c r="I801" s="2">
        <f t="shared" si="564"/>
        <v>11.936124707601756</v>
      </c>
      <c r="J801" s="2">
        <f t="shared" si="564"/>
        <v>9.2402392753719518</v>
      </c>
      <c r="K801" s="2">
        <f t="shared" si="564"/>
        <v>9.0225709563123608</v>
      </c>
    </row>
    <row r="802" spans="2:11" hidden="1">
      <c r="B802" s="5" t="str">
        <f t="shared" ref="B802:B804" si="565">B801</f>
        <v>SPS1</v>
      </c>
      <c r="C802" s="5" t="str">
        <f t="shared" si="554"/>
        <v>CH</v>
      </c>
      <c r="D802" t="s">
        <v>984</v>
      </c>
      <c r="E802" t="s">
        <v>8</v>
      </c>
      <c r="F802" s="2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  <c r="G802" s="2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10.609940429592042</v>
      </c>
      <c r="H802" s="2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10.406896360549995</v>
      </c>
      <c r="I802" s="2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11.936124707601756</v>
      </c>
      <c r="J802" s="2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9.2402392753719518</v>
      </c>
      <c r="K802" s="2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9.0225709563123608</v>
      </c>
    </row>
    <row r="803" spans="2:11" hidden="1">
      <c r="B803" s="5" t="str">
        <f t="shared" si="565"/>
        <v>SPS1</v>
      </c>
      <c r="C803" s="5" t="str">
        <f t="shared" si="554"/>
        <v>CH</v>
      </c>
      <c r="D803" t="s">
        <v>985</v>
      </c>
      <c r="E803" t="s">
        <v>8</v>
      </c>
      <c r="F803" s="2">
        <f>F804</f>
        <v>0.62578625640064789</v>
      </c>
      <c r="G803" s="2">
        <f t="shared" ref="G803:K803" si="566">G804</f>
        <v>0.73757307582702647</v>
      </c>
      <c r="H803" s="2">
        <f t="shared" si="566"/>
        <v>0.7363266963517191</v>
      </c>
      <c r="I803" s="2">
        <f t="shared" si="566"/>
        <v>0.73425844350664682</v>
      </c>
      <c r="J803" s="2">
        <f t="shared" si="566"/>
        <v>0.73015667817294327</v>
      </c>
      <c r="K803" s="2">
        <f t="shared" si="566"/>
        <v>0.7261004531553894</v>
      </c>
    </row>
    <row r="804" spans="2:11" hidden="1">
      <c r="B804" s="5" t="str">
        <f t="shared" si="565"/>
        <v>SPS1</v>
      </c>
      <c r="C804" s="5" t="str">
        <f t="shared" si="554"/>
        <v>CH</v>
      </c>
      <c r="D804" t="s">
        <v>986</v>
      </c>
      <c r="E804" t="s">
        <v>8</v>
      </c>
      <c r="F804" s="2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  <c r="G804" s="2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0.73757307582702647</v>
      </c>
      <c r="H804" s="2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0.7363266963517191</v>
      </c>
      <c r="I804" s="2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0.73425844350664682</v>
      </c>
      <c r="J804" s="2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0.73015667817294327</v>
      </c>
      <c r="K804" s="2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0.7261004531553894</v>
      </c>
    </row>
    <row r="805" spans="2:11" hidden="1">
      <c r="B805" s="5" t="str">
        <f>B804</f>
        <v>SPS1</v>
      </c>
      <c r="C805" s="5" t="str">
        <f t="shared" si="554"/>
        <v>CH</v>
      </c>
      <c r="D805" t="s">
        <v>497</v>
      </c>
      <c r="E805" t="s">
        <v>8</v>
      </c>
      <c r="F805" s="2">
        <f>[1]Industry!B$21</f>
        <v>7.7980400509333849</v>
      </c>
      <c r="G805" s="2">
        <f>[1]Industry!C$21</f>
        <v>8.080140037759449</v>
      </c>
      <c r="H805" s="2">
        <f>[1]Industry!D$21</f>
        <v>5.6082616784157748</v>
      </c>
      <c r="I805" s="2">
        <f>[1]Industry!E$21</f>
        <v>5.5456287909132955</v>
      </c>
      <c r="J805" s="2">
        <f>[1]Industry!F$21</f>
        <v>5.4553196445821177</v>
      </c>
      <c r="K805" s="2">
        <f>[1]Industry!G$21</f>
        <v>7.6040618853429301E-6</v>
      </c>
    </row>
    <row r="806" spans="2:11" hidden="1">
      <c r="B806" s="5" t="str">
        <f t="shared" ref="B806:B808" si="567">B805</f>
        <v>SPS1</v>
      </c>
      <c r="C806" s="5" t="str">
        <f t="shared" si="554"/>
        <v>CH</v>
      </c>
      <c r="D806" t="s">
        <v>500</v>
      </c>
      <c r="E806" t="s">
        <v>8</v>
      </c>
      <c r="F806" s="2">
        <f>F805</f>
        <v>7.7980400509333849</v>
      </c>
      <c r="G806" s="2">
        <f t="shared" ref="G806:K806" si="568">G805</f>
        <v>8.080140037759449</v>
      </c>
      <c r="H806" s="2">
        <f t="shared" si="568"/>
        <v>5.6082616784157748</v>
      </c>
      <c r="I806" s="2">
        <f t="shared" si="568"/>
        <v>5.5456287909132955</v>
      </c>
      <c r="J806" s="2">
        <f t="shared" si="568"/>
        <v>5.4553196445821177</v>
      </c>
      <c r="K806" s="2">
        <f t="shared" si="568"/>
        <v>7.6040618853429301E-6</v>
      </c>
    </row>
    <row r="807" spans="2:11" hidden="1">
      <c r="B807" s="5" t="str">
        <f t="shared" si="567"/>
        <v>SPS1</v>
      </c>
      <c r="C807" s="5" t="str">
        <f t="shared" si="554"/>
        <v>CH</v>
      </c>
      <c r="D807" t="s">
        <v>498</v>
      </c>
      <c r="E807" t="s">
        <v>8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2:11" hidden="1">
      <c r="B808" s="5" t="str">
        <f t="shared" si="567"/>
        <v>SPS1</v>
      </c>
      <c r="C808" s="5" t="str">
        <f t="shared" si="554"/>
        <v>CH</v>
      </c>
      <c r="D808" t="s">
        <v>499</v>
      </c>
      <c r="E808" t="s">
        <v>8</v>
      </c>
      <c r="F808" s="2">
        <f>F806</f>
        <v>7.7980400509333849</v>
      </c>
      <c r="G808" s="2">
        <f t="shared" ref="G808:K808" si="569">G806</f>
        <v>8.080140037759449</v>
      </c>
      <c r="H808" s="2">
        <f t="shared" si="569"/>
        <v>5.6082616784157748</v>
      </c>
      <c r="I808" s="2">
        <f t="shared" si="569"/>
        <v>5.5456287909132955</v>
      </c>
      <c r="J808" s="2">
        <f t="shared" si="569"/>
        <v>5.4553196445821177</v>
      </c>
      <c r="K808" s="2">
        <f t="shared" si="569"/>
        <v>7.6040618853429301E-6</v>
      </c>
    </row>
    <row r="809" spans="2:11" hidden="1">
      <c r="B809" s="5" t="str">
        <f>B808</f>
        <v>SPS1</v>
      </c>
      <c r="C809" s="5" t="str">
        <f t="shared" ref="C809:C810" si="570">C808</f>
        <v>CH</v>
      </c>
      <c r="D809" t="s">
        <v>987</v>
      </c>
      <c r="E809" t="s">
        <v>8</v>
      </c>
      <c r="F809" s="2">
        <f>[1]Industry!B$22</f>
        <v>6.762755789151853E-2</v>
      </c>
      <c r="G809" s="2">
        <f>[1]Industry!C$22</f>
        <v>8.5488346665263865E-2</v>
      </c>
      <c r="H809" s="2">
        <f>[1]Industry!D$22</f>
        <v>8.5488401018779234E-2</v>
      </c>
      <c r="I809" s="2">
        <f>[1]Industry!E$22</f>
        <v>8.5488320240544202E-2</v>
      </c>
      <c r="J809" s="2">
        <f>[1]Industry!F$22</f>
        <v>9.269225881338794E-2</v>
      </c>
      <c r="K809" s="2">
        <f>[1]Industry!G$22</f>
        <v>9.2692212379879721E-2</v>
      </c>
    </row>
    <row r="810" spans="2:11" hidden="1">
      <c r="B810" s="5" t="str">
        <f t="shared" ref="B810" si="571">B809</f>
        <v>SPS1</v>
      </c>
      <c r="C810" s="5" t="str">
        <f t="shared" si="570"/>
        <v>CH</v>
      </c>
      <c r="D810" t="s">
        <v>988</v>
      </c>
      <c r="E810" t="s">
        <v>8</v>
      </c>
      <c r="F810" s="2">
        <f>F809</f>
        <v>6.762755789151853E-2</v>
      </c>
      <c r="G810" s="2">
        <f t="shared" ref="G810:K810" si="572">G809</f>
        <v>8.5488346665263865E-2</v>
      </c>
      <c r="H810" s="2">
        <f t="shared" si="572"/>
        <v>8.5488401018779234E-2</v>
      </c>
      <c r="I810" s="2">
        <f t="shared" si="572"/>
        <v>8.5488320240544202E-2</v>
      </c>
      <c r="J810" s="2">
        <f t="shared" si="572"/>
        <v>9.269225881338794E-2</v>
      </c>
      <c r="K810" s="2">
        <f t="shared" si="572"/>
        <v>9.2692212379879721E-2</v>
      </c>
    </row>
    <row r="811" spans="2:11" hidden="1">
      <c r="B811" s="5" t="str">
        <f>B810</f>
        <v>SPS1</v>
      </c>
      <c r="C811" s="5" t="str">
        <f t="shared" ref="C811:C812" si="573">C810</f>
        <v>CH</v>
      </c>
      <c r="D811" t="s">
        <v>989</v>
      </c>
      <c r="E811" t="s">
        <v>8</v>
      </c>
      <c r="F811" s="2">
        <f>[1]Industry!B$23</f>
        <v>0</v>
      </c>
      <c r="G811" s="2">
        <f>[1]Industry!C$23</f>
        <v>0</v>
      </c>
      <c r="H811" s="2">
        <f>[1]Industry!D$23</f>
        <v>1.4130256121940972E-2</v>
      </c>
      <c r="I811" s="2">
        <f>[1]Industry!E$23</f>
        <v>2.7751345357326387</v>
      </c>
      <c r="J811" s="2">
        <f>[1]Industry!F$23</f>
        <v>8.6684624797331242</v>
      </c>
      <c r="K811" s="2">
        <f>[1]Industry!G$23</f>
        <v>15.079342104947687</v>
      </c>
    </row>
    <row r="812" spans="2:11" hidden="1">
      <c r="B812" s="5" t="str">
        <f t="shared" ref="B812" si="574">B811</f>
        <v>SPS1</v>
      </c>
      <c r="C812" s="5" t="str">
        <f t="shared" si="573"/>
        <v>CH</v>
      </c>
      <c r="D812" t="s">
        <v>990</v>
      </c>
      <c r="E812" t="s">
        <v>8</v>
      </c>
      <c r="F812" s="2">
        <f>F811</f>
        <v>0</v>
      </c>
      <c r="G812" s="2">
        <f t="shared" ref="G812:K812" si="575">G811</f>
        <v>0</v>
      </c>
      <c r="H812" s="2">
        <f t="shared" si="575"/>
        <v>1.4130256121940972E-2</v>
      </c>
      <c r="I812" s="2">
        <f t="shared" si="575"/>
        <v>2.7751345357326387</v>
      </c>
      <c r="J812" s="2">
        <f t="shared" si="575"/>
        <v>8.6684624797331242</v>
      </c>
      <c r="K812" s="2">
        <f t="shared" si="575"/>
        <v>15.079342104947687</v>
      </c>
    </row>
    <row r="813" spans="2:11" hidden="1">
      <c r="B813" s="5" t="str">
        <f>B812</f>
        <v>SPS1</v>
      </c>
      <c r="C813" s="5" t="str">
        <f t="shared" ref="C813:C814" si="576">C812</f>
        <v>CH</v>
      </c>
      <c r="D813" t="s">
        <v>991</v>
      </c>
      <c r="E813" t="s">
        <v>8</v>
      </c>
      <c r="F813" s="2">
        <f>[1]Industry!B$24</f>
        <v>0.74846128865781891</v>
      </c>
      <c r="G813" s="2">
        <f>[1]Industry!C$24</f>
        <v>0.949728034649163</v>
      </c>
      <c r="H813" s="2">
        <f>[1]Industry!D$24</f>
        <v>1.7199609111494465</v>
      </c>
      <c r="I813" s="2">
        <f>[1]Industry!E$24</f>
        <v>3.4506179840916249</v>
      </c>
      <c r="J813" s="2">
        <f>[1]Industry!F$24</f>
        <v>4.3116440778624945</v>
      </c>
      <c r="K813" s="2">
        <f>[1]Industry!G$24</f>
        <v>5.147400200920127</v>
      </c>
    </row>
    <row r="814" spans="2:11" hidden="1">
      <c r="B814" s="5" t="str">
        <f t="shared" ref="B814" si="577">B813</f>
        <v>SPS1</v>
      </c>
      <c r="C814" s="5" t="str">
        <f t="shared" si="576"/>
        <v>CH</v>
      </c>
      <c r="D814" t="s">
        <v>992</v>
      </c>
      <c r="E814" t="s">
        <v>8</v>
      </c>
      <c r="F814" s="2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  <c r="G814" s="2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0.949728034649163</v>
      </c>
      <c r="H814" s="2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1.7198384159072042</v>
      </c>
      <c r="I814" s="2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3.4505069569532769</v>
      </c>
      <c r="J814" s="2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4.3115671224120291</v>
      </c>
      <c r="K814" s="2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5.1473241319397403</v>
      </c>
    </row>
    <row r="815" spans="2:11" hidden="1">
      <c r="B815" s="5" t="str">
        <f t="shared" ref="B815:B816" si="578">B814</f>
        <v>SPS1</v>
      </c>
      <c r="C815" s="5" t="str">
        <f t="shared" ref="C815:C823" si="579">C814</f>
        <v>CH</v>
      </c>
      <c r="D815" t="s">
        <v>993</v>
      </c>
      <c r="E815" t="s">
        <v>8</v>
      </c>
      <c r="F815" s="2">
        <f>F813-F814</f>
        <v>0</v>
      </c>
      <c r="G815" s="2">
        <f t="shared" ref="G815:K815" si="580">G813-G814</f>
        <v>0</v>
      </c>
      <c r="H815" s="2">
        <f t="shared" si="580"/>
        <v>1.2249524224228203E-4</v>
      </c>
      <c r="I815" s="2">
        <f t="shared" si="580"/>
        <v>1.110271383479855E-4</v>
      </c>
      <c r="J815" s="2">
        <f t="shared" si="580"/>
        <v>7.6955450465376884E-5</v>
      </c>
      <c r="K815" s="2">
        <f t="shared" si="580"/>
        <v>7.6068980386700957E-5</v>
      </c>
    </row>
    <row r="816" spans="2:11" hidden="1">
      <c r="B816" s="9" t="str">
        <f t="shared" si="578"/>
        <v>SPS1</v>
      </c>
      <c r="C816" s="9" t="str">
        <f t="shared" si="579"/>
        <v>CH</v>
      </c>
      <c r="D816" s="1" t="s">
        <v>701</v>
      </c>
      <c r="E816" s="9" t="s">
        <v>8</v>
      </c>
      <c r="F816" s="17">
        <f>[1]Industry!B$71</f>
        <v>72.708172198861917</v>
      </c>
      <c r="G816" s="17">
        <f>[1]Industry!C$71</f>
        <v>74.034536510969474</v>
      </c>
      <c r="H816" s="17">
        <f>[1]Industry!D$71</f>
        <v>75.229258497511609</v>
      </c>
      <c r="I816" s="17">
        <f>[1]Industry!E$71</f>
        <v>76.741087603615895</v>
      </c>
      <c r="J816" s="17">
        <f>[1]Industry!F$71</f>
        <v>79.643574488474385</v>
      </c>
      <c r="K816" s="17">
        <f>[1]Industry!G$71</f>
        <v>83.518811219282853</v>
      </c>
    </row>
    <row r="817" spans="2:13" hidden="1">
      <c r="B817" s="5" t="str">
        <f>B816</f>
        <v>SPS1</v>
      </c>
      <c r="C817" s="5" t="str">
        <f t="shared" si="579"/>
        <v>CH</v>
      </c>
      <c r="D817" t="s">
        <v>994</v>
      </c>
      <c r="E817" t="s">
        <v>8</v>
      </c>
      <c r="F817" s="18">
        <f>SUM(F818:F820)</f>
        <v>58.985414287392778</v>
      </c>
      <c r="G817" s="18">
        <f t="shared" ref="G817:K817" si="581">SUM(G818:G820)</f>
        <v>61.365779687341664</v>
      </c>
      <c r="H817" s="18">
        <f t="shared" si="581"/>
        <v>63.427871633958489</v>
      </c>
      <c r="I817" s="18">
        <f t="shared" si="581"/>
        <v>67.46987967974249</v>
      </c>
      <c r="J817" s="18">
        <f t="shared" si="581"/>
        <v>70.337539486716238</v>
      </c>
      <c r="K817" s="18">
        <f t="shared" si="581"/>
        <v>70.381818751274835</v>
      </c>
    </row>
    <row r="818" spans="2:13" hidden="1">
      <c r="B818" s="5" t="str">
        <f t="shared" ref="B818:B823" si="582">B817</f>
        <v>SPS1</v>
      </c>
      <c r="C818" s="5" t="str">
        <f t="shared" si="579"/>
        <v>CH</v>
      </c>
      <c r="D818" t="s">
        <v>788</v>
      </c>
      <c r="E818" t="s">
        <v>8</v>
      </c>
      <c r="F818" s="2">
        <f>[1]Industry!B$55</f>
        <v>9.8138876788747442</v>
      </c>
      <c r="G818" s="2">
        <f>[1]Industry!C$55</f>
        <v>10.335082579953133</v>
      </c>
      <c r="H818" s="2">
        <f>[1]Industry!D$55</f>
        <v>10.33508296736697</v>
      </c>
      <c r="I818" s="2">
        <f>[1]Industry!E$55</f>
        <v>10.335915664988079</v>
      </c>
      <c r="J818" s="2">
        <f>[1]Industry!F$55</f>
        <v>10.335915700640054</v>
      </c>
      <c r="K818" s="2">
        <f>[1]Industry!G$55</f>
        <v>10.537506971195956</v>
      </c>
      <c r="L818" s="2"/>
      <c r="M818" s="2"/>
    </row>
    <row r="819" spans="2:13" hidden="1">
      <c r="B819" s="5" t="str">
        <f t="shared" si="582"/>
        <v>SPS1</v>
      </c>
      <c r="C819" s="5" t="str">
        <f t="shared" si="579"/>
        <v>CH</v>
      </c>
      <c r="D819" t="s">
        <v>752</v>
      </c>
      <c r="E819" t="s">
        <v>8</v>
      </c>
      <c r="F819" s="2">
        <f>[1]Industry!B$56</f>
        <v>1.1081289563470369</v>
      </c>
      <c r="G819" s="2">
        <f>[1]Industry!C$56</f>
        <v>1.400790076925801</v>
      </c>
      <c r="H819" s="2">
        <f>[1]Industry!D$56</f>
        <v>2.5226108923294435</v>
      </c>
      <c r="I819" s="2">
        <f>[1]Industry!E$56</f>
        <v>5.0162384940838649</v>
      </c>
      <c r="J819" s="2">
        <f>[1]Industry!F$56</f>
        <v>6.1647666301991491</v>
      </c>
      <c r="K819" s="2">
        <f>[1]Industry!G$56</f>
        <v>7.2488392145344669</v>
      </c>
    </row>
    <row r="820" spans="2:13" hidden="1">
      <c r="B820" s="5" t="str">
        <f t="shared" si="582"/>
        <v>SPS1</v>
      </c>
      <c r="C820" s="5" t="str">
        <f t="shared" si="579"/>
        <v>CH</v>
      </c>
      <c r="D820" t="s">
        <v>689</v>
      </c>
      <c r="E820" t="s">
        <v>8</v>
      </c>
      <c r="F820" s="2">
        <f>[1]Industry!B$3-([1]Industry!B$6-[1]Industry!B$70)</f>
        <v>48.063397652170998</v>
      </c>
      <c r="G820" s="2">
        <f>[1]Industry!C$3-([1]Industry!C$6-[1]Industry!C$70)</f>
        <v>49.629907030462732</v>
      </c>
      <c r="H820" s="2">
        <f>[1]Industry!D$3-([1]Industry!D$6-[1]Industry!D$70)</f>
        <v>50.570177774262078</v>
      </c>
      <c r="I820" s="2">
        <f>[1]Industry!E$3-([1]Industry!E$6-[1]Industry!E$70)</f>
        <v>52.11772552067054</v>
      </c>
      <c r="J820" s="2">
        <f>[1]Industry!F$3-([1]Industry!F$6-[1]Industry!F$70)</f>
        <v>53.836857155877034</v>
      </c>
      <c r="K820" s="2">
        <f>[1]Industry!G$3-([1]Industry!G$6-[1]Industry!G$70)</f>
        <v>52.595472565544419</v>
      </c>
    </row>
    <row r="821" spans="2:13" hidden="1">
      <c r="B821" s="5" t="str">
        <f t="shared" si="582"/>
        <v>SPS1</v>
      </c>
      <c r="C821" s="5" t="str">
        <f t="shared" si="579"/>
        <v>CH</v>
      </c>
      <c r="D821" t="s">
        <v>995</v>
      </c>
      <c r="E821" t="s">
        <v>8</v>
      </c>
      <c r="F821" s="2">
        <f>SUM(F822:F823)</f>
        <v>8.7635239696635985</v>
      </c>
      <c r="G821" s="2">
        <f t="shared" ref="G821:K821" si="583">SUM(G822:G823)</f>
        <v>6.3642873143556349</v>
      </c>
      <c r="H821" s="2">
        <f t="shared" si="583"/>
        <v>6.1768195067037537</v>
      </c>
      <c r="I821" s="2">
        <f t="shared" si="583"/>
        <v>4.9793174457663394</v>
      </c>
      <c r="J821" s="2">
        <f t="shared" si="583"/>
        <v>2.4857211214357338</v>
      </c>
      <c r="K821" s="2">
        <f t="shared" si="583"/>
        <v>0.18562407337658771</v>
      </c>
    </row>
    <row r="822" spans="2:13" hidden="1">
      <c r="B822" s="5" t="str">
        <f t="shared" si="582"/>
        <v>SPS1</v>
      </c>
      <c r="C822" s="5" t="str">
        <f t="shared" si="579"/>
        <v>CH</v>
      </c>
      <c r="D822" t="s">
        <v>996</v>
      </c>
      <c r="E822" t="s">
        <v>8</v>
      </c>
      <c r="F822" s="2">
        <f>[1]Industry!B$57</f>
        <v>6.9177026649268329</v>
      </c>
      <c r="G822" s="2">
        <f>[1]Industry!C$57</f>
        <v>6.3642872070642609</v>
      </c>
      <c r="H822" s="2">
        <f>[1]Industry!D$57</f>
        <v>6.1767540656085247</v>
      </c>
      <c r="I822" s="2">
        <f>[1]Industry!E$57</f>
        <v>4.9793093382490801</v>
      </c>
      <c r="J822" s="2">
        <f>[1]Industry!F$57</f>
        <v>2.485713688078671</v>
      </c>
      <c r="K822" s="2">
        <f>[1]Industry!G$57</f>
        <v>0.18562407337658771</v>
      </c>
    </row>
    <row r="823" spans="2:13" hidden="1">
      <c r="B823" s="5" t="str">
        <f t="shared" si="582"/>
        <v>SPS1</v>
      </c>
      <c r="C823" s="5" t="str">
        <f t="shared" si="579"/>
        <v>CH</v>
      </c>
      <c r="D823" t="s">
        <v>997</v>
      </c>
      <c r="E823" t="s">
        <v>8</v>
      </c>
      <c r="F823" s="2">
        <f>[1]Industry!B$58</f>
        <v>1.8458213047367653</v>
      </c>
      <c r="G823" s="2">
        <f>[1]Industry!C$58</f>
        <v>1.072913743404882E-7</v>
      </c>
      <c r="H823" s="2">
        <f>[1]Industry!D$58</f>
        <v>6.5441095229265607E-5</v>
      </c>
      <c r="I823" s="2">
        <f>[1]Industry!E$58</f>
        <v>8.1075172589103601E-6</v>
      </c>
      <c r="J823" s="2">
        <f>[1]Industry!F$58</f>
        <v>7.4333570629762548E-6</v>
      </c>
      <c r="K823" s="2">
        <f>[1]Industry!G$58</f>
        <v>0</v>
      </c>
    </row>
    <row r="824" spans="2:13" hidden="1"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2">
        <f>SUM(F825:F827)</f>
        <v>28.930278976022453</v>
      </c>
      <c r="G824" s="2">
        <f t="shared" ref="G824:K824" si="584">SUM(G825:G827)</f>
        <v>25.850831055981331</v>
      </c>
      <c r="H824" s="2">
        <f t="shared" si="584"/>
        <v>30.038977482630539</v>
      </c>
      <c r="I824" s="2">
        <f t="shared" si="584"/>
        <v>23.215272772618398</v>
      </c>
      <c r="J824" s="2">
        <f t="shared" si="584"/>
        <v>14.009847295023379</v>
      </c>
      <c r="K824" s="2">
        <f t="shared" si="584"/>
        <v>7.925339794499779</v>
      </c>
    </row>
    <row r="825" spans="2:13" hidden="1">
      <c r="B825" s="5" t="str">
        <f t="shared" ref="B825:B854" si="585">B824</f>
        <v>SPS1</v>
      </c>
      <c r="C825" s="5" t="str">
        <f t="shared" ref="C825:C854" si="586">C824</f>
        <v>CH</v>
      </c>
      <c r="D825" t="s">
        <v>999</v>
      </c>
      <c r="E825" t="s">
        <v>8</v>
      </c>
      <c r="F825" s="2">
        <f>[1]Industry!B$59</f>
        <v>28.619768361419222</v>
      </c>
      <c r="G825" s="2">
        <f>[1]Industry!C$59</f>
        <v>25.458313018553728</v>
      </c>
      <c r="H825" s="2">
        <f>[1]Industry!D$59</f>
        <v>28.688954575796608</v>
      </c>
      <c r="I825" s="2">
        <f>[1]Industry!E$59</f>
        <v>20.146014324323925</v>
      </c>
      <c r="J825" s="2">
        <f>[1]Industry!F$59</f>
        <v>10.940665648303554</v>
      </c>
      <c r="K825" s="2">
        <f>[1]Industry!G$59</f>
        <v>4.8173167152281531</v>
      </c>
    </row>
    <row r="826" spans="2:13" hidden="1">
      <c r="B826" s="5" t="str">
        <f t="shared" si="585"/>
        <v>SPS1</v>
      </c>
      <c r="C826" s="5" t="str">
        <f t="shared" si="586"/>
        <v>CH</v>
      </c>
      <c r="D826" t="s">
        <v>1000</v>
      </c>
      <c r="E826" t="s">
        <v>8</v>
      </c>
      <c r="F826" s="2">
        <f>[1]Industry!B$60</f>
        <v>0</v>
      </c>
      <c r="G826" s="2">
        <f>[1]Industry!C$60</f>
        <v>0</v>
      </c>
      <c r="H826" s="2">
        <f>[1]Industry!D$60</f>
        <v>2.6084165597955409E-4</v>
      </c>
      <c r="I826" s="2">
        <f>[1]Industry!E$60</f>
        <v>2.3141308045877728E-4</v>
      </c>
      <c r="J826" s="2">
        <f>[1]Industry!F$60</f>
        <v>1.5422524370052473E-4</v>
      </c>
      <c r="K826" s="2">
        <f>[1]Industry!G$60</f>
        <v>1.471878216067389E-4</v>
      </c>
    </row>
    <row r="827" spans="2:13" hidden="1">
      <c r="B827" s="5" t="str">
        <f t="shared" si="585"/>
        <v>SPS1</v>
      </c>
      <c r="C827" s="5" t="str">
        <f t="shared" si="586"/>
        <v>CH</v>
      </c>
      <c r="D827" t="s">
        <v>1001</v>
      </c>
      <c r="E827" t="s">
        <v>8</v>
      </c>
      <c r="F827" s="2">
        <f>[1]Industry!B$68</f>
        <v>0.31051061460323287</v>
      </c>
      <c r="G827" s="2">
        <f>[1]Industry!C$68</f>
        <v>0.39251803742760294</v>
      </c>
      <c r="H827" s="2">
        <f>[1]Industry!D$68</f>
        <v>1.3497620651779529</v>
      </c>
      <c r="I827" s="2">
        <f>[1]Industry!E$68</f>
        <v>3.0690270352140141</v>
      </c>
      <c r="J827" s="2">
        <f>[1]Industry!F$68</f>
        <v>3.069027421476124</v>
      </c>
      <c r="K827" s="2">
        <f>[1]Industry!G$68</f>
        <v>3.1078758914500195</v>
      </c>
    </row>
    <row r="828" spans="2:13" hidden="1">
      <c r="B828" s="5" t="str">
        <f t="shared" si="585"/>
        <v>SPS1</v>
      </c>
      <c r="C828" s="5" t="str">
        <f t="shared" si="586"/>
        <v>CH</v>
      </c>
      <c r="D828" t="s">
        <v>1002</v>
      </c>
      <c r="E828" t="s">
        <v>8</v>
      </c>
      <c r="F828" s="2">
        <f>F829</f>
        <v>2.3674000532401456</v>
      </c>
      <c r="G828" s="2">
        <f t="shared" ref="G828:K828" si="587">G829</f>
        <v>2.3075011453824734</v>
      </c>
      <c r="H828" s="2">
        <f t="shared" si="587"/>
        <v>3.4801738975481024E-4</v>
      </c>
      <c r="I828" s="2">
        <f t="shared" si="587"/>
        <v>5.7312284706999588E-6</v>
      </c>
      <c r="J828" s="2">
        <f t="shared" si="587"/>
        <v>5.1051822530972645E-6</v>
      </c>
      <c r="K828" s="2">
        <f t="shared" si="587"/>
        <v>1.341618080146194E-6</v>
      </c>
    </row>
    <row r="829" spans="2:13" hidden="1">
      <c r="B829" s="5" t="str">
        <f t="shared" si="585"/>
        <v>SPS1</v>
      </c>
      <c r="C829" s="5" t="str">
        <f t="shared" si="586"/>
        <v>CH</v>
      </c>
      <c r="D829" t="s">
        <v>1003</v>
      </c>
      <c r="E829" t="s">
        <v>8</v>
      </c>
      <c r="F829" s="2">
        <f>[1]Industry!B$61</f>
        <v>2.3674000532401456</v>
      </c>
      <c r="G829" s="2">
        <f>[1]Industry!C$61</f>
        <v>2.3075011453824734</v>
      </c>
      <c r="H829" s="2">
        <f>[1]Industry!D$61</f>
        <v>3.4801738975481024E-4</v>
      </c>
      <c r="I829" s="2">
        <f>[1]Industry!E$61</f>
        <v>5.7312284706999588E-6</v>
      </c>
      <c r="J829" s="2">
        <f>[1]Industry!F$61</f>
        <v>5.1051822530972645E-6</v>
      </c>
      <c r="K829" s="2">
        <f>[1]Industry!G$61</f>
        <v>1.341618080146194E-6</v>
      </c>
    </row>
    <row r="830" spans="2:13" hidden="1">
      <c r="B830" s="5" t="str">
        <f t="shared" si="585"/>
        <v>SPS1</v>
      </c>
      <c r="C830" s="5" t="str">
        <f t="shared" si="586"/>
        <v>CH</v>
      </c>
      <c r="D830" t="s">
        <v>1004</v>
      </c>
      <c r="E830" t="s">
        <v>8</v>
      </c>
      <c r="F830" s="2">
        <f>F831+F841</f>
        <v>11.767325085269347</v>
      </c>
      <c r="G830" s="2">
        <f t="shared" ref="G830:K830" si="588">G831+G841</f>
        <v>12.635405815698856</v>
      </c>
      <c r="H830" s="2">
        <f t="shared" si="588"/>
        <v>12.429458579599395</v>
      </c>
      <c r="I830" s="2">
        <f t="shared" si="588"/>
        <v>14.861943185883376</v>
      </c>
      <c r="J830" s="2">
        <f t="shared" si="588"/>
        <v>19.424120632870618</v>
      </c>
      <c r="K830" s="2">
        <f t="shared" si="588"/>
        <v>23.370285638811559</v>
      </c>
    </row>
    <row r="831" spans="2:13" hidden="1">
      <c r="B831" s="5" t="str">
        <f t="shared" si="585"/>
        <v>SPS1</v>
      </c>
      <c r="C831" s="5" t="str">
        <f t="shared" si="586"/>
        <v>CH</v>
      </c>
      <c r="D831" t="s">
        <v>1005</v>
      </c>
      <c r="E831" t="s">
        <v>8</v>
      </c>
      <c r="F831" s="2">
        <f>[1]Industry!B$62</f>
        <v>5.1850537025303405</v>
      </c>
      <c r="G831" s="2">
        <f>[1]Industry!C$62</f>
        <v>5.5675574103865353</v>
      </c>
      <c r="H831" s="2">
        <f>[1]Industry!D$62</f>
        <v>5.6343058016119141</v>
      </c>
      <c r="I831" s="2">
        <f>[1]Industry!E$62</f>
        <v>7.1822389097893709</v>
      </c>
      <c r="J831" s="2">
        <f>[1]Industry!F$62</f>
        <v>10.344565170207691</v>
      </c>
      <c r="K831" s="2">
        <f>[1]Industry!G$62</f>
        <v>12.758246590982733</v>
      </c>
      <c r="M831" s="2"/>
    </row>
    <row r="832" spans="2:13" hidden="1">
      <c r="B832" s="5" t="str">
        <f t="shared" si="585"/>
        <v>SPS1</v>
      </c>
      <c r="C832" s="5" t="str">
        <f t="shared" si="586"/>
        <v>CH</v>
      </c>
      <c r="D832" t="s">
        <v>690</v>
      </c>
      <c r="E832" t="s">
        <v>8</v>
      </c>
      <c r="F832" s="2">
        <f>IFERROR(F791/F$790,0)*F$831</f>
        <v>0.85913272283740982</v>
      </c>
      <c r="G832" s="2">
        <f t="shared" ref="G832:K832" si="589">IFERROR(G791/G$790,0)*G$831</f>
        <v>1.920030041438612</v>
      </c>
      <c r="H832" s="2">
        <f t="shared" si="589"/>
        <v>2.8371876340194092E-2</v>
      </c>
      <c r="I832" s="2">
        <f t="shared" si="589"/>
        <v>1.2338093141311024</v>
      </c>
      <c r="J832" s="2">
        <f t="shared" si="589"/>
        <v>1.3861199726719316E-2</v>
      </c>
      <c r="K832" s="2">
        <f t="shared" si="589"/>
        <v>3.1796796820346236E-3</v>
      </c>
    </row>
    <row r="833" spans="2:13" hidden="1">
      <c r="B833" s="5" t="str">
        <f t="shared" si="585"/>
        <v>SPS1</v>
      </c>
      <c r="C833" s="5" t="str">
        <f t="shared" si="586"/>
        <v>CH</v>
      </c>
      <c r="D833" t="s">
        <v>691</v>
      </c>
      <c r="E833" t="s">
        <v>8</v>
      </c>
      <c r="F833" s="2">
        <f t="shared" ref="F833:K840" si="590">IFERROR(F792/F$790,0)*F$831</f>
        <v>1.9275419641546161</v>
      </c>
      <c r="G833" s="2">
        <f t="shared" si="590"/>
        <v>0.20977371504970491</v>
      </c>
      <c r="H833" s="2">
        <f t="shared" si="590"/>
        <v>0.11976710949241579</v>
      </c>
      <c r="I833" s="2">
        <f t="shared" si="590"/>
        <v>0.21896814668259321</v>
      </c>
      <c r="J833" s="2">
        <f t="shared" si="590"/>
        <v>1.4604632375253501E-2</v>
      </c>
      <c r="K833" s="2">
        <f t="shared" si="590"/>
        <v>0.17238483199099189</v>
      </c>
    </row>
    <row r="834" spans="2:13" hidden="1">
      <c r="B834" s="5" t="str">
        <f t="shared" si="585"/>
        <v>SPS1</v>
      </c>
      <c r="C834" s="5" t="str">
        <f t="shared" si="586"/>
        <v>CH</v>
      </c>
      <c r="D834" t="s">
        <v>692</v>
      </c>
      <c r="E834" t="s">
        <v>8</v>
      </c>
      <c r="F834" s="2">
        <f t="shared" si="590"/>
        <v>0</v>
      </c>
      <c r="G834" s="2">
        <f t="shared" si="590"/>
        <v>0</v>
      </c>
      <c r="H834" s="2">
        <f t="shared" si="590"/>
        <v>0</v>
      </c>
      <c r="I834" s="2">
        <f t="shared" si="590"/>
        <v>0</v>
      </c>
      <c r="J834" s="2">
        <f t="shared" si="590"/>
        <v>2.4149866167759294E-5</v>
      </c>
      <c r="K834" s="2">
        <f t="shared" si="590"/>
        <v>9.9672076932782794E-2</v>
      </c>
    </row>
    <row r="835" spans="2:13" hidden="1">
      <c r="B835" s="5" t="str">
        <f t="shared" si="585"/>
        <v>SPS1</v>
      </c>
      <c r="C835" s="5" t="str">
        <f t="shared" si="586"/>
        <v>CH</v>
      </c>
      <c r="D835" t="s">
        <v>693</v>
      </c>
      <c r="E835" t="s">
        <v>8</v>
      </c>
      <c r="F835" s="2">
        <f t="shared" si="590"/>
        <v>0</v>
      </c>
      <c r="G835" s="2">
        <f t="shared" si="590"/>
        <v>0</v>
      </c>
      <c r="H835" s="2">
        <f t="shared" si="590"/>
        <v>0</v>
      </c>
      <c r="I835" s="2">
        <f t="shared" si="590"/>
        <v>5.3483753084038019E-6</v>
      </c>
      <c r="J835" s="2">
        <f t="shared" si="590"/>
        <v>1.6734372358594577E-5</v>
      </c>
      <c r="K835" s="2">
        <f t="shared" si="590"/>
        <v>6.1339595130414233E-6</v>
      </c>
    </row>
    <row r="836" spans="2:13" hidden="1">
      <c r="B836" s="5" t="str">
        <f t="shared" si="585"/>
        <v>SPS1</v>
      </c>
      <c r="C836" s="5" t="str">
        <f t="shared" si="586"/>
        <v>CH</v>
      </c>
      <c r="D836" t="s">
        <v>694</v>
      </c>
      <c r="E836" t="s">
        <v>8</v>
      </c>
      <c r="F836" s="2">
        <f t="shared" si="590"/>
        <v>1.7886572464145416</v>
      </c>
      <c r="G836" s="2">
        <f t="shared" si="590"/>
        <v>1.5524480616855938</v>
      </c>
      <c r="H836" s="2">
        <f t="shared" si="590"/>
        <v>2.3608296017346082</v>
      </c>
      <c r="I836" s="2">
        <f t="shared" si="590"/>
        <v>2.0960983446228765</v>
      </c>
      <c r="J836" s="2">
        <f t="shared" si="590"/>
        <v>0.90802763550556809</v>
      </c>
      <c r="K836" s="2">
        <f t="shared" si="590"/>
        <v>3.420935612935548E-6</v>
      </c>
    </row>
    <row r="837" spans="2:13" hidden="1">
      <c r="B837" s="5" t="str">
        <f t="shared" si="585"/>
        <v>SPS1</v>
      </c>
      <c r="C837" s="5" t="str">
        <f t="shared" si="586"/>
        <v>CH</v>
      </c>
      <c r="D837" t="s">
        <v>695</v>
      </c>
      <c r="E837" t="s">
        <v>8</v>
      </c>
      <c r="F837" s="2">
        <f t="shared" si="590"/>
        <v>0</v>
      </c>
      <c r="G837" s="2">
        <f t="shared" si="590"/>
        <v>0</v>
      </c>
      <c r="H837" s="2">
        <f t="shared" si="590"/>
        <v>0</v>
      </c>
      <c r="I837" s="2">
        <f t="shared" si="590"/>
        <v>0</v>
      </c>
      <c r="J837" s="2">
        <f t="shared" si="590"/>
        <v>0.59169852932642297</v>
      </c>
      <c r="K837" s="2">
        <f t="shared" si="590"/>
        <v>1.9107051401679065</v>
      </c>
    </row>
    <row r="838" spans="2:13" hidden="1">
      <c r="B838" s="5" t="str">
        <f t="shared" si="585"/>
        <v>SPS1</v>
      </c>
      <c r="C838" s="5" t="str">
        <f t="shared" si="586"/>
        <v>CH</v>
      </c>
      <c r="D838" t="s">
        <v>696</v>
      </c>
      <c r="E838" t="s">
        <v>8</v>
      </c>
      <c r="F838" s="2">
        <f t="shared" si="590"/>
        <v>0.60972176912377252</v>
      </c>
      <c r="G838" s="2">
        <f t="shared" si="590"/>
        <v>1.8853055922126247</v>
      </c>
      <c r="H838" s="2">
        <f t="shared" si="590"/>
        <v>3.1253372140446967</v>
      </c>
      <c r="I838" s="2">
        <f t="shared" si="590"/>
        <v>3.6332866497493499</v>
      </c>
      <c r="J838" s="2">
        <f t="shared" si="590"/>
        <v>3.4188583708021318</v>
      </c>
      <c r="K838" s="2">
        <f t="shared" si="590"/>
        <v>1.8456968737127535</v>
      </c>
    </row>
    <row r="839" spans="2:13" hidden="1">
      <c r="B839" s="5" t="str">
        <f t="shared" si="585"/>
        <v>SPS1</v>
      </c>
      <c r="C839" s="5" t="str">
        <f t="shared" si="586"/>
        <v>CH</v>
      </c>
      <c r="D839" t="s">
        <v>697</v>
      </c>
      <c r="E839" t="s">
        <v>8</v>
      </c>
      <c r="F839" s="2">
        <f t="shared" si="590"/>
        <v>0</v>
      </c>
      <c r="G839" s="2">
        <f t="shared" si="590"/>
        <v>0</v>
      </c>
      <c r="H839" s="2">
        <f t="shared" si="590"/>
        <v>0</v>
      </c>
      <c r="I839" s="2">
        <f t="shared" si="590"/>
        <v>0</v>
      </c>
      <c r="J839" s="2">
        <f t="shared" si="590"/>
        <v>5.3972002546721987</v>
      </c>
      <c r="K839" s="2">
        <f t="shared" si="590"/>
        <v>8.5041164908136864</v>
      </c>
    </row>
    <row r="840" spans="2:13" hidden="1">
      <c r="B840" s="5" t="str">
        <f t="shared" si="585"/>
        <v>SPS1</v>
      </c>
      <c r="C840" s="5" t="str">
        <f t="shared" si="586"/>
        <v>CH</v>
      </c>
      <c r="D840" t="s">
        <v>698</v>
      </c>
      <c r="E840" t="s">
        <v>8</v>
      </c>
      <c r="F840" s="2">
        <f t="shared" si="590"/>
        <v>0</v>
      </c>
      <c r="G840" s="2">
        <f t="shared" si="590"/>
        <v>0</v>
      </c>
      <c r="H840" s="2">
        <f t="shared" si="590"/>
        <v>0</v>
      </c>
      <c r="I840" s="2">
        <f t="shared" si="590"/>
        <v>7.110622814045769E-5</v>
      </c>
      <c r="J840" s="2">
        <f t="shared" si="590"/>
        <v>2.7366356086930055E-4</v>
      </c>
      <c r="K840" s="2">
        <f t="shared" si="590"/>
        <v>0.22248194278745012</v>
      </c>
      <c r="M840" s="2"/>
    </row>
    <row r="841" spans="2:13" hidden="1">
      <c r="B841" s="5" t="str">
        <f t="shared" si="585"/>
        <v>SPS1</v>
      </c>
      <c r="C841" s="5" t="str">
        <f t="shared" si="586"/>
        <v>CH</v>
      </c>
      <c r="D841" t="s">
        <v>1006</v>
      </c>
      <c r="E841" t="s">
        <v>8</v>
      </c>
      <c r="F841" s="2">
        <f>[1]Industry!B$63</f>
        <v>6.5822713827390062</v>
      </c>
      <c r="G841" s="2">
        <f>[1]Industry!C$63</f>
        <v>7.0678484053123212</v>
      </c>
      <c r="H841" s="2">
        <f>[1]Industry!D$63</f>
        <v>6.7951527779874814</v>
      </c>
      <c r="I841" s="2">
        <f>[1]Industry!E$63</f>
        <v>7.6797042760940055</v>
      </c>
      <c r="J841" s="2">
        <f>[1]Industry!F$63</f>
        <v>9.0795554626629276</v>
      </c>
      <c r="K841" s="2">
        <f>[1]Industry!G$63</f>
        <v>10.612039047828828</v>
      </c>
    </row>
    <row r="842" spans="2:13" hidden="1">
      <c r="B842" s="5" t="str">
        <f t="shared" si="585"/>
        <v>SPS1</v>
      </c>
      <c r="C842" s="5" t="str">
        <f t="shared" si="586"/>
        <v>CH</v>
      </c>
      <c r="D842" t="s">
        <v>1007</v>
      </c>
      <c r="E842" t="s">
        <v>8</v>
      </c>
      <c r="F842" s="2">
        <f>F843</f>
        <v>5.3111174105647763</v>
      </c>
      <c r="G842" s="2">
        <f t="shared" ref="G842:K842" si="591">G843</f>
        <v>6.2669381470790286</v>
      </c>
      <c r="H842" s="2">
        <f t="shared" si="591"/>
        <v>6.1574136799920796</v>
      </c>
      <c r="I842" s="2">
        <f t="shared" si="591"/>
        <v>7.082100659843702</v>
      </c>
      <c r="J842" s="2">
        <f t="shared" si="591"/>
        <v>5.5133427676385969</v>
      </c>
      <c r="K842" s="2">
        <f t="shared" si="591"/>
        <v>5.4135425737874119</v>
      </c>
    </row>
    <row r="843" spans="2:13" hidden="1">
      <c r="B843" s="5" t="str">
        <f t="shared" si="585"/>
        <v>SPS1</v>
      </c>
      <c r="C843" s="5" t="str">
        <f t="shared" si="586"/>
        <v>CH</v>
      </c>
      <c r="D843" t="s">
        <v>1008</v>
      </c>
      <c r="E843" t="s">
        <v>8</v>
      </c>
      <c r="F843" s="2">
        <f>[1]Industry!B$64</f>
        <v>5.3111174105647763</v>
      </c>
      <c r="G843" s="2">
        <f>[1]Industry!C$64</f>
        <v>6.2669381470790286</v>
      </c>
      <c r="H843" s="2">
        <f>[1]Industry!D$64</f>
        <v>6.1574136799920796</v>
      </c>
      <c r="I843" s="2">
        <f>[1]Industry!E$64</f>
        <v>7.082100659843702</v>
      </c>
      <c r="J843" s="2">
        <f>[1]Industry!F$64</f>
        <v>5.5133427676385969</v>
      </c>
      <c r="K843" s="2">
        <f>[1]Industry!G$64</f>
        <v>5.4135425737874119</v>
      </c>
    </row>
    <row r="844" spans="2:13" hidden="1">
      <c r="B844" s="5" t="str">
        <f t="shared" si="585"/>
        <v>SPS1</v>
      </c>
      <c r="C844" s="5" t="str">
        <f t="shared" si="586"/>
        <v>CH</v>
      </c>
      <c r="D844" t="s">
        <v>1009</v>
      </c>
      <c r="E844" t="s">
        <v>8</v>
      </c>
      <c r="F844" s="2">
        <f>F845</f>
        <v>0.46151736409547767</v>
      </c>
      <c r="G844" s="2">
        <f t="shared" ref="G844:K844" si="592">G845</f>
        <v>0.5445747876522874</v>
      </c>
      <c r="H844" s="2">
        <f t="shared" si="592"/>
        <v>0.54457495251012589</v>
      </c>
      <c r="I844" s="2">
        <f t="shared" si="592"/>
        <v>0.54457501226742933</v>
      </c>
      <c r="J844" s="2">
        <f t="shared" si="592"/>
        <v>0.54457518913732006</v>
      </c>
      <c r="K844" s="2">
        <f t="shared" si="592"/>
        <v>0.5445753398665415</v>
      </c>
    </row>
    <row r="845" spans="2:13" hidden="1">
      <c r="B845" s="5" t="str">
        <f t="shared" si="585"/>
        <v>SPS1</v>
      </c>
      <c r="C845" s="5" t="str">
        <f t="shared" si="586"/>
        <v>CH</v>
      </c>
      <c r="D845" t="s">
        <v>1010</v>
      </c>
      <c r="E845" t="s">
        <v>8</v>
      </c>
      <c r="F845" s="2">
        <f>[1]Industry!B$65</f>
        <v>0.46151736409547767</v>
      </c>
      <c r="G845" s="2">
        <f>[1]Industry!C$65</f>
        <v>0.5445747876522874</v>
      </c>
      <c r="H845" s="2">
        <f>[1]Industry!D$65</f>
        <v>0.54457495251012589</v>
      </c>
      <c r="I845" s="2">
        <f>[1]Industry!E$65</f>
        <v>0.54457501226742933</v>
      </c>
      <c r="J845" s="2">
        <f>[1]Industry!F$65</f>
        <v>0.54457518913732006</v>
      </c>
      <c r="K845" s="2">
        <f>[1]Industry!G$65</f>
        <v>0.5445753398665415</v>
      </c>
    </row>
    <row r="846" spans="2:13" hidden="1">
      <c r="B846" s="5" t="str">
        <f t="shared" si="585"/>
        <v>SPS1</v>
      </c>
      <c r="C846" s="5" t="str">
        <f t="shared" si="586"/>
        <v>CH</v>
      </c>
      <c r="D846" t="s">
        <v>1011</v>
      </c>
      <c r="E846" t="s">
        <v>8</v>
      </c>
      <c r="F846" s="2">
        <f>F847</f>
        <v>4.1173651468928307</v>
      </c>
      <c r="G846" s="2">
        <f t="shared" ref="G846:K846" si="593">G847</f>
        <v>4.266313939936988</v>
      </c>
      <c r="H846" s="2">
        <f t="shared" si="593"/>
        <v>2.961162166203529</v>
      </c>
      <c r="I846" s="2">
        <f t="shared" si="593"/>
        <v>2.9280920016022227</v>
      </c>
      <c r="J846" s="2">
        <f t="shared" si="593"/>
        <v>2.8804087723393592</v>
      </c>
      <c r="K846" s="2">
        <f t="shared" si="593"/>
        <v>4.1366096656265546E-6</v>
      </c>
    </row>
    <row r="847" spans="2:13" hidden="1">
      <c r="B847" s="5" t="str">
        <f t="shared" si="585"/>
        <v>SPS1</v>
      </c>
      <c r="C847" s="5" t="str">
        <f t="shared" si="586"/>
        <v>CH</v>
      </c>
      <c r="D847" t="s">
        <v>1012</v>
      </c>
      <c r="E847" t="s">
        <v>8</v>
      </c>
      <c r="F847" s="2">
        <f>[1]Industry!B$66</f>
        <v>4.1173651468928307</v>
      </c>
      <c r="G847" s="2">
        <f>[1]Industry!C$66</f>
        <v>4.266313939936988</v>
      </c>
      <c r="H847" s="2">
        <f>[1]Industry!D$66</f>
        <v>2.961162166203529</v>
      </c>
      <c r="I847" s="2">
        <f>[1]Industry!E$66</f>
        <v>2.9280920016022227</v>
      </c>
      <c r="J847" s="2">
        <f>[1]Industry!F$66</f>
        <v>2.8804087723393592</v>
      </c>
      <c r="K847" s="2">
        <f>[1]Industry!G$66</f>
        <v>4.1366096656265546E-6</v>
      </c>
    </row>
    <row r="848" spans="2:13" hidden="1">
      <c r="B848" s="5" t="str">
        <f t="shared" si="585"/>
        <v>SPS1</v>
      </c>
      <c r="C848" s="5" t="str">
        <f t="shared" si="586"/>
        <v>CH</v>
      </c>
      <c r="D848" t="s">
        <v>1013</v>
      </c>
      <c r="E848" t="s">
        <v>8</v>
      </c>
      <c r="F848" s="2">
        <f>F849</f>
        <v>6.762755789151853E-2</v>
      </c>
      <c r="G848" s="2">
        <f t="shared" ref="G848:K848" si="594">G849</f>
        <v>8.5488346665263865E-2</v>
      </c>
      <c r="H848" s="2">
        <f t="shared" si="594"/>
        <v>8.5488401018779234E-2</v>
      </c>
      <c r="I848" s="2">
        <f t="shared" si="594"/>
        <v>8.5488320240544202E-2</v>
      </c>
      <c r="J848" s="2">
        <f t="shared" si="594"/>
        <v>9.269225881338794E-2</v>
      </c>
      <c r="K848" s="2">
        <f t="shared" si="594"/>
        <v>9.2692212379879721E-2</v>
      </c>
    </row>
    <row r="849" spans="2:11" hidden="1">
      <c r="B849" s="5" t="str">
        <f t="shared" si="585"/>
        <v>SPS1</v>
      </c>
      <c r="C849" s="5" t="str">
        <f t="shared" si="586"/>
        <v>CH</v>
      </c>
      <c r="D849" t="s">
        <v>1014</v>
      </c>
      <c r="E849" t="s">
        <v>8</v>
      </c>
      <c r="F849" s="2">
        <f>[1]Industry!B$67</f>
        <v>6.762755789151853E-2</v>
      </c>
      <c r="G849" s="2">
        <f>[1]Industry!C$67</f>
        <v>8.5488346665263865E-2</v>
      </c>
      <c r="H849" s="2">
        <f>[1]Industry!D$67</f>
        <v>8.5488401018779234E-2</v>
      </c>
      <c r="I849" s="2">
        <f>[1]Industry!E$67</f>
        <v>8.5488320240544202E-2</v>
      </c>
      <c r="J849" s="2">
        <f>[1]Industry!F$67</f>
        <v>9.269225881338794E-2</v>
      </c>
      <c r="K849" s="2">
        <f>[1]Industry!G$67</f>
        <v>9.2692212379879721E-2</v>
      </c>
    </row>
    <row r="850" spans="2:11" hidden="1">
      <c r="B850" s="5" t="str">
        <f t="shared" si="585"/>
        <v>SPS1</v>
      </c>
      <c r="C850" s="5" t="str">
        <f t="shared" si="586"/>
        <v>CH</v>
      </c>
      <c r="D850" t="s">
        <v>1015</v>
      </c>
      <c r="E850" t="s">
        <v>8</v>
      </c>
      <c r="F850" s="2">
        <f>F851</f>
        <v>0</v>
      </c>
      <c r="G850" s="2">
        <f t="shared" ref="G850:K850" si="595">G851</f>
        <v>0</v>
      </c>
      <c r="H850" s="2">
        <f t="shared" si="595"/>
        <v>0</v>
      </c>
      <c r="I850" s="2">
        <f t="shared" si="595"/>
        <v>2.1830741438260803</v>
      </c>
      <c r="J850" s="2">
        <f t="shared" si="595"/>
        <v>7.0086733488585677</v>
      </c>
      <c r="K850" s="2">
        <f t="shared" si="595"/>
        <v>12.160638068147236</v>
      </c>
    </row>
    <row r="851" spans="2:11" hidden="1">
      <c r="B851" s="5" t="str">
        <f t="shared" si="585"/>
        <v>SPS1</v>
      </c>
      <c r="C851" s="5" t="str">
        <f t="shared" si="586"/>
        <v>CH</v>
      </c>
      <c r="D851" t="s">
        <v>1016</v>
      </c>
      <c r="E851" t="s">
        <v>8</v>
      </c>
      <c r="F851" s="2">
        <f>[1]Industry!B$69</f>
        <v>0</v>
      </c>
      <c r="G851" s="2">
        <f>[1]Industry!C$69</f>
        <v>0</v>
      </c>
      <c r="H851" s="2">
        <f>[1]Industry!D$69</f>
        <v>0</v>
      </c>
      <c r="I851" s="2">
        <f>[1]Industry!E$69</f>
        <v>2.1830741438260803</v>
      </c>
      <c r="J851" s="2">
        <f>[1]Industry!F$69</f>
        <v>7.0086733488585677</v>
      </c>
      <c r="K851" s="2">
        <f>[1]Industry!G$69</f>
        <v>12.160638068147236</v>
      </c>
    </row>
    <row r="852" spans="2:11" hidden="1">
      <c r="B852" s="5" t="str">
        <f t="shared" si="585"/>
        <v>SPS1</v>
      </c>
      <c r="C852" s="5" t="str">
        <f t="shared" si="586"/>
        <v>CH</v>
      </c>
      <c r="D852" t="s">
        <v>1017</v>
      </c>
      <c r="E852" t="s">
        <v>8</v>
      </c>
      <c r="F852" s="2">
        <f>SUM(F853:F854)</f>
        <v>0</v>
      </c>
      <c r="G852" s="2">
        <f t="shared" ref="G852:K852" si="596">SUM(G853:G854)</f>
        <v>4.8941883265269972</v>
      </c>
      <c r="H852" s="2">
        <f t="shared" si="596"/>
        <v>4.8941868605738845</v>
      </c>
      <c r="I852" s="2">
        <f t="shared" si="596"/>
        <v>6.4317657790447811</v>
      </c>
      <c r="J852" s="2">
        <f t="shared" si="596"/>
        <v>12.42186192370972</v>
      </c>
      <c r="K852" s="2">
        <f t="shared" si="596"/>
        <v>20.873264778103366</v>
      </c>
    </row>
    <row r="853" spans="2:11" hidden="1">
      <c r="B853" s="5" t="str">
        <f t="shared" si="585"/>
        <v>SPS1</v>
      </c>
      <c r="C853" s="5" t="str">
        <f t="shared" si="586"/>
        <v>CH</v>
      </c>
      <c r="D853" t="s">
        <v>699</v>
      </c>
      <c r="E853" t="s">
        <v>8</v>
      </c>
      <c r="F853" s="2">
        <f>[1]Industry!B$6-F854</f>
        <v>0</v>
      </c>
      <c r="G853" s="2">
        <f>[1]Industry!C$6-G854</f>
        <v>0.91686502518832391</v>
      </c>
      <c r="H853" s="2">
        <f>[1]Industry!D$6-H854</f>
        <v>0.91686500880665633</v>
      </c>
      <c r="I853" s="2">
        <f>[1]Industry!E$6-I854</f>
        <v>0.92270160777740262</v>
      </c>
      <c r="J853" s="2">
        <f>[1]Industry!F$6-J854</f>
        <v>1.2383562573737397</v>
      </c>
      <c r="K853" s="2">
        <f>[1]Industry!G$6-K854</f>
        <v>4.8335029236476927</v>
      </c>
    </row>
    <row r="854" spans="2:11" hidden="1">
      <c r="B854" s="5" t="str">
        <f t="shared" si="585"/>
        <v>SPS1</v>
      </c>
      <c r="C854" s="5" t="str">
        <f t="shared" si="586"/>
        <v>CH</v>
      </c>
      <c r="D854" t="s">
        <v>700</v>
      </c>
      <c r="E854" t="s">
        <v>8</v>
      </c>
      <c r="F854" s="2">
        <f>[1]Industry!B$70</f>
        <v>0</v>
      </c>
      <c r="G854" s="2">
        <f>[1]Industry!C$70</f>
        <v>3.9773233013386733</v>
      </c>
      <c r="H854" s="2">
        <f>[1]Industry!D$70</f>
        <v>3.9773218517672282</v>
      </c>
      <c r="I854" s="2">
        <f>[1]Industry!E$70</f>
        <v>5.5090641712673785</v>
      </c>
      <c r="J854" s="2">
        <f>[1]Industry!F$70</f>
        <v>11.18350566633598</v>
      </c>
      <c r="K854" s="2">
        <f>[1]Industry!G$70</f>
        <v>16.039761854455673</v>
      </c>
    </row>
    <row r="855" spans="2:11" hidden="1">
      <c r="B855" s="9" t="str">
        <f>B854</f>
        <v>SPS1</v>
      </c>
      <c r="C855" s="9" t="str">
        <f>C854</f>
        <v>CH</v>
      </c>
      <c r="D855" s="1" t="s">
        <v>714</v>
      </c>
      <c r="E855" s="1" t="s">
        <v>242</v>
      </c>
      <c r="F855" s="2" t="s">
        <v>295</v>
      </c>
      <c r="G855" s="2" t="s">
        <v>295</v>
      </c>
      <c r="H855" s="2" t="s">
        <v>295</v>
      </c>
      <c r="I855" s="2" t="s">
        <v>295</v>
      </c>
      <c r="J855" s="2" t="s">
        <v>295</v>
      </c>
      <c r="K855" s="2" t="s">
        <v>295</v>
      </c>
    </row>
    <row r="856" spans="2:11" hidden="1"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4">
        <f>IFERROR(F818/F763,"-")</f>
        <v>0.84261542941328393</v>
      </c>
      <c r="G856" s="4">
        <f t="shared" ref="G856:K856" si="597">IFERROR(G818/G763,"-")</f>
        <v>0.84306236513985311</v>
      </c>
      <c r="H856" s="4">
        <f t="shared" si="597"/>
        <v>0.84373276872970682</v>
      </c>
      <c r="I856" s="4">
        <f t="shared" si="597"/>
        <v>0.84485010804612926</v>
      </c>
      <c r="J856" s="4">
        <f t="shared" si="597"/>
        <v>0.84708478667897635</v>
      </c>
      <c r="K856" s="4">
        <f t="shared" si="597"/>
        <v>0.84931946531182478</v>
      </c>
    </row>
    <row r="857" spans="2:11" hidden="1">
      <c r="B857" s="5" t="str">
        <f t="shared" ref="B857:B879" si="598">B856</f>
        <v>SPS1</v>
      </c>
      <c r="C857" s="5" t="str">
        <f t="shared" ref="C857:C879" si="599">C856</f>
        <v>CH</v>
      </c>
      <c r="D857" t="s">
        <v>753</v>
      </c>
      <c r="E857" t="s">
        <v>242</v>
      </c>
      <c r="F857" s="4">
        <f t="shared" ref="F857:K857" si="600">IFERROR(F819/F764,"-")</f>
        <v>3.0809801822513281</v>
      </c>
      <c r="G857" s="4">
        <f t="shared" si="600"/>
        <v>3.105537477406914</v>
      </c>
      <c r="H857" s="4">
        <f t="shared" si="600"/>
        <v>3.1423734201402915</v>
      </c>
      <c r="I857" s="4">
        <f t="shared" si="600"/>
        <v>3.2037666580292501</v>
      </c>
      <c r="J857" s="4">
        <f t="shared" si="600"/>
        <v>3.3265531338071703</v>
      </c>
      <c r="K857" s="4">
        <f t="shared" si="600"/>
        <v>3.4493396095850879</v>
      </c>
    </row>
    <row r="858" spans="2:11" hidden="1">
      <c r="B858" s="5" t="str">
        <f t="shared" si="598"/>
        <v>SPS1</v>
      </c>
      <c r="C858" s="5" t="str">
        <f t="shared" si="599"/>
        <v>CH</v>
      </c>
      <c r="D858" t="s">
        <v>703</v>
      </c>
      <c r="E858" t="s">
        <v>242</v>
      </c>
      <c r="F858" s="4">
        <f t="shared" ref="F858:K858" si="601">IFERROR(F820/F765,"-")</f>
        <v>1</v>
      </c>
      <c r="G858" s="4">
        <f t="shared" si="601"/>
        <v>0.99999999892469371</v>
      </c>
      <c r="H858" s="4">
        <f t="shared" si="601"/>
        <v>0.99999999887506585</v>
      </c>
      <c r="I858" s="4">
        <f t="shared" si="601"/>
        <v>1.0000000316536892</v>
      </c>
      <c r="J858" s="4">
        <f t="shared" si="601"/>
        <v>1.0000000571883387</v>
      </c>
      <c r="K858" s="4">
        <f t="shared" si="601"/>
        <v>0.93983760870847977</v>
      </c>
    </row>
    <row r="859" spans="2:11" hidden="1">
      <c r="B859" s="5" t="str">
        <f t="shared" si="598"/>
        <v>SPS1</v>
      </c>
      <c r="C859" s="5" t="str">
        <f t="shared" si="599"/>
        <v>CH</v>
      </c>
      <c r="D859" t="s">
        <v>1018</v>
      </c>
      <c r="E859" t="s">
        <v>242</v>
      </c>
      <c r="F859" s="4">
        <f>IFERROR(F822/F767,"-")</f>
        <v>0.77746213224363492</v>
      </c>
      <c r="G859" s="4">
        <f t="shared" ref="G859:K860" si="602">IFERROR(G822/G767,"-")</f>
        <v>0.77871988564932382</v>
      </c>
      <c r="H859" s="4">
        <f t="shared" si="602"/>
        <v>0.78060651575785545</v>
      </c>
      <c r="I859" s="4">
        <f t="shared" si="602"/>
        <v>0.78375089927207719</v>
      </c>
      <c r="J859" s="4">
        <f t="shared" si="602"/>
        <v>0.79003966630051925</v>
      </c>
      <c r="K859" s="4">
        <f t="shared" si="602"/>
        <v>0.79632843332896042</v>
      </c>
    </row>
    <row r="860" spans="2:11" hidden="1">
      <c r="B860" s="5" t="str">
        <f t="shared" si="598"/>
        <v>SPS1</v>
      </c>
      <c r="C860" s="5" t="str">
        <f t="shared" si="599"/>
        <v>CH</v>
      </c>
      <c r="D860" t="s">
        <v>1019</v>
      </c>
      <c r="E860" t="s">
        <v>242</v>
      </c>
      <c r="F860" s="4">
        <f>IFERROR(F823/F768,"-")</f>
        <v>0.67612499999999964</v>
      </c>
      <c r="G860" s="4">
        <f t="shared" si="602"/>
        <v>0.67905000000000004</v>
      </c>
      <c r="H860" s="4">
        <f t="shared" si="602"/>
        <v>0.6834375000000007</v>
      </c>
      <c r="I860" s="4">
        <f t="shared" si="602"/>
        <v>0.69074999999999998</v>
      </c>
      <c r="J860" s="4">
        <f t="shared" si="602"/>
        <v>0.70537499999999953</v>
      </c>
      <c r="K860" s="4" t="str">
        <f t="shared" si="602"/>
        <v>-</v>
      </c>
    </row>
    <row r="861" spans="2:11" hidden="1">
      <c r="B861" s="5" t="str">
        <f t="shared" si="598"/>
        <v>SPS1</v>
      </c>
      <c r="C861" s="5" t="str">
        <f t="shared" si="599"/>
        <v>CH</v>
      </c>
      <c r="D861" t="s">
        <v>1020</v>
      </c>
      <c r="E861" t="s">
        <v>242</v>
      </c>
      <c r="F861" s="4">
        <f>IFERROR(F825/F777,"-")</f>
        <v>0.80500508069939292</v>
      </c>
      <c r="G861" s="4">
        <f t="shared" ref="G861:K863" si="603">IFERROR(G825/G777,"-")</f>
        <v>0.80570976836244379</v>
      </c>
      <c r="H861" s="4">
        <f t="shared" si="603"/>
        <v>0.80708245158253178</v>
      </c>
      <c r="I861" s="4">
        <f t="shared" si="603"/>
        <v>0.81058021537404912</v>
      </c>
      <c r="J861" s="4">
        <f t="shared" si="603"/>
        <v>0.81204549678138149</v>
      </c>
      <c r="K861" s="4">
        <f t="shared" si="603"/>
        <v>0.8301943053753581</v>
      </c>
    </row>
    <row r="862" spans="2:11" hidden="1">
      <c r="B862" s="5" t="str">
        <f t="shared" si="598"/>
        <v>SPS1</v>
      </c>
      <c r="C862" s="5" t="str">
        <f t="shared" si="599"/>
        <v>CH</v>
      </c>
      <c r="D862" t="s">
        <v>1021</v>
      </c>
      <c r="E862" t="s">
        <v>242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hidden="1">
      <c r="B863" s="5" t="str">
        <f t="shared" si="598"/>
        <v>SPS1</v>
      </c>
      <c r="C863" s="5" t="str">
        <f t="shared" si="599"/>
        <v>CH</v>
      </c>
      <c r="D863" t="s">
        <v>1022</v>
      </c>
      <c r="E863" t="s">
        <v>242</v>
      </c>
      <c r="F863" s="4">
        <f>IFERROR(F827/F779,"-")</f>
        <v>0.71087422461146388</v>
      </c>
      <c r="G863" s="4">
        <f t="shared" si="603"/>
        <v>0.71090841838225194</v>
      </c>
      <c r="H863" s="4">
        <f t="shared" si="603"/>
        <v>0.71099999999999997</v>
      </c>
      <c r="I863" s="4">
        <f t="shared" si="603"/>
        <v>0.71100000000000052</v>
      </c>
      <c r="J863" s="4">
        <f t="shared" si="603"/>
        <v>0.71100000000000074</v>
      </c>
      <c r="K863" s="4">
        <f t="shared" si="603"/>
        <v>0.71999999999999953</v>
      </c>
    </row>
    <row r="864" spans="2:11" hidden="1">
      <c r="B864" s="5" t="str">
        <f t="shared" si="598"/>
        <v>SPS1</v>
      </c>
      <c r="C864" s="5" t="str">
        <f t="shared" si="599"/>
        <v>CH</v>
      </c>
      <c r="D864" t="s">
        <v>1023</v>
      </c>
      <c r="E864" t="s">
        <v>242</v>
      </c>
      <c r="F864" s="4">
        <f>IFERROR(F829/F788,"-")</f>
        <v>0.66499999999999992</v>
      </c>
      <c r="G864" s="4">
        <f t="shared" ref="G864:K864" si="604">IFERROR(G829/G788,"-")</f>
        <v>0.66600000000000037</v>
      </c>
      <c r="H864" s="4">
        <f t="shared" si="604"/>
        <v>0.66749999999999998</v>
      </c>
      <c r="I864" s="4">
        <f t="shared" si="604"/>
        <v>0.66999999999999948</v>
      </c>
      <c r="J864" s="4">
        <f t="shared" si="604"/>
        <v>0.67500000000000027</v>
      </c>
      <c r="K864" s="4">
        <f t="shared" si="604"/>
        <v>0.6799999999999996</v>
      </c>
    </row>
    <row r="865" spans="2:12" hidden="1">
      <c r="B865" s="5" t="str">
        <f t="shared" si="598"/>
        <v>SPS1</v>
      </c>
      <c r="C865" s="5" t="str">
        <f t="shared" si="599"/>
        <v>CH</v>
      </c>
      <c r="D865" t="s">
        <v>704</v>
      </c>
      <c r="E865" t="s">
        <v>242</v>
      </c>
      <c r="F865" s="4">
        <f>IFERROR(F832/F791,"-")</f>
        <v>0.92447568039380257</v>
      </c>
      <c r="G865" s="4">
        <f t="shared" ref="G865:K865" si="605">IFERROR(G832/G791,"-")</f>
        <v>0.92622470103603871</v>
      </c>
      <c r="H865" s="4">
        <f t="shared" si="605"/>
        <v>0.92571261239484059</v>
      </c>
      <c r="I865" s="4">
        <f t="shared" si="605"/>
        <v>0.9343699293257326</v>
      </c>
      <c r="J865" s="4">
        <f t="shared" si="605"/>
        <v>0.94366847450657365</v>
      </c>
      <c r="K865" s="4">
        <f t="shared" si="605"/>
        <v>0.9499001546290482</v>
      </c>
    </row>
    <row r="866" spans="2:12" hidden="1">
      <c r="B866" s="5" t="str">
        <f t="shared" si="598"/>
        <v>SPS1</v>
      </c>
      <c r="C866" s="5" t="str">
        <f t="shared" si="599"/>
        <v>CH</v>
      </c>
      <c r="D866" t="s">
        <v>705</v>
      </c>
      <c r="E866" t="s">
        <v>242</v>
      </c>
      <c r="F866" s="4">
        <f t="shared" ref="F866:K874" si="606">IFERROR(F833/F792,"-")</f>
        <v>0.92447568039380257</v>
      </c>
      <c r="G866" s="4">
        <f t="shared" si="606"/>
        <v>0.92622470103603871</v>
      </c>
      <c r="H866" s="4">
        <f t="shared" si="606"/>
        <v>0.92571261239484048</v>
      </c>
      <c r="I866" s="4">
        <f t="shared" si="606"/>
        <v>0.9343699293257326</v>
      </c>
      <c r="J866" s="4">
        <f t="shared" si="606"/>
        <v>0.94366847450657343</v>
      </c>
      <c r="K866" s="4">
        <f t="shared" si="606"/>
        <v>0.9499001546290482</v>
      </c>
    </row>
    <row r="867" spans="2:12" hidden="1">
      <c r="B867" s="5" t="str">
        <f t="shared" si="598"/>
        <v>SPS1</v>
      </c>
      <c r="C867" s="5" t="str">
        <f t="shared" si="599"/>
        <v>CH</v>
      </c>
      <c r="D867" t="s">
        <v>706</v>
      </c>
      <c r="E867" t="s">
        <v>242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0.94366847450657354</v>
      </c>
      <c r="K867" s="4">
        <f t="shared" si="606"/>
        <v>0.9499001546290482</v>
      </c>
    </row>
    <row r="868" spans="2:12" hidden="1">
      <c r="B868" s="5" t="str">
        <f t="shared" si="598"/>
        <v>SPS1</v>
      </c>
      <c r="C868" s="5" t="str">
        <f t="shared" si="599"/>
        <v>CH</v>
      </c>
      <c r="D868" t="s">
        <v>707</v>
      </c>
      <c r="E868" t="s">
        <v>242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0.93436992932573248</v>
      </c>
      <c r="J868" s="4">
        <f t="shared" si="606"/>
        <v>0.94366847450657365</v>
      </c>
      <c r="K868" s="4">
        <f t="shared" si="606"/>
        <v>0.9499001546290482</v>
      </c>
    </row>
    <row r="869" spans="2:12" hidden="1">
      <c r="B869" s="5" t="str">
        <f t="shared" si="598"/>
        <v>SPS1</v>
      </c>
      <c r="C869" s="5" t="str">
        <f t="shared" si="599"/>
        <v>CH</v>
      </c>
      <c r="D869" t="s">
        <v>708</v>
      </c>
      <c r="E869" t="s">
        <v>242</v>
      </c>
      <c r="F869" s="4">
        <f t="shared" si="606"/>
        <v>0.92447568039380257</v>
      </c>
      <c r="G869" s="4">
        <f t="shared" si="606"/>
        <v>0.9262247010360386</v>
      </c>
      <c r="H869" s="4">
        <f t="shared" si="606"/>
        <v>0.92571261239484048</v>
      </c>
      <c r="I869" s="4">
        <f t="shared" si="606"/>
        <v>0.93436992932573248</v>
      </c>
      <c r="J869" s="4">
        <f t="shared" si="606"/>
        <v>0.94366847450657365</v>
      </c>
      <c r="K869" s="4">
        <f t="shared" si="606"/>
        <v>0.9499001546290482</v>
      </c>
    </row>
    <row r="870" spans="2:12" hidden="1">
      <c r="B870" s="5" t="str">
        <f t="shared" si="598"/>
        <v>SPS1</v>
      </c>
      <c r="C870" s="5" t="str">
        <f t="shared" si="599"/>
        <v>CH</v>
      </c>
      <c r="D870" t="s">
        <v>709</v>
      </c>
      <c r="E870" t="s">
        <v>242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0.94366847450657365</v>
      </c>
      <c r="K870" s="4">
        <f t="shared" si="606"/>
        <v>0.94990015462904831</v>
      </c>
    </row>
    <row r="871" spans="2:12" hidden="1">
      <c r="B871" s="5" t="str">
        <f t="shared" si="598"/>
        <v>SPS1</v>
      </c>
      <c r="C871" s="5" t="str">
        <f t="shared" si="599"/>
        <v>CH</v>
      </c>
      <c r="D871" t="s">
        <v>710</v>
      </c>
      <c r="E871" t="s">
        <v>242</v>
      </c>
      <c r="F871" s="4">
        <f t="shared" si="606"/>
        <v>0.92447568039380257</v>
      </c>
      <c r="G871" s="4">
        <f t="shared" si="606"/>
        <v>0.9262247010360386</v>
      </c>
      <c r="H871" s="4">
        <f t="shared" si="606"/>
        <v>0.92571261239484059</v>
      </c>
      <c r="I871" s="4">
        <f t="shared" si="606"/>
        <v>0.9343699293257326</v>
      </c>
      <c r="J871" s="4">
        <f t="shared" si="606"/>
        <v>0.94366847450657354</v>
      </c>
      <c r="K871" s="4">
        <f t="shared" si="606"/>
        <v>0.9499001546290482</v>
      </c>
    </row>
    <row r="872" spans="2:12" hidden="1">
      <c r="B872" s="5" t="str">
        <f t="shared" si="598"/>
        <v>SPS1</v>
      </c>
      <c r="C872" s="5" t="str">
        <f t="shared" si="599"/>
        <v>CH</v>
      </c>
      <c r="D872" t="s">
        <v>711</v>
      </c>
      <c r="E872" t="s">
        <v>242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0.94366847450657354</v>
      </c>
      <c r="K872" s="4">
        <f t="shared" si="606"/>
        <v>0.9499001546290482</v>
      </c>
    </row>
    <row r="873" spans="2:12" hidden="1">
      <c r="B873" s="5" t="str">
        <f t="shared" si="598"/>
        <v>SPS1</v>
      </c>
      <c r="C873" s="5" t="str">
        <f t="shared" si="599"/>
        <v>CH</v>
      </c>
      <c r="D873" t="s">
        <v>712</v>
      </c>
      <c r="E873" t="s">
        <v>242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0.9343699293257326</v>
      </c>
      <c r="J873" s="4">
        <f t="shared" si="606"/>
        <v>0.94366847450657354</v>
      </c>
      <c r="K873" s="4">
        <f t="shared" si="606"/>
        <v>0.9499001546290482</v>
      </c>
    </row>
    <row r="874" spans="2:12" hidden="1">
      <c r="B874" s="5" t="str">
        <f t="shared" si="598"/>
        <v>SPS1</v>
      </c>
      <c r="C874" s="5" t="str">
        <f t="shared" si="599"/>
        <v>CH</v>
      </c>
      <c r="D874" t="s">
        <v>1024</v>
      </c>
      <c r="E874" t="s">
        <v>242</v>
      </c>
      <c r="F874" s="4">
        <f t="shared" si="606"/>
        <v>0.92447626236575098</v>
      </c>
      <c r="G874" s="4">
        <f t="shared" si="606"/>
        <v>0.92645636412827292</v>
      </c>
      <c r="H874" s="4">
        <f t="shared" si="606"/>
        <v>0.9294265167720549</v>
      </c>
      <c r="I874" s="4">
        <f t="shared" si="606"/>
        <v>0.93437677117835827</v>
      </c>
      <c r="J874" s="4">
        <f t="shared" si="606"/>
        <v>0.944277279990965</v>
      </c>
      <c r="K874" s="4">
        <f>IFERROR(K841/K800,"-")</f>
        <v>0.95000000000000095</v>
      </c>
    </row>
    <row r="875" spans="2:12" hidden="1">
      <c r="B875" s="5" t="str">
        <f t="shared" si="598"/>
        <v>SPS1</v>
      </c>
      <c r="C875" s="5" t="str">
        <f t="shared" si="599"/>
        <v>CH</v>
      </c>
      <c r="D875" t="s">
        <v>1025</v>
      </c>
      <c r="E875" t="s">
        <v>242</v>
      </c>
      <c r="F875" s="4">
        <f>IFERROR(F843/F802,"-")</f>
        <v>0.58999999999999897</v>
      </c>
      <c r="G875" s="4">
        <f t="shared" ref="G875:K875" si="607">IFERROR(G843/G802,"-")</f>
        <v>0.59066666666666623</v>
      </c>
      <c r="H875" s="4">
        <f t="shared" si="607"/>
        <v>0.59166666666666656</v>
      </c>
      <c r="I875" s="4">
        <f t="shared" si="607"/>
        <v>0.59333333333333271</v>
      </c>
      <c r="J875" s="4">
        <f t="shared" si="607"/>
        <v>0.59666666666666657</v>
      </c>
      <c r="K875" s="4">
        <f t="shared" si="607"/>
        <v>0.59999999999999953</v>
      </c>
    </row>
    <row r="876" spans="2:12" hidden="1">
      <c r="B876" s="5" t="str">
        <f t="shared" si="598"/>
        <v>SPS1</v>
      </c>
      <c r="C876" s="5" t="str">
        <f t="shared" si="599"/>
        <v>CH</v>
      </c>
      <c r="D876" t="s">
        <v>1026</v>
      </c>
      <c r="E876" t="s">
        <v>242</v>
      </c>
      <c r="F876" s="4">
        <f>IFERROR(F845/F804,"-")</f>
        <v>0.73749999999999971</v>
      </c>
      <c r="G876" s="4">
        <f t="shared" ref="G876:K876" si="608">IFERROR(G845/G804,"-")</f>
        <v>0.73833333333333273</v>
      </c>
      <c r="H876" s="4">
        <f t="shared" si="608"/>
        <v>0.7395833333333337</v>
      </c>
      <c r="I876" s="4">
        <f t="shared" si="608"/>
        <v>0.74166666666666614</v>
      </c>
      <c r="J876" s="4">
        <f t="shared" si="608"/>
        <v>0.74583333333333313</v>
      </c>
      <c r="K876" s="4">
        <f t="shared" si="608"/>
        <v>0.74999999999999922</v>
      </c>
    </row>
    <row r="877" spans="2:12" hidden="1">
      <c r="B877" s="5" t="str">
        <f t="shared" si="598"/>
        <v>SPS1</v>
      </c>
      <c r="C877" s="5" t="str">
        <f t="shared" si="599"/>
        <v>CH</v>
      </c>
      <c r="D877" t="s">
        <v>1027</v>
      </c>
      <c r="E877" t="s">
        <v>242</v>
      </c>
      <c r="F877" s="4">
        <f>IFERROR(F847/F806,"-")</f>
        <v>0.52800000000000047</v>
      </c>
      <c r="G877" s="4">
        <f t="shared" ref="G877:K877" si="609">IFERROR(G847/G806,"-")</f>
        <v>0.52799999999999991</v>
      </c>
      <c r="H877" s="4">
        <f t="shared" si="609"/>
        <v>0.52800000000000002</v>
      </c>
      <c r="I877" s="4">
        <f t="shared" si="609"/>
        <v>0.52800000000000047</v>
      </c>
      <c r="J877" s="4">
        <f t="shared" si="609"/>
        <v>0.52800000000000025</v>
      </c>
      <c r="K877" s="4">
        <f t="shared" si="609"/>
        <v>0.54400000000000004</v>
      </c>
    </row>
    <row r="878" spans="2:12" hidden="1">
      <c r="B878" s="5" t="str">
        <f t="shared" si="598"/>
        <v>SPS1</v>
      </c>
      <c r="C878" s="5" t="str">
        <f t="shared" si="599"/>
        <v>CH</v>
      </c>
      <c r="D878" t="s">
        <v>1028</v>
      </c>
      <c r="E878" t="s">
        <v>242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hidden="1">
      <c r="B879" s="5" t="str">
        <f t="shared" si="598"/>
        <v>SPS1</v>
      </c>
      <c r="C879" s="5" t="str">
        <f t="shared" si="599"/>
        <v>CH</v>
      </c>
      <c r="D879" t="s">
        <v>1029</v>
      </c>
      <c r="E879" t="s">
        <v>242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0.78665524705804801</v>
      </c>
      <c r="J879" s="4">
        <f t="shared" si="611"/>
        <v>0.80852554478315553</v>
      </c>
      <c r="K879" s="4">
        <f t="shared" si="611"/>
        <v>0.80644354266339024</v>
      </c>
    </row>
    <row r="880" spans="2:12" hidden="1">
      <c r="B880" s="9" t="str">
        <f>B814</f>
        <v>SPS1</v>
      </c>
      <c r="C880" s="9" t="str">
        <f>C814</f>
        <v>CH</v>
      </c>
      <c r="D880" s="1" t="s">
        <v>679</v>
      </c>
      <c r="E880" s="9" t="s">
        <v>8</v>
      </c>
      <c r="F880" s="17">
        <f t="shared" ref="F880:K880" si="612">F881+F885+F892+F903+F911+F913+F915+F917+F921</f>
        <v>140.1010513843045</v>
      </c>
      <c r="G880" s="17">
        <f t="shared" si="612"/>
        <v>139.60307540182194</v>
      </c>
      <c r="H880" s="17">
        <f t="shared" si="612"/>
        <v>140.92370903225111</v>
      </c>
      <c r="I880" s="17">
        <f t="shared" si="612"/>
        <v>136.27512596484317</v>
      </c>
      <c r="J880" s="17">
        <f t="shared" si="612"/>
        <v>122.77791775697838</v>
      </c>
      <c r="K880" s="17">
        <f t="shared" si="612"/>
        <v>114.15392899049229</v>
      </c>
      <c r="L880" s="17"/>
    </row>
    <row r="881" spans="2:12" hidden="1"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2">
        <f>[1]Services!B$11</f>
        <v>60.95000046172283</v>
      </c>
      <c r="G881" s="2">
        <f>[1]Services!C$11</f>
        <v>62.445348871242622</v>
      </c>
      <c r="H881" s="2">
        <f>[1]Services!D$11</f>
        <v>63.613230991750903</v>
      </c>
      <c r="I881" s="2">
        <f>[1]Services!E$11</f>
        <v>64.153051528368493</v>
      </c>
      <c r="J881" s="2">
        <f>[1]Services!F$11</f>
        <v>63.779687135432987</v>
      </c>
      <c r="K881" s="2">
        <f>[1]Services!G$11</f>
        <v>66.752338089107411</v>
      </c>
    </row>
    <row r="882" spans="2:12" hidden="1"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2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  <c r="G882" s="2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2.3182542511799307</v>
      </c>
      <c r="H882" s="2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2.4867666516614522</v>
      </c>
      <c r="I882" s="2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2.0706881210669659</v>
      </c>
      <c r="J882" s="2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1.2643296859313489</v>
      </c>
      <c r="K882" s="2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0.71438033069260976</v>
      </c>
    </row>
    <row r="883" spans="2:12" hidden="1">
      <c r="B883" s="5" t="str">
        <f t="shared" ref="B883:B922" si="613">B882</f>
        <v>SPS1</v>
      </c>
      <c r="C883" s="5" t="str">
        <f t="shared" ref="C883:C922" si="614">C882</f>
        <v>CH</v>
      </c>
      <c r="D883" t="s">
        <v>754</v>
      </c>
      <c r="E883" t="s">
        <v>8</v>
      </c>
      <c r="F883" s="2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  <c r="G883" s="2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1.425200018570445</v>
      </c>
      <c r="H883" s="2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1.4631902528761191</v>
      </c>
      <c r="I883" s="2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1.5299161882369603</v>
      </c>
      <c r="J883" s="2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1.6767114070942855</v>
      </c>
      <c r="K883" s="2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4.0160994318012948</v>
      </c>
    </row>
    <row r="884" spans="2:12" hidden="1">
      <c r="B884" s="5" t="str">
        <f t="shared" si="613"/>
        <v>SPS1</v>
      </c>
      <c r="C884" s="5" t="str">
        <f t="shared" si="614"/>
        <v>CH</v>
      </c>
      <c r="D884" t="s">
        <v>513</v>
      </c>
      <c r="E884" t="s">
        <v>8</v>
      </c>
      <c r="F884" s="2">
        <f>[1]Services!B$11-[1]Services!B$28</f>
        <v>56.994774574912441</v>
      </c>
      <c r="G884" s="2">
        <f>[1]Services!C$11-[1]Services!C$28</f>
        <v>58.701894601492249</v>
      </c>
      <c r="H884" s="2">
        <f>[1]Services!D$11-[1]Services!D$28</f>
        <v>59.663274087213331</v>
      </c>
      <c r="I884" s="2">
        <f>[1]Services!E$11-[1]Services!E$28</f>
        <v>60.552447219064568</v>
      </c>
      <c r="J884" s="2">
        <f>[1]Services!F$11-[1]Services!F$28</f>
        <v>60.838646042407355</v>
      </c>
      <c r="K884" s="2">
        <f>[1]Services!G$11-[1]Services!G$28</f>
        <v>62.021858326613504</v>
      </c>
    </row>
    <row r="885" spans="2:12" hidden="1">
      <c r="B885" s="5" t="str">
        <f t="shared" si="613"/>
        <v>SPS1</v>
      </c>
      <c r="C885" s="5" t="str">
        <f t="shared" si="614"/>
        <v>CH</v>
      </c>
      <c r="D885" t="s">
        <v>504</v>
      </c>
      <c r="E885" t="s">
        <v>8</v>
      </c>
      <c r="F885" s="2">
        <f>F886</f>
        <v>30.256633757919012</v>
      </c>
      <c r="G885" s="2">
        <f t="shared" ref="G885:K885" si="615">G886</f>
        <v>24.239416036299403</v>
      </c>
      <c r="H885" s="2">
        <f t="shared" si="615"/>
        <v>26.70623769544142</v>
      </c>
      <c r="I885" s="2">
        <f t="shared" si="615"/>
        <v>19.517195990937967</v>
      </c>
      <c r="J885" s="2">
        <f t="shared" si="615"/>
        <v>8.4970603886646945</v>
      </c>
      <c r="K885" s="2">
        <f t="shared" si="615"/>
        <v>0.87202123578615987</v>
      </c>
      <c r="L885" s="2"/>
    </row>
    <row r="886" spans="2:12" hidden="1">
      <c r="B886" s="5" t="str">
        <f t="shared" si="613"/>
        <v>SPS1</v>
      </c>
      <c r="C886" s="5" t="str">
        <f t="shared" si="614"/>
        <v>CH</v>
      </c>
      <c r="D886" t="s">
        <v>505</v>
      </c>
      <c r="E886" t="s">
        <v>8</v>
      </c>
      <c r="F886" s="2">
        <f>SUM(F889,F891)</f>
        <v>30.256633757919012</v>
      </c>
      <c r="G886" s="2">
        <f t="shared" ref="G886:K886" si="616">SUM(G889,G891)</f>
        <v>24.239416036299403</v>
      </c>
      <c r="H886" s="2">
        <f t="shared" si="616"/>
        <v>26.70623769544142</v>
      </c>
      <c r="I886" s="2">
        <f t="shared" si="616"/>
        <v>19.517195990937967</v>
      </c>
      <c r="J886" s="2">
        <f t="shared" si="616"/>
        <v>8.4970603886646945</v>
      </c>
      <c r="K886" s="2">
        <f t="shared" si="616"/>
        <v>0.87202123578615987</v>
      </c>
    </row>
    <row r="887" spans="2:12" hidden="1"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2">
        <f>F888</f>
        <v>30.256633757919012</v>
      </c>
      <c r="G887" s="2">
        <f t="shared" ref="G887:K887" si="617">G888</f>
        <v>24.239416036299403</v>
      </c>
      <c r="H887" s="2">
        <f t="shared" si="617"/>
        <v>26.706233598992924</v>
      </c>
      <c r="I887" s="2">
        <f t="shared" si="617"/>
        <v>19.517184216137196</v>
      </c>
      <c r="J887" s="2">
        <f t="shared" si="617"/>
        <v>8.4970509931170515</v>
      </c>
      <c r="K887" s="2">
        <f t="shared" si="617"/>
        <v>5.1742429982563681E-5</v>
      </c>
    </row>
    <row r="888" spans="2:12" hidden="1">
      <c r="B888" s="5" t="str">
        <f t="shared" si="613"/>
        <v>SPS1</v>
      </c>
      <c r="C888" s="5" t="str">
        <f t="shared" si="614"/>
        <v>CH</v>
      </c>
      <c r="D888" t="s">
        <v>533</v>
      </c>
      <c r="E888" t="s">
        <v>8</v>
      </c>
      <c r="F888" s="2">
        <f>[1]Services!B$12</f>
        <v>30.256633757919012</v>
      </c>
      <c r="G888" s="2">
        <f>[1]Services!C$12</f>
        <v>24.239416036299403</v>
      </c>
      <c r="H888" s="2">
        <f>[1]Services!D$12</f>
        <v>26.706233598992924</v>
      </c>
      <c r="I888" s="2">
        <f>[1]Services!E$12</f>
        <v>19.517184216137196</v>
      </c>
      <c r="J888" s="2">
        <f>[1]Services!F$12</f>
        <v>8.4970509931170515</v>
      </c>
      <c r="K888" s="2">
        <f>[1]Services!G$12</f>
        <v>5.1742429982563681E-5</v>
      </c>
    </row>
    <row r="889" spans="2:12" hidden="1">
      <c r="B889" s="5" t="str">
        <f>B888</f>
        <v>SPS1</v>
      </c>
      <c r="C889" s="5" t="str">
        <f t="shared" si="614"/>
        <v>CH</v>
      </c>
      <c r="D889" t="s">
        <v>534</v>
      </c>
      <c r="E889" t="s">
        <v>8</v>
      </c>
      <c r="F889" s="2">
        <f>F888</f>
        <v>30.256633757919012</v>
      </c>
      <c r="G889" s="2">
        <f t="shared" ref="G889:K889" si="618">G888</f>
        <v>24.239416036299403</v>
      </c>
      <c r="H889" s="2">
        <f t="shared" si="618"/>
        <v>26.706233598992924</v>
      </c>
      <c r="I889" s="2">
        <f t="shared" si="618"/>
        <v>19.517184216137196</v>
      </c>
      <c r="J889" s="2">
        <f t="shared" si="618"/>
        <v>8.4970509931170515</v>
      </c>
      <c r="K889" s="2">
        <f t="shared" si="618"/>
        <v>5.1742429982563681E-5</v>
      </c>
    </row>
    <row r="890" spans="2:12" hidden="1"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4.0964484944146661E-6</v>
      </c>
      <c r="I890">
        <f t="shared" si="619"/>
        <v>1.1774800772644455E-5</v>
      </c>
      <c r="J890">
        <f t="shared" si="619"/>
        <v>9.3955476424228116E-6</v>
      </c>
      <c r="K890">
        <f t="shared" si="619"/>
        <v>0.87196949335617735</v>
      </c>
    </row>
    <row r="891" spans="2:12" hidden="1">
      <c r="B891" s="5" t="str">
        <f t="shared" si="613"/>
        <v>SPS1</v>
      </c>
      <c r="C891" s="5" t="str">
        <f t="shared" si="614"/>
        <v>CH</v>
      </c>
      <c r="D891" t="s">
        <v>1033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4.0964484944146661E-6</v>
      </c>
      <c r="I891">
        <f>[1]Services!E$13</f>
        <v>1.1774800772644455E-5</v>
      </c>
      <c r="J891">
        <f>[1]Services!F$13</f>
        <v>9.3955476424228116E-6</v>
      </c>
      <c r="K891">
        <f>[1]Services!G$13</f>
        <v>0.87196949335617735</v>
      </c>
    </row>
    <row r="892" spans="2:12" hidden="1">
      <c r="B892" s="5" t="str">
        <f t="shared" si="613"/>
        <v>SPS1</v>
      </c>
      <c r="C892" s="5" t="str">
        <f t="shared" si="614"/>
        <v>CH</v>
      </c>
      <c r="D892" t="s">
        <v>506</v>
      </c>
      <c r="E892" t="s">
        <v>8</v>
      </c>
      <c r="F892" s="2">
        <f>SUM(F893:F895)</f>
        <v>26.950963153985292</v>
      </c>
      <c r="G892" s="2">
        <f t="shared" ref="G892:K892" si="620">SUM(G893:G895)</f>
        <v>28.28700298377235</v>
      </c>
      <c r="H892" s="2">
        <f t="shared" si="620"/>
        <v>27.383750765769147</v>
      </c>
      <c r="I892" s="2">
        <f t="shared" si="620"/>
        <v>27.40708797659201</v>
      </c>
      <c r="J892" s="2">
        <f t="shared" si="620"/>
        <v>25.35211681492861</v>
      </c>
      <c r="K892" s="2">
        <f t="shared" si="620"/>
        <v>16.896738156983453</v>
      </c>
    </row>
    <row r="893" spans="2:12" hidden="1">
      <c r="B893" s="5" t="str">
        <f t="shared" si="613"/>
        <v>SPS1</v>
      </c>
      <c r="C893" s="5" t="str">
        <f t="shared" si="614"/>
        <v>CH</v>
      </c>
      <c r="D893" t="s">
        <v>686</v>
      </c>
      <c r="E893" t="s">
        <v>8</v>
      </c>
      <c r="F893" s="2">
        <f>SUM([1]Services!B$14:B$15)-F894</f>
        <v>25.548686736174627</v>
      </c>
      <c r="G893" s="2">
        <f>SUM([1]Services!C$14:C$15)</f>
        <v>26.749780341716011</v>
      </c>
      <c r="H893" s="2">
        <f>SUM([1]Services!D$14:D$15)</f>
        <v>25.942505111888458</v>
      </c>
      <c r="I893" s="2">
        <f>SUM([1]Services!E$14:E$15)</f>
        <v>25.826204741049064</v>
      </c>
      <c r="J893" s="2">
        <f>SUM([1]Services!F$14:F$15)</f>
        <v>20.455943158613163</v>
      </c>
      <c r="K893" s="2">
        <f>SUM([1]Services!G$14:G$15)</f>
        <v>10.125302094839276</v>
      </c>
    </row>
    <row r="894" spans="2:12" hidden="1">
      <c r="B894" s="5" t="str">
        <f t="shared" ref="B894" si="621">B893</f>
        <v>SPS1</v>
      </c>
      <c r="C894" s="5" t="str">
        <f t="shared" ref="C894" si="622">C893</f>
        <v>CH</v>
      </c>
      <c r="D894" t="s">
        <v>755</v>
      </c>
      <c r="E894" t="s">
        <v>8</v>
      </c>
      <c r="F894" s="2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2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2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2.3887416572886334E-5</v>
      </c>
      <c r="I894" s="2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1.5442394744893957E-5</v>
      </c>
      <c r="J894" s="2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3.1392974576778689E-4</v>
      </c>
      <c r="K894" s="2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1.1947800785139293E-4</v>
      </c>
    </row>
    <row r="895" spans="2:12" hidden="1"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2">
        <f>[1]Services!B$16</f>
        <v>1.4022764178106648</v>
      </c>
      <c r="G895" s="2">
        <f>[1]Services!C$16</f>
        <v>1.5372226420563371</v>
      </c>
      <c r="H895" s="2">
        <f>[1]Services!D$16</f>
        <v>1.4412217664641154</v>
      </c>
      <c r="I895" s="2">
        <f>[1]Services!E$16</f>
        <v>1.5808677931482</v>
      </c>
      <c r="J895" s="2">
        <f>[1]Services!F$16</f>
        <v>4.8958597265696797</v>
      </c>
      <c r="K895" s="2">
        <f>[1]Services!G$16</f>
        <v>6.7713165841363256</v>
      </c>
    </row>
    <row r="896" spans="2:12" hidden="1">
      <c r="B896" s="5" t="str">
        <f t="shared" si="613"/>
        <v>SPS1</v>
      </c>
      <c r="C896" s="5" t="str">
        <f t="shared" si="614"/>
        <v>CH</v>
      </c>
      <c r="D896" t="s">
        <v>1034</v>
      </c>
      <c r="E896" t="s">
        <v>8</v>
      </c>
      <c r="F896" s="2">
        <f>[1]Services!B$14</f>
        <v>25.256150542753684</v>
      </c>
      <c r="G896" s="2">
        <f>[1]Services!C$14</f>
        <v>22.275842819919148</v>
      </c>
      <c r="H896" s="2">
        <f>[1]Services!D$14</f>
        <v>25.510559379783761</v>
      </c>
      <c r="I896" s="2">
        <f>[1]Services!E$14</f>
        <v>25.826196219190095</v>
      </c>
      <c r="J896" s="2">
        <f>[1]Services!F$14</f>
        <v>20.455930276103526</v>
      </c>
      <c r="K896" s="2">
        <f>[1]Services!G$14</f>
        <v>10.125283952122702</v>
      </c>
    </row>
    <row r="897" spans="2:11" hidden="1">
      <c r="B897" s="5" t="str">
        <f t="shared" si="613"/>
        <v>SPS1</v>
      </c>
      <c r="C897" s="5" t="str">
        <f t="shared" si="614"/>
        <v>CH</v>
      </c>
      <c r="D897" t="s">
        <v>687</v>
      </c>
      <c r="E897" t="s">
        <v>8</v>
      </c>
      <c r="F897" s="2">
        <f>[1]Services!B$14*IFERROR(F893/SUM(F893:F894),0)</f>
        <v>25.256150542753684</v>
      </c>
      <c r="G897" s="2">
        <f>[1]Services!C$14*IFERROR(G893/SUM(G893:G894),0)</f>
        <v>22.275842819919148</v>
      </c>
      <c r="H897" s="2">
        <f>[1]Services!D$14*IFERROR(H893/SUM(H893:H894),0)</f>
        <v>25.510535890117083</v>
      </c>
      <c r="I897" s="2">
        <f>[1]Services!E$14*IFERROR(I893/SUM(I893:I894),0)</f>
        <v>25.826180776809679</v>
      </c>
      <c r="J897" s="2">
        <f>[1]Services!F$14*IFERROR(J893/SUM(J893:J894),0)</f>
        <v>20.455616351373145</v>
      </c>
      <c r="K897" s="2">
        <f>[1]Services!G$14*IFERROR(K893/SUM(K893:K894),0)</f>
        <v>10.125164475738748</v>
      </c>
    </row>
    <row r="898" spans="2:11" hidden="1">
      <c r="B898" s="5" t="str">
        <f>B897</f>
        <v>SPS1</v>
      </c>
      <c r="C898" s="5" t="str">
        <f t="shared" ref="C898" si="623">C897</f>
        <v>CH</v>
      </c>
      <c r="D898" t="s">
        <v>756</v>
      </c>
      <c r="E898" t="s">
        <v>8</v>
      </c>
      <c r="F898" s="2">
        <f>F896-F897</f>
        <v>0</v>
      </c>
      <c r="G898" s="2">
        <f t="shared" ref="G898:K898" si="624">G896-G897</f>
        <v>0</v>
      </c>
      <c r="H898" s="2">
        <f t="shared" si="624"/>
        <v>2.348966667753416E-5</v>
      </c>
      <c r="I898" s="2">
        <f t="shared" si="624"/>
        <v>1.5442380416175183E-5</v>
      </c>
      <c r="J898" s="2">
        <f t="shared" si="624"/>
        <v>3.1392473038138746E-4</v>
      </c>
      <c r="K898" s="2">
        <f t="shared" si="624"/>
        <v>1.1947638395426452E-4</v>
      </c>
    </row>
    <row r="899" spans="2:11" hidden="1"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2">
        <f>[1]Services!B$15+F902</f>
        <v>1.6948126112316073</v>
      </c>
      <c r="G899" s="2">
        <f>[1]Services!C$15+G902</f>
        <v>6.0111601638532006</v>
      </c>
      <c r="H899" s="2">
        <f>[1]Services!D$15+H902</f>
        <v>1.8731674985688134</v>
      </c>
      <c r="I899" s="2">
        <f>[1]Services!E$15+I902</f>
        <v>1.5808763150071707</v>
      </c>
      <c r="J899" s="2">
        <f>[1]Services!F$15+J902</f>
        <v>4.8958726090793148</v>
      </c>
      <c r="K899" s="2">
        <f>[1]Services!G$15+K902</f>
        <v>6.7713347268528992</v>
      </c>
    </row>
    <row r="900" spans="2:11" hidden="1">
      <c r="B900" s="5" t="str">
        <f t="shared" si="613"/>
        <v>SPS1</v>
      </c>
      <c r="C900" s="5" t="str">
        <f t="shared" si="614"/>
        <v>CH</v>
      </c>
      <c r="D900" t="s">
        <v>688</v>
      </c>
      <c r="E900" t="s">
        <v>8</v>
      </c>
      <c r="F900" s="2">
        <f>[1]Services!B$15*F893/SUM(F893:F894)</f>
        <v>0.29253619342094245</v>
      </c>
      <c r="G900" s="2">
        <f>[1]Services!C$15*G893/SUM(G893:G894)</f>
        <v>4.4739375217968638</v>
      </c>
      <c r="H900" s="2">
        <f>[1]Services!D$15*H893/SUM(H893:H894)</f>
        <v>0.4319453343767955</v>
      </c>
      <c r="I900" s="2">
        <f>[1]Services!E$15*I893/SUM(I893:I894)</f>
        <v>8.5218538751818751E-6</v>
      </c>
      <c r="J900" s="2">
        <f>[1]Services!F$15*J893/SUM(J893:J894)</f>
        <v>1.288231193544386E-5</v>
      </c>
      <c r="K900" s="2">
        <f>[1]Services!G$15*K893/SUM(K893:K894)</f>
        <v>1.8142502493065671E-5</v>
      </c>
    </row>
    <row r="901" spans="2:11" hidden="1">
      <c r="B901" s="5" t="str">
        <f>B900</f>
        <v>SPS1</v>
      </c>
      <c r="C901" s="5" t="str">
        <f t="shared" ref="C901" si="625">C900</f>
        <v>CH</v>
      </c>
      <c r="D901" t="s">
        <v>757</v>
      </c>
      <c r="E901" t="s">
        <v>8</v>
      </c>
      <c r="F901" s="2">
        <f>[1]Services!B$15*F894/SUM(F893:F894)</f>
        <v>0</v>
      </c>
      <c r="G901" s="2">
        <f>[1]Services!C$15*G894/SUM(G893:G894)</f>
        <v>0</v>
      </c>
      <c r="H901" s="2">
        <f>[1]Services!D$15*H894/SUM(H893:H894)</f>
        <v>3.9772790231598809E-7</v>
      </c>
      <c r="I901" s="2">
        <f>[1]Services!E$15*I894/SUM(I893:I894)</f>
        <v>5.0955156910723568E-12</v>
      </c>
      <c r="J901" s="2">
        <f>[1]Services!F$15*J894/SUM(J893:J894)</f>
        <v>1.9770004635999367E-10</v>
      </c>
      <c r="K901" s="2">
        <f>[1]Services!G$15*K894/SUM(K893:K894)</f>
        <v>2.1408053162337016E-10</v>
      </c>
    </row>
    <row r="902" spans="2:11" hidden="1"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2">
        <f>[1]Services!B$16</f>
        <v>1.4022764178106648</v>
      </c>
      <c r="G902" s="2">
        <f>[1]Services!C$16</f>
        <v>1.5372226420563371</v>
      </c>
      <c r="H902" s="2">
        <f>[1]Services!D$16</f>
        <v>1.4412217664641154</v>
      </c>
      <c r="I902" s="2">
        <f>[1]Services!E$16</f>
        <v>1.5808677931482</v>
      </c>
      <c r="J902" s="2">
        <f>[1]Services!F$16</f>
        <v>4.8958597265696797</v>
      </c>
      <c r="K902" s="2">
        <f>[1]Services!G$16</f>
        <v>6.7713165841363256</v>
      </c>
    </row>
    <row r="903" spans="2:11" hidden="1"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2">
        <f>[1]Services!B$17</f>
        <v>7.7268819670037203</v>
      </c>
      <c r="G903" s="2">
        <f>[1]Services!C$17</f>
        <v>8.3696900456343926</v>
      </c>
      <c r="H903" s="2">
        <f>[1]Services!D$17</f>
        <v>8.2047887378155977</v>
      </c>
      <c r="I903" s="2">
        <f>[1]Services!E$17</f>
        <v>10.258352460381266</v>
      </c>
      <c r="J903" s="2">
        <f>[1]Services!F$17</f>
        <v>9.8277528526407743</v>
      </c>
      <c r="K903" s="2">
        <f>[1]Services!G$17</f>
        <v>9.7800208526390779</v>
      </c>
    </row>
    <row r="904" spans="2:11" hidden="1">
      <c r="B904" s="5" t="str">
        <f t="shared" si="613"/>
        <v>SPS1</v>
      </c>
      <c r="C904" s="5" t="str">
        <f t="shared" si="614"/>
        <v>CH</v>
      </c>
      <c r="D904" t="s">
        <v>1037</v>
      </c>
      <c r="E904" t="s">
        <v>8</v>
      </c>
      <c r="F904" s="2">
        <f>[1]Services!B$51/0.99</f>
        <v>2.1168818414079276</v>
      </c>
      <c r="G904" s="2">
        <f>[1]Services!C$51/0.99</f>
        <v>2.2929876185370728</v>
      </c>
      <c r="H904" s="2">
        <f>[1]Services!D$51/0.99</f>
        <v>2.1280858826257361</v>
      </c>
      <c r="I904" s="2">
        <f>[1]Services!E$51/0.99</f>
        <v>1.9110002598319189</v>
      </c>
      <c r="J904" s="2">
        <f>[1]Services!F$51/0.99</f>
        <v>1.3370960761941961</v>
      </c>
      <c r="K904" s="2">
        <f>[1]Services!G$51/0.99</f>
        <v>1.2893640711912364</v>
      </c>
    </row>
    <row r="905" spans="2:11" hidden="1">
      <c r="B905" s="5" t="str">
        <f t="shared" si="613"/>
        <v>SPS1</v>
      </c>
      <c r="C905" s="5" t="str">
        <f t="shared" si="614"/>
        <v>CH</v>
      </c>
      <c r="D905" t="s">
        <v>512</v>
      </c>
      <c r="E905" t="s">
        <v>8</v>
      </c>
      <c r="F905" s="2">
        <f>F904-SUM(F906:F909)</f>
        <v>1.4243074566284184</v>
      </c>
      <c r="G905" s="2">
        <f t="shared" ref="G905:K905" si="626">G904-SUM(G906:G909)</f>
        <v>1.542797267061415</v>
      </c>
      <c r="H905" s="2">
        <f t="shared" si="626"/>
        <v>1.4739236249420298</v>
      </c>
      <c r="I905" s="2">
        <f t="shared" si="626"/>
        <v>1.244006111366164</v>
      </c>
      <c r="J905" s="2">
        <f t="shared" si="626"/>
        <v>1.0596198820142317</v>
      </c>
      <c r="K905" s="2">
        <f t="shared" si="626"/>
        <v>1.2891594617868949</v>
      </c>
    </row>
    <row r="906" spans="2:11" hidden="1">
      <c r="B906" s="5" t="str">
        <f t="shared" si="613"/>
        <v>SPS1</v>
      </c>
      <c r="C906" s="5" t="str">
        <f t="shared" si="614"/>
        <v>CH</v>
      </c>
      <c r="D906" t="s">
        <v>508</v>
      </c>
      <c r="E906" t="s">
        <v>8</v>
      </c>
      <c r="F906" s="2">
        <f t="shared" ref="F906:K907" si="627">F247</f>
        <v>0.69257438477950906</v>
      </c>
      <c r="G906" s="2">
        <f t="shared" si="627"/>
        <v>0.75019035147565793</v>
      </c>
      <c r="H906" s="2">
        <f t="shared" si="627"/>
        <v>0.65416225768370639</v>
      </c>
      <c r="I906" s="2">
        <f t="shared" si="627"/>
        <v>0.66690564620455528</v>
      </c>
      <c r="J906" s="2">
        <f t="shared" si="627"/>
        <v>0.27730166713569726</v>
      </c>
      <c r="K906" s="2">
        <f t="shared" si="627"/>
        <v>1.0565115297247381E-4</v>
      </c>
    </row>
    <row r="907" spans="2:11" hidden="1">
      <c r="B907" s="5" t="str">
        <f t="shared" si="613"/>
        <v>SPS1</v>
      </c>
      <c r="C907" s="5" t="str">
        <f t="shared" si="614"/>
        <v>CH</v>
      </c>
      <c r="D907" t="s">
        <v>509</v>
      </c>
      <c r="E907" t="s">
        <v>8</v>
      </c>
      <c r="F907" s="2">
        <f t="shared" si="627"/>
        <v>0</v>
      </c>
      <c r="G907" s="2">
        <f t="shared" si="627"/>
        <v>0</v>
      </c>
      <c r="H907" s="2">
        <f t="shared" si="627"/>
        <v>0</v>
      </c>
      <c r="I907" s="2">
        <f t="shared" si="627"/>
        <v>2.7088105804188176E-6</v>
      </c>
      <c r="J907" s="2">
        <f t="shared" si="627"/>
        <v>9.4760682080786678E-6</v>
      </c>
      <c r="K907" s="2">
        <f t="shared" si="627"/>
        <v>3.7239254504994968E-6</v>
      </c>
    </row>
    <row r="908" spans="2:11" hidden="1">
      <c r="B908" s="5" t="str">
        <f t="shared" si="613"/>
        <v>SPS1</v>
      </c>
      <c r="C908" s="5" t="str">
        <f t="shared" si="614"/>
        <v>CH</v>
      </c>
      <c r="D908" t="s">
        <v>510</v>
      </c>
      <c r="E908" t="s">
        <v>8</v>
      </c>
      <c r="F908" s="2">
        <f t="shared" ref="F908:K908" si="628">F285</f>
        <v>0</v>
      </c>
      <c r="G908" s="2">
        <f t="shared" si="628"/>
        <v>0</v>
      </c>
      <c r="H908" s="2">
        <f t="shared" si="628"/>
        <v>0</v>
      </c>
      <c r="I908" s="2">
        <f t="shared" si="628"/>
        <v>6.4951390602704934E-5</v>
      </c>
      <c r="J908" s="2">
        <f t="shared" si="628"/>
        <v>1.3724510342452738E-4</v>
      </c>
      <c r="K908" s="2">
        <f t="shared" si="628"/>
        <v>6.1719133181408999E-5</v>
      </c>
    </row>
    <row r="909" spans="2:11" hidden="1">
      <c r="B909" s="5" t="str">
        <f t="shared" si="613"/>
        <v>SPS1</v>
      </c>
      <c r="C909" s="5" t="str">
        <f t="shared" si="614"/>
        <v>CH</v>
      </c>
      <c r="D909" t="s">
        <v>511</v>
      </c>
      <c r="E909" t="s">
        <v>8</v>
      </c>
      <c r="F909" s="2">
        <f t="shared" ref="F909:K909" si="629">F288</f>
        <v>0</v>
      </c>
      <c r="G909" s="2">
        <f t="shared" si="629"/>
        <v>0</v>
      </c>
      <c r="H909" s="2">
        <f t="shared" si="629"/>
        <v>0</v>
      </c>
      <c r="I909" s="2">
        <f t="shared" si="629"/>
        <v>2.0842060016400681E-5</v>
      </c>
      <c r="J909" s="2">
        <f t="shared" si="629"/>
        <v>2.7805872634593368E-5</v>
      </c>
      <c r="K909" s="2">
        <f t="shared" si="629"/>
        <v>3.351519273724679E-5</v>
      </c>
    </row>
    <row r="910" spans="2:11" hidden="1">
      <c r="B910" s="5" t="str">
        <f t="shared" si="613"/>
        <v>SPS1</v>
      </c>
      <c r="C910" s="5" t="str">
        <f t="shared" si="614"/>
        <v>CH</v>
      </c>
      <c r="D910" t="s">
        <v>1038</v>
      </c>
      <c r="E910" t="s">
        <v>8</v>
      </c>
      <c r="F910" s="2">
        <f>F903-F904</f>
        <v>5.6100001255957928</v>
      </c>
      <c r="G910" s="2">
        <f t="shared" ref="G910:K910" si="630">G903-G904</f>
        <v>6.0767024270973202</v>
      </c>
      <c r="H910" s="2">
        <f t="shared" si="630"/>
        <v>6.0767028551898612</v>
      </c>
      <c r="I910" s="2">
        <f t="shared" si="630"/>
        <v>8.3473522005493468</v>
      </c>
      <c r="J910" s="2">
        <f t="shared" si="630"/>
        <v>8.4906567764465777</v>
      </c>
      <c r="K910" s="2">
        <f t="shared" si="630"/>
        <v>8.4906567814478411</v>
      </c>
    </row>
    <row r="911" spans="2:11" hidden="1">
      <c r="B911" s="5" t="str">
        <f t="shared" si="613"/>
        <v>SPS1</v>
      </c>
      <c r="C911" s="5" t="str">
        <f t="shared" si="614"/>
        <v>CH</v>
      </c>
      <c r="D911" t="s">
        <v>1039</v>
      </c>
      <c r="E911" t="s">
        <v>8</v>
      </c>
      <c r="F911" s="2">
        <f>F912</f>
        <v>8.5743671085762596</v>
      </c>
      <c r="G911" s="2">
        <f t="shared" ref="G911:K911" si="631">G912</f>
        <v>9.9817474089615832</v>
      </c>
      <c r="H911" s="2">
        <f t="shared" si="631"/>
        <v>8.562172450234975</v>
      </c>
      <c r="I911" s="2">
        <f t="shared" si="631"/>
        <v>8.0970416277048631</v>
      </c>
      <c r="J911" s="2">
        <f t="shared" si="631"/>
        <v>2.47350768546469</v>
      </c>
      <c r="K911" s="2">
        <f t="shared" si="631"/>
        <v>0.53416532522275662</v>
      </c>
    </row>
    <row r="912" spans="2:11" hidden="1">
      <c r="B912" s="5" t="str">
        <f t="shared" si="613"/>
        <v>SPS1</v>
      </c>
      <c r="C912" s="5" t="str">
        <f t="shared" si="614"/>
        <v>CH</v>
      </c>
      <c r="D912" t="s">
        <v>1040</v>
      </c>
      <c r="E912" t="s">
        <v>8</v>
      </c>
      <c r="F912" s="2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  <c r="G912" s="2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9.9817474089615832</v>
      </c>
      <c r="H912" s="2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8.562172450234975</v>
      </c>
      <c r="I912" s="2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8.0970416277048631</v>
      </c>
      <c r="J912" s="2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2.47350768546469</v>
      </c>
      <c r="K912" s="2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0.53416532522275662</v>
      </c>
    </row>
    <row r="913" spans="2:12" hidden="1">
      <c r="B913" s="5" t="str">
        <f t="shared" si="613"/>
        <v>SPS1</v>
      </c>
      <c r="C913" s="5" t="str">
        <f t="shared" si="614"/>
        <v>CH</v>
      </c>
      <c r="D913" t="s">
        <v>1041</v>
      </c>
      <c r="E913" t="s">
        <v>8</v>
      </c>
      <c r="F913" s="2">
        <f>F914</f>
        <v>2.0856330961482024</v>
      </c>
      <c r="G913" s="2">
        <f t="shared" ref="G913:K913" si="632">G914</f>
        <v>2.4000907406811502</v>
      </c>
      <c r="H913" s="2">
        <f t="shared" si="632"/>
        <v>2.4003230459138751</v>
      </c>
      <c r="I913" s="2">
        <f t="shared" si="632"/>
        <v>2.4733969228876256</v>
      </c>
      <c r="J913" s="2">
        <f t="shared" si="632"/>
        <v>3.0725575313369591</v>
      </c>
      <c r="K913" s="2">
        <f t="shared" si="632"/>
        <v>2.4744286717084605</v>
      </c>
    </row>
    <row r="914" spans="2:12" hidden="1">
      <c r="B914" s="5" t="str">
        <f t="shared" si="613"/>
        <v>SPS1</v>
      </c>
      <c r="C914" s="5" t="str">
        <f t="shared" si="614"/>
        <v>CH</v>
      </c>
      <c r="D914" t="s">
        <v>1042</v>
      </c>
      <c r="E914" t="s">
        <v>8</v>
      </c>
      <c r="F914" s="2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  <c r="G914" s="2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2.4000907406811502</v>
      </c>
      <c r="H914" s="2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2.4003230459138751</v>
      </c>
      <c r="I914" s="2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2.4733969228876256</v>
      </c>
      <c r="J914" s="2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3.0725575313369591</v>
      </c>
      <c r="K914" s="2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2.4744286717084605</v>
      </c>
    </row>
    <row r="915" spans="2:12" hidden="1">
      <c r="B915" s="5" t="str">
        <f t="shared" si="613"/>
        <v>SPS1</v>
      </c>
      <c r="C915" s="5" t="str">
        <f t="shared" si="614"/>
        <v>CH</v>
      </c>
      <c r="D915" t="s">
        <v>1043</v>
      </c>
      <c r="E915" t="s">
        <v>8</v>
      </c>
      <c r="F915" s="2">
        <f>F916</f>
        <v>0.62699335417326996</v>
      </c>
      <c r="G915" s="2">
        <f t="shared" ref="G915:K915" si="633">G916</f>
        <v>0.68733127363266378</v>
      </c>
      <c r="H915" s="2">
        <f t="shared" si="633"/>
        <v>0.68733135029652181</v>
      </c>
      <c r="I915" s="2">
        <f t="shared" si="633"/>
        <v>0.69717538560414949</v>
      </c>
      <c r="J915" s="2">
        <f t="shared" si="633"/>
        <v>5.4157566707081859</v>
      </c>
      <c r="K915" s="2">
        <f t="shared" si="633"/>
        <v>5.4157566082081008</v>
      </c>
    </row>
    <row r="916" spans="2:12" hidden="1">
      <c r="B916" s="5" t="str">
        <f t="shared" si="613"/>
        <v>SPS1</v>
      </c>
      <c r="C916" s="5" t="str">
        <f t="shared" si="614"/>
        <v>CH</v>
      </c>
      <c r="D916" t="s">
        <v>1044</v>
      </c>
      <c r="E916" t="s">
        <v>8</v>
      </c>
      <c r="F916" s="2">
        <f>[1]Services!B$19</f>
        <v>0.62699335417326996</v>
      </c>
      <c r="G916" s="2">
        <f>[1]Services!C$19</f>
        <v>0.68733127363266378</v>
      </c>
      <c r="H916" s="2">
        <f>[1]Services!D$19</f>
        <v>0.68733135029652181</v>
      </c>
      <c r="I916" s="2">
        <f>[1]Services!E$19</f>
        <v>0.69717538560414949</v>
      </c>
      <c r="J916" s="2">
        <f>[1]Services!F$19</f>
        <v>5.4157566707081859</v>
      </c>
      <c r="K916" s="2">
        <f>[1]Services!G$19</f>
        <v>5.4157566082081008</v>
      </c>
    </row>
    <row r="917" spans="2:12" hidden="1">
      <c r="B917" s="5" t="str">
        <f t="shared" si="613"/>
        <v>SPS1</v>
      </c>
      <c r="C917" s="5" t="str">
        <f t="shared" si="614"/>
        <v>CH</v>
      </c>
      <c r="D917" t="s">
        <v>1045</v>
      </c>
      <c r="E917" t="s">
        <v>8</v>
      </c>
      <c r="F917" s="2">
        <f>[1]Services!B$20</f>
        <v>0</v>
      </c>
      <c r="G917" s="2">
        <f>[1]Services!C$20</f>
        <v>0</v>
      </c>
      <c r="H917" s="2">
        <f>[1]Services!D$20</f>
        <v>5.3641341358688708E-4</v>
      </c>
      <c r="I917" s="2">
        <f>[1]Services!E$20</f>
        <v>2.5220598130694997E-5</v>
      </c>
      <c r="J917" s="2">
        <f>[1]Services!F$20</f>
        <v>2.901935631480431E-5</v>
      </c>
      <c r="K917" s="2">
        <f>[1]Services!G$20</f>
        <v>0.18338164179323269</v>
      </c>
    </row>
    <row r="918" spans="2:12" hidden="1">
      <c r="B918" s="5" t="str">
        <f t="shared" si="613"/>
        <v>SPS1</v>
      </c>
      <c r="C918" s="5" t="str">
        <f t="shared" si="614"/>
        <v>CH</v>
      </c>
      <c r="D918" t="s">
        <v>775</v>
      </c>
      <c r="E918" t="s">
        <v>8</v>
      </c>
      <c r="F918" s="2">
        <f>F917-F919</f>
        <v>0</v>
      </c>
      <c r="G918" s="2">
        <f t="shared" ref="G918:K918" si="634">G917-G919</f>
        <v>0</v>
      </c>
      <c r="H918" s="2">
        <f t="shared" si="634"/>
        <v>0</v>
      </c>
      <c r="I918" s="2">
        <f t="shared" si="634"/>
        <v>0</v>
      </c>
      <c r="J918" s="2">
        <f t="shared" si="634"/>
        <v>0</v>
      </c>
      <c r="K918" s="2">
        <f t="shared" si="634"/>
        <v>0</v>
      </c>
    </row>
    <row r="919" spans="2:12" hidden="1">
      <c r="B919" s="5" t="str">
        <f t="shared" si="613"/>
        <v>SPS1</v>
      </c>
      <c r="C919" s="5" t="str">
        <f t="shared" si="614"/>
        <v>CH</v>
      </c>
      <c r="D919" t="s">
        <v>776</v>
      </c>
      <c r="E919" t="s">
        <v>8</v>
      </c>
      <c r="F919" s="2">
        <f>F920</f>
        <v>0</v>
      </c>
      <c r="G919" s="2">
        <f t="shared" ref="G919:K919" si="635">G920</f>
        <v>0</v>
      </c>
      <c r="H919" s="2">
        <f t="shared" si="635"/>
        <v>5.3641341358688708E-4</v>
      </c>
      <c r="I919" s="2">
        <f t="shared" si="635"/>
        <v>2.5220598130694997E-5</v>
      </c>
      <c r="J919" s="2">
        <f t="shared" si="635"/>
        <v>2.901935631480431E-5</v>
      </c>
      <c r="K919" s="2">
        <f t="shared" si="635"/>
        <v>0.18338164179323269</v>
      </c>
    </row>
    <row r="920" spans="2:12" hidden="1"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2">
        <f>[1]Services!B$20</f>
        <v>0</v>
      </c>
      <c r="G920" s="2">
        <f>[1]Services!C$20</f>
        <v>0</v>
      </c>
      <c r="H920" s="2">
        <f>[1]Services!D$20</f>
        <v>5.3641341358688708E-4</v>
      </c>
      <c r="I920" s="2">
        <f>[1]Services!E$20</f>
        <v>2.5220598130694997E-5</v>
      </c>
      <c r="J920" s="2">
        <f>[1]Services!F$20</f>
        <v>2.901935631480431E-5</v>
      </c>
      <c r="K920" s="2">
        <f>[1]Services!G$20</f>
        <v>0.18338164179323269</v>
      </c>
    </row>
    <row r="921" spans="2:12" hidden="1">
      <c r="B921" s="5" t="str">
        <f t="shared" si="613"/>
        <v>SPS1</v>
      </c>
      <c r="C921" s="5" t="str">
        <f t="shared" si="614"/>
        <v>CH</v>
      </c>
      <c r="D921" t="s">
        <v>1047</v>
      </c>
      <c r="E921" t="s">
        <v>8</v>
      </c>
      <c r="F921" s="2">
        <f>F922</f>
        <v>2.9295784847759081</v>
      </c>
      <c r="G921" s="2">
        <f t="shared" ref="G921:K921" si="636">G922</f>
        <v>3.1924480415977934</v>
      </c>
      <c r="H921" s="2">
        <f t="shared" si="636"/>
        <v>3.3653375816150737</v>
      </c>
      <c r="I921" s="2">
        <f t="shared" si="636"/>
        <v>3.6717988517687008</v>
      </c>
      <c r="J921" s="2">
        <f t="shared" si="636"/>
        <v>4.3594496584451514</v>
      </c>
      <c r="K921" s="2">
        <f t="shared" si="636"/>
        <v>11.245078409043616</v>
      </c>
    </row>
    <row r="922" spans="2:12" hidden="1">
      <c r="B922" s="5" t="str">
        <f t="shared" si="613"/>
        <v>SPS1</v>
      </c>
      <c r="C922" s="5" t="str">
        <f t="shared" si="614"/>
        <v>CH</v>
      </c>
      <c r="D922" t="s">
        <v>1048</v>
      </c>
      <c r="E922" t="s">
        <v>8</v>
      </c>
      <c r="F922" s="2">
        <f>[1]Services!B$21-F923</f>
        <v>2.9295784847759081</v>
      </c>
      <c r="G922" s="2">
        <f>[1]Services!C$21-G923</f>
        <v>3.1924480415977934</v>
      </c>
      <c r="H922" s="2">
        <f>[1]Services!D$21-H923</f>
        <v>3.3653375816150737</v>
      </c>
      <c r="I922" s="2">
        <f>[1]Services!E$21-I923</f>
        <v>3.6717988517687008</v>
      </c>
      <c r="J922" s="2">
        <f>[1]Services!F$21-J923</f>
        <v>4.3594496584451514</v>
      </c>
      <c r="K922" s="2">
        <f>[1]Services!G$21-K923</f>
        <v>11.245078409043616</v>
      </c>
    </row>
    <row r="923" spans="2:12" hidden="1">
      <c r="B923" s="5" t="str">
        <f t="shared" ref="B923" si="637">B922</f>
        <v>SPS1</v>
      </c>
      <c r="C923" s="5" t="str">
        <f t="shared" ref="C923" si="638">C922</f>
        <v>CH</v>
      </c>
      <c r="D923" t="s">
        <v>1049</v>
      </c>
      <c r="E923" t="s">
        <v>8</v>
      </c>
      <c r="F923" s="2">
        <f>[1]Services!B$50-F894</f>
        <v>0</v>
      </c>
      <c r="G923" s="2">
        <f>[1]Services!C$50-G894</f>
        <v>0</v>
      </c>
      <c r="H923" s="2">
        <f>[1]Services!D$50-H894</f>
        <v>2.3409668241428577E-5</v>
      </c>
      <c r="I923" s="2">
        <f>[1]Services!E$50-I894</f>
        <v>1.6260133256099497E-5</v>
      </c>
      <c r="J923" s="2">
        <f>[1]Services!F$50-J894</f>
        <v>3.6415850509063328E-4</v>
      </c>
      <c r="K923" s="2">
        <f>[1]Services!G$50-K894</f>
        <v>1.5293185004978287E-4</v>
      </c>
    </row>
    <row r="924" spans="2:12" hidden="1">
      <c r="B924" s="9" t="str">
        <f>B852</f>
        <v>SPS1</v>
      </c>
      <c r="C924" s="9" t="str">
        <f>C852</f>
        <v>CH</v>
      </c>
      <c r="D924" s="1" t="s">
        <v>724</v>
      </c>
      <c r="E924" s="9" t="s">
        <v>8</v>
      </c>
      <c r="F924" s="17">
        <f>[1]Services!B$59</f>
        <v>73.238308952426962</v>
      </c>
      <c r="G924" s="17">
        <f>[1]Services!C$59</f>
        <v>78.632908196095684</v>
      </c>
      <c r="H924" s="17">
        <f>[1]Services!D$59</f>
        <v>79.069156624866636</v>
      </c>
      <c r="I924" s="17">
        <f>[1]Services!E$59</f>
        <v>77.813636676287118</v>
      </c>
      <c r="J924" s="17">
        <f>[1]Services!F$59</f>
        <v>75.377133562229346</v>
      </c>
      <c r="K924" s="17">
        <f>[1]Services!G$59</f>
        <v>71.474328431851035</v>
      </c>
    </row>
    <row r="925" spans="2:12" hidden="1"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2">
        <f>SUM(F926:F928)</f>
        <v>63.650014007501873</v>
      </c>
      <c r="G925" s="2">
        <f t="shared" ref="G925:K925" si="639">SUM(G926:G928)</f>
        <v>65.440745301490125</v>
      </c>
      <c r="H925" s="2">
        <f t="shared" si="639"/>
        <v>66.776518782918487</v>
      </c>
      <c r="I925" s="2">
        <f t="shared" si="639"/>
        <v>67.66954877105718</v>
      </c>
      <c r="J925" s="2">
        <f t="shared" si="639"/>
        <v>68.060116188507422</v>
      </c>
      <c r="K925" s="2">
        <f t="shared" si="639"/>
        <v>77.961697481616397</v>
      </c>
    </row>
    <row r="926" spans="2:12" hidden="1"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2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  <c r="G926" s="2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2.1212026398296371</v>
      </c>
      <c r="H926" s="2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2.2847168612139606</v>
      </c>
      <c r="I926" s="2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1.915386511986944</v>
      </c>
      <c r="J926" s="2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1.1853090805606403</v>
      </c>
      <c r="K926" s="2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0.67866131415797915</v>
      </c>
    </row>
    <row r="927" spans="2:12" hidden="1">
      <c r="B927" s="5" t="str">
        <f t="shared" ref="B927:B930" si="640">B926</f>
        <v>SPS1</v>
      </c>
      <c r="C927" s="5" t="str">
        <f t="shared" ref="C927:C930" si="641">C926</f>
        <v>CH</v>
      </c>
      <c r="D927" t="s">
        <v>758</v>
      </c>
      <c r="E927" t="s">
        <v>8</v>
      </c>
      <c r="F927" s="2">
        <f>[1]Services!B$47</f>
        <v>4.2612050687649576</v>
      </c>
      <c r="G927" s="2">
        <f>[1]Services!C$47</f>
        <v>4.6176480601682384</v>
      </c>
      <c r="H927" s="2">
        <f>[1]Services!D$47</f>
        <v>4.8285278344911928</v>
      </c>
      <c r="I927" s="2">
        <f>[1]Services!E$47</f>
        <v>5.2017150400056611</v>
      </c>
      <c r="J927" s="2">
        <f>[1]Services!F$47</f>
        <v>6.036161065539436</v>
      </c>
      <c r="K927" s="2">
        <f>[1]Services!G$47</f>
        <v>15.261177840844912</v>
      </c>
    </row>
    <row r="928" spans="2:12" hidden="1">
      <c r="B928" s="5" t="str">
        <f t="shared" si="640"/>
        <v>SPS1</v>
      </c>
      <c r="C928" s="5" t="str">
        <f t="shared" si="641"/>
        <v>CH</v>
      </c>
      <c r="D928" t="s">
        <v>718</v>
      </c>
      <c r="E928" t="s">
        <v>8</v>
      </c>
      <c r="F928" s="2">
        <f>[1]Services!B$3-([1]Services!B$6-[1]Services!B$58)</f>
        <v>56.994774574912441</v>
      </c>
      <c r="G928" s="2">
        <f>[1]Services!C$3-([1]Services!C$6-[1]Services!C$58)</f>
        <v>58.701894601492249</v>
      </c>
      <c r="H928" s="2">
        <f>[1]Services!D$3-([1]Services!D$6-[1]Services!D$58)</f>
        <v>59.663274087213331</v>
      </c>
      <c r="I928" s="2">
        <f>[1]Services!E$3-([1]Services!E$6-[1]Services!E$58)</f>
        <v>60.552447219064568</v>
      </c>
      <c r="J928" s="2">
        <f>[1]Services!F$3-([1]Services!F$6-[1]Services!F$58)</f>
        <v>60.838646042407348</v>
      </c>
      <c r="K928" s="2">
        <f>[1]Services!G$3-([1]Services!G$6-[1]Services!G$58)</f>
        <v>62.021858326613511</v>
      </c>
      <c r="L928" s="2"/>
    </row>
    <row r="929" spans="2:11" hidden="1">
      <c r="B929" s="5" t="str">
        <f t="shared" si="640"/>
        <v>SPS1</v>
      </c>
      <c r="C929" s="5" t="str">
        <f t="shared" si="641"/>
        <v>CH</v>
      </c>
      <c r="D929" t="s">
        <v>1108</v>
      </c>
      <c r="E929" t="s">
        <v>8</v>
      </c>
      <c r="F929" s="2">
        <f>F930</f>
        <v>24.843069384565862</v>
      </c>
      <c r="G929" s="2">
        <f t="shared" ref="G929:K929" si="642">G930</f>
        <v>19.941872511711868</v>
      </c>
      <c r="H929" s="2">
        <f t="shared" si="642"/>
        <v>22.036469793225752</v>
      </c>
      <c r="I929" s="2">
        <f t="shared" si="642"/>
        <v>16.183813507337163</v>
      </c>
      <c r="J929" s="2">
        <f t="shared" si="642"/>
        <v>7.1162880755066844</v>
      </c>
      <c r="K929" s="2">
        <f t="shared" si="642"/>
        <v>0.73031778497090816</v>
      </c>
    </row>
    <row r="930" spans="2:11" hidden="1">
      <c r="B930" s="5" t="str">
        <f t="shared" si="640"/>
        <v>SPS1</v>
      </c>
      <c r="C930" s="5" t="str">
        <f t="shared" si="641"/>
        <v>CH</v>
      </c>
      <c r="D930" t="s">
        <v>1109</v>
      </c>
      <c r="E930" t="s">
        <v>8</v>
      </c>
      <c r="F930" s="2">
        <f>[1]Services!B$48</f>
        <v>24.843069384565862</v>
      </c>
      <c r="G930" s="2">
        <f>[1]Services!C$48</f>
        <v>19.941872511711868</v>
      </c>
      <c r="H930" s="2">
        <f>[1]Services!D$48</f>
        <v>22.036469793225752</v>
      </c>
      <c r="I930" s="2">
        <f>[1]Services!E$48</f>
        <v>16.183813507337163</v>
      </c>
      <c r="J930" s="2">
        <f>[1]Services!F$48</f>
        <v>7.1162880755066844</v>
      </c>
      <c r="K930" s="2">
        <f>[1]Services!G$48</f>
        <v>0.73031778497090816</v>
      </c>
    </row>
    <row r="931" spans="2:11" hidden="1"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2">
        <f>SUM(F932:F934)</f>
        <v>25.412779529056436</v>
      </c>
      <c r="G931" s="2">
        <f t="shared" ref="G931:K931" si="643">SUM(G932:G934)</f>
        <v>26.667685273643308</v>
      </c>
      <c r="H931" s="2">
        <f t="shared" si="643"/>
        <v>25.820150812984309</v>
      </c>
      <c r="I931" s="2">
        <f t="shared" si="643"/>
        <v>25.831326841904847</v>
      </c>
      <c r="J931" s="2">
        <f t="shared" si="643"/>
        <v>23.638419920426653</v>
      </c>
      <c r="K931" s="2">
        <f t="shared" si="643"/>
        <v>15.665978999069523</v>
      </c>
    </row>
    <row r="932" spans="2:11" hidden="1">
      <c r="B932" s="5" t="str">
        <f t="shared" ref="B932:B951" si="644">B931</f>
        <v>SPS1</v>
      </c>
      <c r="C932" s="5" t="str">
        <f t="shared" ref="C932:C951" si="645">C931</f>
        <v>CH</v>
      </c>
      <c r="D932" t="s">
        <v>1111</v>
      </c>
      <c r="E932" t="s">
        <v>8</v>
      </c>
      <c r="F932" s="2">
        <f>[1]Services!B$49</f>
        <v>24.189714037441973</v>
      </c>
      <c r="G932" s="2">
        <f>[1]Services!C$49</f>
        <v>25.326919685241769</v>
      </c>
      <c r="H932" s="2">
        <f>[1]Services!D$49</f>
        <v>24.563069891189492</v>
      </c>
      <c r="I932" s="2">
        <f>[1]Services!E$49</f>
        <v>24.452462250192987</v>
      </c>
      <c r="J932" s="2">
        <f>[1]Services!F$49</f>
        <v>19.367572978661716</v>
      </c>
      <c r="K932" s="2">
        <f>[1]Services!G$49</f>
        <v>9.7597642645279183</v>
      </c>
    </row>
    <row r="933" spans="2:11" hidden="1">
      <c r="B933" s="5" t="str">
        <f t="shared" ref="B933" si="646">B932</f>
        <v>SPS1</v>
      </c>
      <c r="C933" s="5" t="str">
        <f t="shared" ref="C933" si="647">C932</f>
        <v>CH</v>
      </c>
      <c r="D933" t="s">
        <v>1112</v>
      </c>
      <c r="E933" t="s">
        <v>8</v>
      </c>
      <c r="F933" s="2">
        <f>[1]Services!B$50</f>
        <v>0</v>
      </c>
      <c r="G933" s="2">
        <f>[1]Services!C$50</f>
        <v>0</v>
      </c>
      <c r="H933" s="2">
        <f>[1]Services!D$50</f>
        <v>4.7297084814314912E-5</v>
      </c>
      <c r="I933" s="2">
        <f>[1]Services!E$50</f>
        <v>3.1702528000993455E-5</v>
      </c>
      <c r="J933" s="2">
        <f>[1]Services!F$50</f>
        <v>6.7808825085842017E-4</v>
      </c>
      <c r="K933" s="2">
        <f>[1]Services!G$50</f>
        <v>2.7240985790117581E-4</v>
      </c>
    </row>
    <row r="934" spans="2:11" hidden="1"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2">
        <f>[1]Services!B$56</f>
        <v>1.2230654916144612</v>
      </c>
      <c r="G934" s="2">
        <f>[1]Services!C$56</f>
        <v>1.3407655884015368</v>
      </c>
      <c r="H934" s="2">
        <f>[1]Services!D$56</f>
        <v>1.2570336247100018</v>
      </c>
      <c r="I934" s="2">
        <f>[1]Services!E$56</f>
        <v>1.3788328891838599</v>
      </c>
      <c r="J934" s="2">
        <f>[1]Services!F$56</f>
        <v>4.270168853514078</v>
      </c>
      <c r="K934" s="2">
        <f>[1]Services!G$56</f>
        <v>5.9059423246837026</v>
      </c>
    </row>
    <row r="935" spans="2:11" hidden="1">
      <c r="B935" s="5" t="str">
        <f t="shared" si="644"/>
        <v>SPS1</v>
      </c>
      <c r="C935" s="5" t="str">
        <f t="shared" si="645"/>
        <v>CH</v>
      </c>
      <c r="D935" t="s">
        <v>1051</v>
      </c>
      <c r="E935" t="s">
        <v>8</v>
      </c>
      <c r="F935" s="2">
        <f>F936+F942</f>
        <v>7.6496131473336817</v>
      </c>
      <c r="G935" s="2">
        <f t="shared" ref="G935:K935" si="648">G936+G942</f>
        <v>8.2859931451780486</v>
      </c>
      <c r="H935" s="2">
        <f t="shared" si="648"/>
        <v>8.1227408504374399</v>
      </c>
      <c r="I935" s="2">
        <f t="shared" si="648"/>
        <v>10.155768935777452</v>
      </c>
      <c r="J935" s="2">
        <f t="shared" si="648"/>
        <v>9.7294753042049038</v>
      </c>
      <c r="K935" s="2">
        <f t="shared" si="648"/>
        <v>9.6822206441126788</v>
      </c>
    </row>
    <row r="936" spans="2:11" hidden="1">
      <c r="B936" s="5" t="str">
        <f t="shared" si="644"/>
        <v>SPS1</v>
      </c>
      <c r="C936" s="5" t="str">
        <f t="shared" si="645"/>
        <v>CH</v>
      </c>
      <c r="D936" t="s">
        <v>1052</v>
      </c>
      <c r="E936" t="s">
        <v>8</v>
      </c>
      <c r="F936" s="2">
        <f>[1]Services!B$51</f>
        <v>2.0957130229938481</v>
      </c>
      <c r="G936" s="2">
        <f>[1]Services!C$51</f>
        <v>2.2700577423517019</v>
      </c>
      <c r="H936" s="2">
        <f>[1]Services!D$51</f>
        <v>2.1068050237994789</v>
      </c>
      <c r="I936" s="2">
        <f>[1]Services!E$51</f>
        <v>1.8918902572335996</v>
      </c>
      <c r="J936" s="2">
        <f>[1]Services!F$51</f>
        <v>1.3237251154322542</v>
      </c>
      <c r="K936" s="2">
        <f>[1]Services!G$51</f>
        <v>1.276470430479324</v>
      </c>
    </row>
    <row r="937" spans="2:11" hidden="1">
      <c r="B937" s="5" t="str">
        <f t="shared" si="644"/>
        <v>SPS1</v>
      </c>
      <c r="C937" s="5" t="str">
        <f t="shared" si="645"/>
        <v>CH</v>
      </c>
      <c r="D937" t="s">
        <v>719</v>
      </c>
      <c r="E937" t="s">
        <v>8</v>
      </c>
      <c r="F937" s="2">
        <f>IFERROR(F905/F$904,0)*F$936</f>
        <v>1.4100643820621341</v>
      </c>
      <c r="G937" s="2">
        <f t="shared" ref="G937:K937" si="649">IFERROR(G905/G$904,0)*G$936</f>
        <v>1.5273692943908008</v>
      </c>
      <c r="H937" s="2">
        <f t="shared" si="649"/>
        <v>1.4591843886926097</v>
      </c>
      <c r="I937" s="2">
        <f t="shared" si="649"/>
        <v>1.2315660502525023</v>
      </c>
      <c r="J937" s="2">
        <f t="shared" si="649"/>
        <v>1.0490236831940893</v>
      </c>
      <c r="K937" s="2">
        <f t="shared" si="649"/>
        <v>1.2762678671690257</v>
      </c>
    </row>
    <row r="938" spans="2:11" hidden="1">
      <c r="B938" s="5" t="str">
        <f t="shared" si="644"/>
        <v>SPS1</v>
      </c>
      <c r="C938" s="5" t="str">
        <f t="shared" si="645"/>
        <v>CH</v>
      </c>
      <c r="D938" t="s">
        <v>720</v>
      </c>
      <c r="E938" t="s">
        <v>8</v>
      </c>
      <c r="F938" s="2">
        <f>IFERROR(F906/F$904,0)*F$936</f>
        <v>0.68564864093171385</v>
      </c>
      <c r="G938" s="2">
        <f t="shared" ref="G938:K941" si="650">IFERROR(G906/G$904,0)*G$936</f>
        <v>0.74268844796090139</v>
      </c>
      <c r="H938" s="2">
        <f t="shared" si="650"/>
        <v>0.6476206351068694</v>
      </c>
      <c r="I938" s="2">
        <f t="shared" si="650"/>
        <v>0.66023658974250965</v>
      </c>
      <c r="J938" s="2">
        <f t="shared" si="650"/>
        <v>0.27452865046434027</v>
      </c>
      <c r="K938" s="2">
        <f t="shared" si="650"/>
        <v>1.0459464144274906E-4</v>
      </c>
    </row>
    <row r="939" spans="2:11" hidden="1">
      <c r="B939" s="5" t="str">
        <f t="shared" si="644"/>
        <v>SPS1</v>
      </c>
      <c r="C939" s="5" t="str">
        <f t="shared" si="645"/>
        <v>CH</v>
      </c>
      <c r="D939" t="s">
        <v>721</v>
      </c>
      <c r="E939" t="s">
        <v>8</v>
      </c>
      <c r="F939" s="2">
        <f>IFERROR(F907/F$904,0)*F$936</f>
        <v>0</v>
      </c>
      <c r="G939" s="2">
        <f t="shared" si="650"/>
        <v>0</v>
      </c>
      <c r="H939" s="2">
        <f t="shared" si="650"/>
        <v>0</v>
      </c>
      <c r="I939" s="2">
        <f t="shared" si="650"/>
        <v>2.6817224746146296E-6</v>
      </c>
      <c r="J939" s="2">
        <f t="shared" si="650"/>
        <v>9.3813075259978823E-6</v>
      </c>
      <c r="K939" s="2">
        <f t="shared" si="650"/>
        <v>3.6866861959945016E-6</v>
      </c>
    </row>
    <row r="940" spans="2:11" hidden="1">
      <c r="B940" s="5" t="str">
        <f t="shared" si="644"/>
        <v>SPS1</v>
      </c>
      <c r="C940" s="5" t="str">
        <f t="shared" si="645"/>
        <v>CH</v>
      </c>
      <c r="D940" t="s">
        <v>722</v>
      </c>
      <c r="E940" t="s">
        <v>8</v>
      </c>
      <c r="F940" s="2">
        <f>IFERROR(F908/F$904,0)*F$936</f>
        <v>0</v>
      </c>
      <c r="G940" s="2">
        <f t="shared" si="650"/>
        <v>0</v>
      </c>
      <c r="H940" s="2">
        <f t="shared" si="650"/>
        <v>0</v>
      </c>
      <c r="I940" s="2">
        <f t="shared" si="650"/>
        <v>6.430187669667788E-5</v>
      </c>
      <c r="J940" s="2">
        <f t="shared" si="650"/>
        <v>1.3587265239028211E-4</v>
      </c>
      <c r="K940" s="2">
        <f t="shared" si="650"/>
        <v>6.1101941849594908E-5</v>
      </c>
    </row>
    <row r="941" spans="2:11" hidden="1">
      <c r="B941" s="5" t="str">
        <f t="shared" si="644"/>
        <v>SPS1</v>
      </c>
      <c r="C941" s="5" t="str">
        <f t="shared" si="645"/>
        <v>CH</v>
      </c>
      <c r="D941" t="s">
        <v>723</v>
      </c>
      <c r="E941" t="s">
        <v>8</v>
      </c>
      <c r="F941" s="2">
        <f>IFERROR(F909/F$904,0)*F$936</f>
        <v>0</v>
      </c>
      <c r="G941" s="2">
        <f t="shared" si="650"/>
        <v>0</v>
      </c>
      <c r="H941" s="2">
        <f t="shared" si="650"/>
        <v>0</v>
      </c>
      <c r="I941" s="2">
        <f t="shared" si="650"/>
        <v>2.0633639416236675E-5</v>
      </c>
      <c r="J941" s="2">
        <f t="shared" si="650"/>
        <v>2.7527813908247439E-5</v>
      </c>
      <c r="K941" s="2">
        <f t="shared" si="650"/>
        <v>3.3180040809874317E-5</v>
      </c>
    </row>
    <row r="942" spans="2:11" hidden="1">
      <c r="B942" s="5" t="str">
        <f t="shared" si="644"/>
        <v>SPS1</v>
      </c>
      <c r="C942" s="5" t="str">
        <f t="shared" si="645"/>
        <v>CH</v>
      </c>
      <c r="D942" t="s">
        <v>1053</v>
      </c>
      <c r="E942" t="s">
        <v>8</v>
      </c>
      <c r="F942" s="2">
        <f>[1]Services!B$52</f>
        <v>5.553900124339834</v>
      </c>
      <c r="G942" s="2">
        <f>[1]Services!C$52</f>
        <v>6.0159354028263472</v>
      </c>
      <c r="H942" s="2">
        <f>[1]Services!D$52</f>
        <v>6.0159358266379614</v>
      </c>
      <c r="I942" s="2">
        <f>[1]Services!E$52</f>
        <v>8.2638786785438523</v>
      </c>
      <c r="J942" s="2">
        <f>[1]Services!F$52</f>
        <v>8.4057501887726502</v>
      </c>
      <c r="K942" s="2">
        <f>[1]Services!G$52</f>
        <v>8.4057502136333557</v>
      </c>
    </row>
    <row r="943" spans="2:11" hidden="1">
      <c r="B943" s="5" t="str">
        <f t="shared" si="644"/>
        <v>SPS1</v>
      </c>
      <c r="C943" s="5" t="str">
        <f t="shared" si="645"/>
        <v>CH</v>
      </c>
      <c r="D943" t="s">
        <v>1054</v>
      </c>
      <c r="E943" t="s">
        <v>8</v>
      </c>
      <c r="F943" s="2">
        <f>F944</f>
        <v>6.173544318174911</v>
      </c>
      <c r="G943" s="2">
        <f t="shared" ref="G943:K943" si="651">G944</f>
        <v>7.1868581344523381</v>
      </c>
      <c r="H943" s="2">
        <f t="shared" si="651"/>
        <v>6.1647641641691804</v>
      </c>
      <c r="I943" s="2">
        <f t="shared" si="651"/>
        <v>5.8298699719475051</v>
      </c>
      <c r="J943" s="2">
        <f t="shared" si="651"/>
        <v>1.7809255335345777</v>
      </c>
      <c r="K943" s="2">
        <f t="shared" si="651"/>
        <v>0.38459903416038477</v>
      </c>
    </row>
    <row r="944" spans="2:11" hidden="1">
      <c r="B944" s="5" t="str">
        <f t="shared" si="644"/>
        <v>SPS1</v>
      </c>
      <c r="C944" s="5" t="str">
        <f t="shared" si="645"/>
        <v>CH</v>
      </c>
      <c r="D944" t="s">
        <v>1055</v>
      </c>
      <c r="E944" t="s">
        <v>8</v>
      </c>
      <c r="F944" s="2">
        <f>[1]Services!B$53</f>
        <v>6.173544318174911</v>
      </c>
      <c r="G944" s="2">
        <f>[1]Services!C$53</f>
        <v>7.1868581344523381</v>
      </c>
      <c r="H944" s="2">
        <f>[1]Services!D$53</f>
        <v>6.1647641641691804</v>
      </c>
      <c r="I944" s="2">
        <f>[1]Services!E$53</f>
        <v>5.8298699719475051</v>
      </c>
      <c r="J944" s="2">
        <f>[1]Services!F$53</f>
        <v>1.7809255335345777</v>
      </c>
      <c r="K944" s="2">
        <f>[1]Services!G$53</f>
        <v>0.38459903416038477</v>
      </c>
    </row>
    <row r="945" spans="2:11" hidden="1">
      <c r="B945" s="5" t="str">
        <f t="shared" si="644"/>
        <v>SPS1</v>
      </c>
      <c r="C945" s="5" t="str">
        <f t="shared" si="645"/>
        <v>CH</v>
      </c>
      <c r="D945" t="s">
        <v>1056</v>
      </c>
      <c r="E945" t="s">
        <v>8</v>
      </c>
      <c r="F945" s="2">
        <f>F946</f>
        <v>1.877069786533383</v>
      </c>
      <c r="G945" s="2">
        <f t="shared" ref="G945:K945" si="652">G946</f>
        <v>2.1600816666130362</v>
      </c>
      <c r="H945" s="2">
        <f t="shared" si="652"/>
        <v>2.1602907413224881</v>
      </c>
      <c r="I945" s="2">
        <f t="shared" si="652"/>
        <v>2.2260572305988631</v>
      </c>
      <c r="J945" s="2">
        <f t="shared" si="652"/>
        <v>2.7653017782032632</v>
      </c>
      <c r="K945" s="2">
        <f t="shared" si="652"/>
        <v>2.2269858045376161</v>
      </c>
    </row>
    <row r="946" spans="2:11" hidden="1">
      <c r="B946" s="5" t="str">
        <f t="shared" si="644"/>
        <v>SPS1</v>
      </c>
      <c r="C946" s="5" t="str">
        <f t="shared" si="645"/>
        <v>CH</v>
      </c>
      <c r="D946" t="s">
        <v>1057</v>
      </c>
      <c r="E946" t="s">
        <v>8</v>
      </c>
      <c r="F946" s="2">
        <f>[1]Services!B$54</f>
        <v>1.877069786533383</v>
      </c>
      <c r="G946" s="2">
        <f>[1]Services!C$54</f>
        <v>2.1600816666130362</v>
      </c>
      <c r="H946" s="2">
        <f>[1]Services!D$54</f>
        <v>2.1602907413224881</v>
      </c>
      <c r="I946" s="2">
        <f>[1]Services!E$54</f>
        <v>2.2260572305988631</v>
      </c>
      <c r="J946" s="2">
        <f>[1]Services!F$54</f>
        <v>2.7653017782032632</v>
      </c>
      <c r="K946" s="2">
        <f>[1]Services!G$54</f>
        <v>2.2269858045376161</v>
      </c>
    </row>
    <row r="947" spans="2:11" hidden="1">
      <c r="B947" s="5" t="str">
        <f t="shared" si="644"/>
        <v>SPS1</v>
      </c>
      <c r="C947" s="5" t="str">
        <f t="shared" si="645"/>
        <v>CH</v>
      </c>
      <c r="D947" t="s">
        <v>1058</v>
      </c>
      <c r="E947" t="s">
        <v>8</v>
      </c>
      <c r="F947" s="2">
        <f>F948</f>
        <v>0.62699335417326996</v>
      </c>
      <c r="G947" s="2">
        <f t="shared" ref="G947:K947" si="653">G948</f>
        <v>0.68733127363266378</v>
      </c>
      <c r="H947" s="2">
        <f t="shared" si="653"/>
        <v>0.68733135029652181</v>
      </c>
      <c r="I947" s="2">
        <f t="shared" si="653"/>
        <v>0.69717538560414949</v>
      </c>
      <c r="J947" s="2">
        <f t="shared" si="653"/>
        <v>5.4157566707081859</v>
      </c>
      <c r="K947" s="2">
        <f t="shared" si="653"/>
        <v>5.4157566082081008</v>
      </c>
    </row>
    <row r="948" spans="2:11" hidden="1">
      <c r="B948" s="5" t="str">
        <f t="shared" si="644"/>
        <v>SPS1</v>
      </c>
      <c r="C948" s="5" t="str">
        <f t="shared" si="645"/>
        <v>CH</v>
      </c>
      <c r="D948" t="s">
        <v>1059</v>
      </c>
      <c r="E948" t="s">
        <v>8</v>
      </c>
      <c r="F948" s="2">
        <f>[1]Services!B$55</f>
        <v>0.62699335417326996</v>
      </c>
      <c r="G948" s="2">
        <f>[1]Services!C$55</f>
        <v>0.68733127363266378</v>
      </c>
      <c r="H948" s="2">
        <f>[1]Services!D$55</f>
        <v>0.68733135029652181</v>
      </c>
      <c r="I948" s="2">
        <f>[1]Services!E$55</f>
        <v>0.69717538560414949</v>
      </c>
      <c r="J948" s="2">
        <f>[1]Services!F$55</f>
        <v>5.4157566707081859</v>
      </c>
      <c r="K948" s="2">
        <f>[1]Services!G$55</f>
        <v>5.4157566082081008</v>
      </c>
    </row>
    <row r="949" spans="2:11" hidden="1">
      <c r="B949" s="5" t="str">
        <f t="shared" si="644"/>
        <v>SPS1</v>
      </c>
      <c r="C949" s="5" t="str">
        <f t="shared" si="645"/>
        <v>CH</v>
      </c>
      <c r="D949" t="s">
        <v>1060</v>
      </c>
      <c r="E949" t="s">
        <v>8</v>
      </c>
      <c r="F949" s="2">
        <f>F950</f>
        <v>0</v>
      </c>
      <c r="G949" s="2">
        <f t="shared" ref="G949:K949" si="654">G950</f>
        <v>0</v>
      </c>
      <c r="H949" s="2">
        <f t="shared" si="654"/>
        <v>0</v>
      </c>
      <c r="I949" s="2">
        <f t="shared" si="654"/>
        <v>1.7454205641267286E-5</v>
      </c>
      <c r="J949" s="2">
        <f t="shared" si="654"/>
        <v>1.8341465004206045E-5</v>
      </c>
      <c r="K949" s="2">
        <f t="shared" si="654"/>
        <v>4.72107999668007E-4</v>
      </c>
    </row>
    <row r="950" spans="2:11" hidden="1">
      <c r="B950" s="5" t="str">
        <f t="shared" si="644"/>
        <v>SPS1</v>
      </c>
      <c r="C950" s="5" t="str">
        <f t="shared" si="645"/>
        <v>CH</v>
      </c>
      <c r="D950" t="s">
        <v>1061</v>
      </c>
      <c r="E950" t="s">
        <v>8</v>
      </c>
      <c r="F950" s="2">
        <f>[1]Services!B$57</f>
        <v>0</v>
      </c>
      <c r="G950" s="2">
        <f>[1]Services!C$57</f>
        <v>0</v>
      </c>
      <c r="H950" s="2">
        <f>[1]Services!D$57</f>
        <v>0</v>
      </c>
      <c r="I950" s="2">
        <f>[1]Services!E$57</f>
        <v>1.7454205641267286E-5</v>
      </c>
      <c r="J950" s="2">
        <f>[1]Services!F$57</f>
        <v>1.8341465004206045E-5</v>
      </c>
      <c r="K950" s="2">
        <f>[1]Services!G$57</f>
        <v>4.72107999668007E-4</v>
      </c>
    </row>
    <row r="951" spans="2:11" hidden="1">
      <c r="B951" s="5" t="str">
        <f t="shared" si="644"/>
        <v>SPS1</v>
      </c>
      <c r="C951" s="5" t="str">
        <f t="shared" si="645"/>
        <v>CH</v>
      </c>
      <c r="D951" t="s">
        <v>1062</v>
      </c>
      <c r="E951" t="s">
        <v>8</v>
      </c>
      <c r="F951" s="2">
        <f>[1]Services!B$58</f>
        <v>0</v>
      </c>
      <c r="G951" s="2">
        <f>[1]Services!C$58</f>
        <v>6.9642354908665451</v>
      </c>
      <c r="H951" s="2">
        <f>[1]Services!D$58</f>
        <v>6.964164216725786</v>
      </c>
      <c r="I951" s="2">
        <f>[1]Services!E$58</f>
        <v>9.7725057969188889</v>
      </c>
      <c r="J951" s="2">
        <f>[1]Services!F$58</f>
        <v>17.709477792080008</v>
      </c>
      <c r="K951" s="2">
        <f>[1]Services!G$58</f>
        <v>21.428158293789256</v>
      </c>
    </row>
    <row r="952" spans="2:11" hidden="1"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2" t="s">
        <v>295</v>
      </c>
      <c r="G952" s="2" t="s">
        <v>295</v>
      </c>
      <c r="H952" s="2" t="s">
        <v>295</v>
      </c>
      <c r="I952" s="2" t="s">
        <v>295</v>
      </c>
      <c r="J952" s="2" t="s">
        <v>295</v>
      </c>
      <c r="K952" s="2" t="s">
        <v>295</v>
      </c>
    </row>
    <row r="953" spans="2:11" hidden="1">
      <c r="B953" s="5" t="str">
        <f t="shared" ref="B953:B969" si="655">B952</f>
        <v>SPS1</v>
      </c>
      <c r="C953" s="5" t="str">
        <f t="shared" ref="C953:C969" si="656">C952</f>
        <v>CH</v>
      </c>
      <c r="D953" t="s">
        <v>792</v>
      </c>
      <c r="E953" t="s">
        <v>242</v>
      </c>
      <c r="F953" s="4">
        <f t="shared" ref="F953:K955" si="657">IFERROR(F926/F882,"-")</f>
        <v>0.91249999999999942</v>
      </c>
      <c r="G953" s="4">
        <f t="shared" si="657"/>
        <v>0.91500000000000026</v>
      </c>
      <c r="H953" s="4">
        <f t="shared" si="657"/>
        <v>0.91875000000000051</v>
      </c>
      <c r="I953" s="4">
        <f t="shared" si="657"/>
        <v>0.92500000000000027</v>
      </c>
      <c r="J953" s="4">
        <f t="shared" si="657"/>
        <v>0.93750000000000056</v>
      </c>
      <c r="K953" s="4">
        <f t="shared" si="657"/>
        <v>0.94999999999999984</v>
      </c>
    </row>
    <row r="954" spans="2:11" hidden="1">
      <c r="B954" s="5" t="str">
        <f t="shared" si="655"/>
        <v>SPS1</v>
      </c>
      <c r="C954" s="5" t="str">
        <f t="shared" si="656"/>
        <v>CH</v>
      </c>
      <c r="D954" t="s">
        <v>759</v>
      </c>
      <c r="E954" t="s">
        <v>242</v>
      </c>
      <c r="F954" s="4">
        <f t="shared" si="657"/>
        <v>3.1999999999999993</v>
      </c>
      <c r="G954" s="4">
        <f t="shared" si="657"/>
        <v>3.2399999999999975</v>
      </c>
      <c r="H954" s="4">
        <f t="shared" si="657"/>
        <v>3.3</v>
      </c>
      <c r="I954" s="4">
        <f t="shared" si="657"/>
        <v>3.3999999999999972</v>
      </c>
      <c r="J954" s="4">
        <f t="shared" si="657"/>
        <v>3.600000000000005</v>
      </c>
      <c r="K954" s="4">
        <f t="shared" si="657"/>
        <v>3.799999999999998</v>
      </c>
    </row>
    <row r="955" spans="2:11" hidden="1">
      <c r="B955" s="5" t="str">
        <f t="shared" si="655"/>
        <v>SPS1</v>
      </c>
      <c r="C955" s="5" t="str">
        <f t="shared" si="656"/>
        <v>CH</v>
      </c>
      <c r="D955" t="s">
        <v>726</v>
      </c>
      <c r="E955" t="s">
        <v>242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</v>
      </c>
      <c r="J955" s="4">
        <f t="shared" si="657"/>
        <v>0.99999999999999989</v>
      </c>
      <c r="K955" s="4">
        <f t="shared" si="657"/>
        <v>1.0000000000000002</v>
      </c>
    </row>
    <row r="956" spans="2:11" hidden="1">
      <c r="B956" s="5" t="str">
        <f t="shared" si="655"/>
        <v>SPS1</v>
      </c>
      <c r="C956" s="5" t="str">
        <f t="shared" si="656"/>
        <v>CH</v>
      </c>
      <c r="D956" t="s">
        <v>727</v>
      </c>
      <c r="E956" t="s">
        <v>242</v>
      </c>
      <c r="F956" s="4">
        <f t="shared" ref="F956:K956" si="658">IFERROR(F930/F886,"-")</f>
        <v>0.82107843137254921</v>
      </c>
      <c r="G956" s="4">
        <f t="shared" si="658"/>
        <v>0.82270432925645531</v>
      </c>
      <c r="H956" s="4">
        <f t="shared" si="658"/>
        <v>0.82514317608231402</v>
      </c>
      <c r="I956" s="4">
        <f t="shared" si="658"/>
        <v>0.82920792079207861</v>
      </c>
      <c r="J956" s="4">
        <f t="shared" si="658"/>
        <v>0.83750000000000036</v>
      </c>
      <c r="K956" s="4">
        <f t="shared" si="658"/>
        <v>0.83749999999999913</v>
      </c>
    </row>
    <row r="957" spans="2:11" hidden="1">
      <c r="B957" s="5" t="str">
        <f t="shared" si="655"/>
        <v>SPS1</v>
      </c>
      <c r="C957" s="5" t="str">
        <f t="shared" si="656"/>
        <v>CH</v>
      </c>
      <c r="D957" t="s">
        <v>728</v>
      </c>
      <c r="E957" t="s">
        <v>242</v>
      </c>
      <c r="F957" s="4">
        <f t="shared" ref="F957:K959" si="659">IFERROR(F932/F893,"-")</f>
        <v>0.94680851063829941</v>
      </c>
      <c r="G957" s="4">
        <f t="shared" si="659"/>
        <v>0.94680851063829841</v>
      </c>
      <c r="H957" s="4">
        <f t="shared" si="659"/>
        <v>0.94682721600132502</v>
      </c>
      <c r="I957" s="4">
        <f t="shared" si="659"/>
        <v>0.94680819328158572</v>
      </c>
      <c r="J957" s="4">
        <f t="shared" si="659"/>
        <v>0.94679442685617854</v>
      </c>
      <c r="K957" s="4">
        <f t="shared" si="659"/>
        <v>0.96389857538199608</v>
      </c>
    </row>
    <row r="958" spans="2:11" hidden="1">
      <c r="B958" s="5" t="str">
        <f t="shared" si="655"/>
        <v>SPS1</v>
      </c>
      <c r="C958" s="5" t="str">
        <f t="shared" si="656"/>
        <v>CH</v>
      </c>
      <c r="D958" t="s">
        <v>760</v>
      </c>
      <c r="E958" t="s">
        <v>242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1.9799999999999986</v>
      </c>
      <c r="I958" s="4">
        <f t="shared" si="659"/>
        <v>2.0529541256206993</v>
      </c>
      <c r="J958" s="4">
        <f t="shared" si="659"/>
        <v>2.1600000000000015</v>
      </c>
      <c r="K958" s="4">
        <f t="shared" si="659"/>
        <v>2.2799999999999994</v>
      </c>
    </row>
    <row r="959" spans="2:11" hidden="1">
      <c r="B959" s="5" t="str">
        <f t="shared" si="655"/>
        <v>SPS1</v>
      </c>
      <c r="C959" s="5" t="str">
        <f t="shared" si="656"/>
        <v>CH</v>
      </c>
      <c r="D959" t="s">
        <v>729</v>
      </c>
      <c r="E959" t="s">
        <v>242</v>
      </c>
      <c r="F959" s="4">
        <f t="shared" si="659"/>
        <v>0.87219999999999953</v>
      </c>
      <c r="G959" s="4">
        <f t="shared" si="659"/>
        <v>0.87219999999999975</v>
      </c>
      <c r="H959" s="4">
        <f t="shared" si="659"/>
        <v>0.87220000000000031</v>
      </c>
      <c r="I959" s="4">
        <f t="shared" si="659"/>
        <v>0.87219999999999986</v>
      </c>
      <c r="J959" s="4">
        <f t="shared" si="659"/>
        <v>0.87220000000000064</v>
      </c>
      <c r="K959" s="4">
        <f t="shared" si="659"/>
        <v>0.87219999999999986</v>
      </c>
    </row>
    <row r="960" spans="2:11" hidden="1"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4">
        <f t="shared" ref="F960:K965" si="660">IFERROR(F937/F905,"-")</f>
        <v>0.99</v>
      </c>
      <c r="G960" s="4">
        <f t="shared" si="660"/>
        <v>0.99</v>
      </c>
      <c r="H960" s="4">
        <f t="shared" si="660"/>
        <v>0.9900000000000001</v>
      </c>
      <c r="I960" s="4">
        <f t="shared" si="660"/>
        <v>0.99</v>
      </c>
      <c r="J960" s="4">
        <f t="shared" si="660"/>
        <v>0.98999999999999988</v>
      </c>
      <c r="K960" s="4">
        <f t="shared" si="660"/>
        <v>0.98999999999999988</v>
      </c>
    </row>
    <row r="961" spans="2:11" hidden="1">
      <c r="B961" s="5" t="str">
        <f t="shared" si="655"/>
        <v>SPS1</v>
      </c>
      <c r="C961" s="5" t="str">
        <f t="shared" si="656"/>
        <v>CH</v>
      </c>
      <c r="D961" t="s">
        <v>731</v>
      </c>
      <c r="E961" t="s">
        <v>242</v>
      </c>
      <c r="F961" s="4">
        <f t="shared" si="660"/>
        <v>0.98999999999999988</v>
      </c>
      <c r="G961" s="4">
        <f t="shared" si="660"/>
        <v>0.99</v>
      </c>
      <c r="H961" s="4">
        <f t="shared" si="660"/>
        <v>0.9900000000000001</v>
      </c>
      <c r="I961" s="4">
        <f t="shared" si="660"/>
        <v>0.98999999999999988</v>
      </c>
      <c r="J961" s="4">
        <f t="shared" si="660"/>
        <v>0.99</v>
      </c>
      <c r="K961" s="4">
        <f t="shared" si="660"/>
        <v>0.99</v>
      </c>
    </row>
    <row r="962" spans="2:11" hidden="1">
      <c r="B962" s="5" t="str">
        <f t="shared" si="655"/>
        <v>SPS1</v>
      </c>
      <c r="C962" s="5" t="str">
        <f t="shared" si="656"/>
        <v>CH</v>
      </c>
      <c r="D962" t="s">
        <v>732</v>
      </c>
      <c r="E962" t="s">
        <v>242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0.9900000000000001</v>
      </c>
      <c r="K962" s="4">
        <f t="shared" si="660"/>
        <v>0.98999999999999988</v>
      </c>
    </row>
    <row r="963" spans="2:11" hidden="1">
      <c r="B963" s="5" t="str">
        <f t="shared" si="655"/>
        <v>SPS1</v>
      </c>
      <c r="C963" s="5" t="str">
        <f t="shared" si="656"/>
        <v>CH</v>
      </c>
      <c r="D963" t="s">
        <v>733</v>
      </c>
      <c r="E963" t="s">
        <v>242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0.99</v>
      </c>
      <c r="K963" s="4">
        <f t="shared" si="660"/>
        <v>0.99</v>
      </c>
    </row>
    <row r="964" spans="2:11" hidden="1">
      <c r="B964" s="5" t="str">
        <f t="shared" si="655"/>
        <v>SPS1</v>
      </c>
      <c r="C964" s="5" t="str">
        <f t="shared" si="656"/>
        <v>CH</v>
      </c>
      <c r="D964" t="s">
        <v>734</v>
      </c>
      <c r="E964" t="s">
        <v>242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0.98999999999999988</v>
      </c>
    </row>
    <row r="965" spans="2:11" hidden="1">
      <c r="B965" s="5" t="str">
        <f t="shared" si="655"/>
        <v>SPS1</v>
      </c>
      <c r="C965" s="5" t="str">
        <f t="shared" si="656"/>
        <v>CH</v>
      </c>
      <c r="D965" t="s">
        <v>1063</v>
      </c>
      <c r="E965" t="s">
        <v>242</v>
      </c>
      <c r="F965" s="4">
        <f t="shared" si="660"/>
        <v>0.98999999999999988</v>
      </c>
      <c r="G965" s="4">
        <f t="shared" si="660"/>
        <v>0.99</v>
      </c>
      <c r="H965" s="4">
        <f t="shared" si="660"/>
        <v>0.98999999999999977</v>
      </c>
      <c r="I965" s="4">
        <f t="shared" si="660"/>
        <v>0.98999999999999988</v>
      </c>
      <c r="J965" s="4">
        <f t="shared" si="660"/>
        <v>0.98999999765513291</v>
      </c>
      <c r="K965" s="4">
        <f t="shared" si="660"/>
        <v>0.98999999999999921</v>
      </c>
    </row>
    <row r="966" spans="2:11" hidden="1">
      <c r="B966" s="5" t="str">
        <f t="shared" si="655"/>
        <v>SPS1</v>
      </c>
      <c r="C966" s="5" t="str">
        <f t="shared" si="656"/>
        <v>CH</v>
      </c>
      <c r="D966" t="s">
        <v>1064</v>
      </c>
      <c r="E966" t="s">
        <v>242</v>
      </c>
      <c r="F966" s="4">
        <f t="shared" ref="F966:K966" si="661">IFERROR(F944/F911,"-")</f>
        <v>0.72000000000000053</v>
      </c>
      <c r="G966" s="4">
        <f t="shared" si="661"/>
        <v>0.71999999999999986</v>
      </c>
      <c r="H966" s="4">
        <f t="shared" si="661"/>
        <v>0.71999999999999986</v>
      </c>
      <c r="I966" s="4">
        <f t="shared" si="661"/>
        <v>0.72000000000000042</v>
      </c>
      <c r="J966" s="4">
        <f t="shared" si="661"/>
        <v>0.72000000000000042</v>
      </c>
      <c r="K966" s="4">
        <f t="shared" si="661"/>
        <v>0.72</v>
      </c>
    </row>
    <row r="967" spans="2:11" hidden="1">
      <c r="B967" s="5" t="str">
        <f t="shared" si="655"/>
        <v>SPS1</v>
      </c>
      <c r="C967" s="5" t="str">
        <f t="shared" si="656"/>
        <v>CH</v>
      </c>
      <c r="D967" t="s">
        <v>1065</v>
      </c>
      <c r="E967" t="s">
        <v>242</v>
      </c>
      <c r="F967" s="4">
        <f t="shared" ref="F967:K967" si="662">IFERROR(F946/F914,"-")</f>
        <v>0.90000000000000036</v>
      </c>
      <c r="G967" s="4">
        <f t="shared" si="662"/>
        <v>0.90000000000000047</v>
      </c>
      <c r="H967" s="4">
        <f t="shared" si="662"/>
        <v>0.90000000000000024</v>
      </c>
      <c r="I967" s="4">
        <f t="shared" si="662"/>
        <v>0.9</v>
      </c>
      <c r="J967" s="4">
        <f t="shared" si="662"/>
        <v>0.9</v>
      </c>
      <c r="K967" s="4">
        <f t="shared" si="662"/>
        <v>0.90000000000000069</v>
      </c>
    </row>
    <row r="968" spans="2:11" hidden="1">
      <c r="B968" s="5" t="str">
        <f t="shared" si="655"/>
        <v>SPS1</v>
      </c>
      <c r="C968" s="5" t="str">
        <f t="shared" si="656"/>
        <v>CH</v>
      </c>
      <c r="D968" t="s">
        <v>1066</v>
      </c>
      <c r="E968" t="s">
        <v>242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hidden="1">
      <c r="B969" s="5" t="str">
        <f t="shared" si="655"/>
        <v>SPS1</v>
      </c>
      <c r="C969" s="5" t="str">
        <f t="shared" si="656"/>
        <v>CH</v>
      </c>
      <c r="D969" t="s">
        <v>1067</v>
      </c>
      <c r="E969" t="s">
        <v>242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0.69206152648792496</v>
      </c>
      <c r="J969" s="4">
        <f t="shared" si="664"/>
        <v>0.63204244798665965</v>
      </c>
      <c r="K969" s="4">
        <f t="shared" si="664"/>
        <v>2.5744561726648756E-3</v>
      </c>
    </row>
    <row r="970" spans="2:11" hidden="1">
      <c r="B970" s="9" t="str">
        <f>B922</f>
        <v>SPS1</v>
      </c>
      <c r="C970" s="9" t="str">
        <f>C922</f>
        <v>CH</v>
      </c>
      <c r="D970" s="1" t="s">
        <v>769</v>
      </c>
      <c r="E970" s="9" t="s">
        <v>8</v>
      </c>
      <c r="F970" s="3">
        <f>[1]Residential!B$26</f>
        <v>217.10014631696822</v>
      </c>
      <c r="G970" s="3">
        <f>[1]Residential!C$26</f>
        <v>217.1694962713982</v>
      </c>
      <c r="H970" s="3">
        <f>[1]Residential!D$26</f>
        <v>217.55838233611289</v>
      </c>
      <c r="I970" s="3">
        <f>[1]Residential!E$26</f>
        <v>211.74865141229185</v>
      </c>
      <c r="J970" s="3">
        <f>[1]Residential!F$26</f>
        <v>190.36441428490812</v>
      </c>
      <c r="K970" s="3">
        <f>[1]Residential!G$26</f>
        <v>174.24595938651868</v>
      </c>
    </row>
    <row r="971" spans="2:11" hidden="1"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2">
        <f>[1]Residential!B$15</f>
        <v>69.470001454864018</v>
      </c>
      <c r="G971" s="2">
        <f>[1]Residential!C$15</f>
        <v>69.742983314802615</v>
      </c>
      <c r="H971" s="2">
        <f>[1]Residential!D$15</f>
        <v>68.035564738772649</v>
      </c>
      <c r="I971" s="2">
        <f>[1]Residential!E$15</f>
        <v>67.379213198843331</v>
      </c>
      <c r="J971" s="2">
        <f>[1]Residential!F$15</f>
        <v>63.619978840420551</v>
      </c>
      <c r="K971" s="2">
        <f>[1]Residential!G$15</f>
        <v>65.486271050184712</v>
      </c>
    </row>
    <row r="972" spans="2:11" hidden="1"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2">
        <f>SUM(F973:F974)</f>
        <v>15.333193026677046</v>
      </c>
      <c r="G972" s="2">
        <f t="shared" ref="G972:K972" si="665">SUM(G973:G974)</f>
        <v>14.830339193985813</v>
      </c>
      <c r="H972" s="2">
        <f t="shared" si="665"/>
        <v>14.342402581053761</v>
      </c>
      <c r="I972" s="2">
        <f t="shared" si="665"/>
        <v>13.058698129492988</v>
      </c>
      <c r="J972" s="2">
        <f t="shared" si="665"/>
        <v>11.910127535785509</v>
      </c>
      <c r="K972" s="2">
        <f t="shared" si="665"/>
        <v>15.81752971523543</v>
      </c>
    </row>
    <row r="973" spans="2:11" hidden="1">
      <c r="B973" s="5" t="str">
        <f>B972</f>
        <v>SPS1</v>
      </c>
      <c r="C973" s="5" t="str">
        <f t="shared" ref="C973" si="666">C972</f>
        <v>CH</v>
      </c>
      <c r="D973" t="s">
        <v>793</v>
      </c>
      <c r="E973" t="s">
        <v>8</v>
      </c>
      <c r="F973" s="2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  <c r="G973" s="2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8.0457780901758369</v>
      </c>
      <c r="H973" s="2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7.2115188851297489</v>
      </c>
      <c r="I973" s="2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5.2954425528907283</v>
      </c>
      <c r="J973" s="2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2.237357134874066</v>
      </c>
      <c r="K973" s="2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0.72490336357759955</v>
      </c>
    </row>
    <row r="974" spans="2:11" hidden="1">
      <c r="B974" s="5" t="str">
        <f t="shared" ref="B974:B978" si="667">B973</f>
        <v>SPS1</v>
      </c>
      <c r="C974" s="5" t="str">
        <f t="shared" ref="C974:C978" si="668">C973</f>
        <v>CH</v>
      </c>
      <c r="D974" t="s">
        <v>761</v>
      </c>
      <c r="E974" t="s">
        <v>8</v>
      </c>
      <c r="F974" s="2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  <c r="G974" s="2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6.7845611038099758</v>
      </c>
      <c r="H974" s="2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7.1308836959240125</v>
      </c>
      <c r="I974" s="2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7.7632555766022602</v>
      </c>
      <c r="J974" s="2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9.6727704009114444</v>
      </c>
      <c r="K974" s="2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15.092626351657831</v>
      </c>
    </row>
    <row r="975" spans="2:11" hidden="1">
      <c r="B975" s="5" t="str">
        <f t="shared" si="667"/>
        <v>SPS1</v>
      </c>
      <c r="C975" s="5" t="str">
        <f t="shared" si="668"/>
        <v>CH</v>
      </c>
      <c r="D975" t="s">
        <v>1070</v>
      </c>
      <c r="E975" t="s">
        <v>8</v>
      </c>
      <c r="F975" s="2">
        <f>SUM(F976:F977)</f>
        <v>9.5599028022955128</v>
      </c>
      <c r="G975" s="2">
        <f t="shared" ref="G975:K975" si="669">SUM(G976:G977)</f>
        <v>10.085305933624284</v>
      </c>
      <c r="H975" s="2">
        <f t="shared" si="669"/>
        <v>9.0596714939181595</v>
      </c>
      <c r="I975" s="2">
        <f t="shared" si="669"/>
        <v>9.4822426469698442</v>
      </c>
      <c r="J975" s="2">
        <f t="shared" si="669"/>
        <v>7.3843226269482134</v>
      </c>
      <c r="K975" s="2">
        <f t="shared" si="669"/>
        <v>6.4875681894382753</v>
      </c>
    </row>
    <row r="976" spans="2:11" hidden="1">
      <c r="B976" s="5" t="str">
        <f t="shared" si="667"/>
        <v>SPS1</v>
      </c>
      <c r="C976" s="5" t="str">
        <f t="shared" si="668"/>
        <v>CH</v>
      </c>
      <c r="D976" t="s">
        <v>794</v>
      </c>
      <c r="E976" t="s">
        <v>8</v>
      </c>
      <c r="F976" s="2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  <c r="G976" s="2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8.7988742080285451</v>
      </c>
      <c r="H976" s="2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7.3767376445589559</v>
      </c>
      <c r="I976" s="2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4.8058083036883836</v>
      </c>
      <c r="J976" s="2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2.0054165438068345</v>
      </c>
      <c r="K976" s="2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0.64183146318128503</v>
      </c>
    </row>
    <row r="977" spans="2:11" hidden="1">
      <c r="B977" s="5" t="str">
        <f t="shared" si="667"/>
        <v>SPS1</v>
      </c>
      <c r="C977" s="5" t="str">
        <f t="shared" si="668"/>
        <v>CH</v>
      </c>
      <c r="D977" t="s">
        <v>762</v>
      </c>
      <c r="E977" t="s">
        <v>8</v>
      </c>
      <c r="F977" s="2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  <c r="G977" s="2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1.2864317255957392</v>
      </c>
      <c r="H977" s="2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1.6829338493592032</v>
      </c>
      <c r="I977" s="2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4.6764343432814597</v>
      </c>
      <c r="J977" s="2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5.3789060831413789</v>
      </c>
      <c r="K977" s="2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5.8457367262569901</v>
      </c>
    </row>
    <row r="978" spans="2:11" hidden="1">
      <c r="B978" s="5" t="str">
        <f t="shared" si="667"/>
        <v>SPS1</v>
      </c>
      <c r="C978" s="5" t="str">
        <f t="shared" si="668"/>
        <v>CH</v>
      </c>
      <c r="D978" t="s">
        <v>1071</v>
      </c>
      <c r="E978" t="s">
        <v>8</v>
      </c>
      <c r="F978" s="2">
        <f>[1]Residential!B$3-([1]Residential!B$10-[1]Residential!B$244)</f>
        <v>44.57690562589147</v>
      </c>
      <c r="G978" s="2">
        <f>[1]Residential!C$3-([1]Residential!C$10-[1]Residential!C$244)</f>
        <v>44.827338187192517</v>
      </c>
      <c r="H978" s="2">
        <f>[1]Residential!D$3-([1]Residential!D$10-[1]Residential!D$244)</f>
        <v>44.633490663800735</v>
      </c>
      <c r="I978" s="2">
        <f>[1]Residential!E$3-([1]Residential!E$10-[1]Residential!E$244)</f>
        <v>44.838272422380498</v>
      </c>
      <c r="J978" s="2">
        <f>[1]Residential!F$3-([1]Residential!F$10-[1]Residential!F$244)</f>
        <v>44.325528677686826</v>
      </c>
      <c r="K978" s="2">
        <f>[1]Residential!G$3-([1]Residential!G$10-[1]Residential!G$244)</f>
        <v>43.181173145511003</v>
      </c>
    </row>
    <row r="979" spans="2:11" hidden="1"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2">
        <f>SUM([1]Residential!B$16:B$17)</f>
        <v>60.231815226718872</v>
      </c>
      <c r="G979" s="2">
        <f>SUM([1]Residential!C$16:C$17)</f>
        <v>55.062495760399962</v>
      </c>
      <c r="H979" s="2">
        <f>SUM([1]Residential!D$16:D$17)</f>
        <v>52.912498910722292</v>
      </c>
      <c r="I979" s="2">
        <f>SUM([1]Residential!E$16:E$17)</f>
        <v>38.517249632928511</v>
      </c>
      <c r="J979" s="2">
        <f>SUM([1]Residential!F$16:F$17)</f>
        <v>20.089187594749305</v>
      </c>
      <c r="K979" s="2">
        <f>SUM([1]Residential!G$16:G$17)</f>
        <v>0.21592618016495974</v>
      </c>
    </row>
    <row r="980" spans="2:11" hidden="1">
      <c r="B980" s="5" t="str">
        <f t="shared" ref="B980:B991" si="670">B979</f>
        <v>SPS1</v>
      </c>
      <c r="C980" s="5" t="str">
        <f t="shared" ref="C980:C991" si="671">C979</f>
        <v>CH</v>
      </c>
      <c r="D980" t="s">
        <v>1072</v>
      </c>
      <c r="E980" t="s">
        <v>8</v>
      </c>
      <c r="F980" s="2">
        <f>[1]Residential!B$16</f>
        <v>60.231815226718872</v>
      </c>
      <c r="G980" s="2">
        <f>[1]Residential!C$16</f>
        <v>55.062495760399962</v>
      </c>
      <c r="H980" s="2">
        <f>[1]Residential!D$16</f>
        <v>52.912494842480925</v>
      </c>
      <c r="I980" s="2">
        <f>[1]Residential!E$16</f>
        <v>38.517238277134808</v>
      </c>
      <c r="J980" s="2">
        <f>[1]Residential!F$16</f>
        <v>20.089178481547208</v>
      </c>
      <c r="K980" s="2">
        <f>[1]Residential!G$16</f>
        <v>4.7278242637301083E-5</v>
      </c>
    </row>
    <row r="981" spans="2:11" hidden="1">
      <c r="B981" s="5" t="str">
        <f t="shared" si="670"/>
        <v>SPS1</v>
      </c>
      <c r="C981" s="5" t="str">
        <f t="shared" si="671"/>
        <v>CH</v>
      </c>
      <c r="D981" t="s">
        <v>1073</v>
      </c>
      <c r="E981" t="s">
        <v>8</v>
      </c>
      <c r="F981" s="2">
        <f>[1]Residential!B$17</f>
        <v>0</v>
      </c>
      <c r="G981" s="2">
        <f>[1]Residential!C$17</f>
        <v>0</v>
      </c>
      <c r="H981" s="2">
        <f>[1]Residential!D$17</f>
        <v>4.0682413641817487E-6</v>
      </c>
      <c r="I981" s="2">
        <f>[1]Residential!E$17</f>
        <v>1.1355793702117521E-5</v>
      </c>
      <c r="J981" s="2">
        <f>[1]Residential!F$17</f>
        <v>9.1132020969846964E-6</v>
      </c>
      <c r="K981" s="2">
        <f>[1]Residential!G$17</f>
        <v>0.21587890192232242</v>
      </c>
    </row>
    <row r="982" spans="2:11" hidden="1">
      <c r="B982" s="5" t="str">
        <f t="shared" si="670"/>
        <v>SPS1</v>
      </c>
      <c r="C982" s="5" t="str">
        <f t="shared" si="671"/>
        <v>CH</v>
      </c>
      <c r="D982" t="s">
        <v>1074</v>
      </c>
      <c r="E982" t="s">
        <v>8</v>
      </c>
      <c r="F982" s="2">
        <f>SUM(F984,F986)</f>
        <v>50.371407419226301</v>
      </c>
      <c r="G982" s="2">
        <f t="shared" ref="G982:K982" si="672">SUM(G984,G986)</f>
        <v>46.109252809180347</v>
      </c>
      <c r="H982" s="2">
        <f t="shared" si="672"/>
        <v>45.513928555290207</v>
      </c>
      <c r="I982" s="2">
        <f t="shared" si="672"/>
        <v>38.517217090771467</v>
      </c>
      <c r="J982" s="2">
        <f t="shared" si="672"/>
        <v>20.089178216245564</v>
      </c>
      <c r="K982" s="2">
        <f t="shared" si="672"/>
        <v>0.21592393077026237</v>
      </c>
    </row>
    <row r="983" spans="2:11" hidden="1">
      <c r="B983" s="5" t="str">
        <f t="shared" si="670"/>
        <v>SPS1</v>
      </c>
      <c r="C983" s="5" t="str">
        <f t="shared" si="671"/>
        <v>CH</v>
      </c>
      <c r="D983" t="s">
        <v>735</v>
      </c>
      <c r="E983" t="s">
        <v>8</v>
      </c>
      <c r="F983" s="2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  <c r="G983" s="2" cm="1">
        <f t="array" ref="G983">SUMPRODUCT(([1]OUT_FinalEnergyCons!$B$4:$B$10000="Var_Fin")*1, ([1]OUT_FinalEnergyCons!$C$4:$C$10000="RLFO")*1,(ISNUMBER(SEARCH("RH*-SHLFOBR",[1]OUT_FinalEnergyCons!$A$4:$A$10000)))*1,[1]OUT_FinalEnergyCons!E$4:E$10000)</f>
        <v>46.109252809180347</v>
      </c>
      <c r="H983" s="2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45.513928555290207</v>
      </c>
      <c r="I983" s="2" cm="1">
        <f t="array" ref="I983">SUMPRODUCT(([1]OUT_FinalEnergyCons!$B$4:$B$10000="Var_Fin")*1, ([1]OUT_FinalEnergyCons!$C$4:$C$10000="RLFO")*1,(ISNUMBER(SEARCH("RH*-SHLFOBR",[1]OUT_FinalEnergyCons!$A$4:$A$10000)))*1,[1]OUT_FinalEnergyCons!G$4:G$10000)</f>
        <v>38.517217090771467</v>
      </c>
      <c r="J983" s="2" cm="1">
        <f t="array" ref="J983">SUMPRODUCT(([1]OUT_FinalEnergyCons!$B$4:$B$10000="Var_Fin")*1, ([1]OUT_FinalEnergyCons!$C$4:$C$10000="RLFO")*1,(ISNUMBER(SEARCH("RH*-SHLFOBR",[1]OUT_FinalEnergyCons!$A$4:$A$10000)))*1,[1]OUT_FinalEnergyCons!H$4:H$10000)</f>
        <v>20.089178216245564</v>
      </c>
      <c r="K983" s="2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0.21592393077026237</v>
      </c>
    </row>
    <row r="984" spans="2:11" hidden="1">
      <c r="B984" s="5" t="str">
        <f t="shared" si="670"/>
        <v>SPS1</v>
      </c>
      <c r="C984" s="5" t="str">
        <f t="shared" si="671"/>
        <v>CH</v>
      </c>
      <c r="D984" t="s">
        <v>1075</v>
      </c>
      <c r="E984" t="s">
        <v>8</v>
      </c>
      <c r="F984" s="2">
        <f>F985</f>
        <v>50.371407419226301</v>
      </c>
      <c r="G984" s="2">
        <f t="shared" ref="G984:K984" si="673">G985</f>
        <v>46.109252809180347</v>
      </c>
      <c r="H984" s="2">
        <f t="shared" si="673"/>
        <v>45.513925055896856</v>
      </c>
      <c r="I984" s="2">
        <f t="shared" si="673"/>
        <v>38.517205734987357</v>
      </c>
      <c r="J984" s="2">
        <f t="shared" si="673"/>
        <v>20.08916910304772</v>
      </c>
      <c r="K984" s="2">
        <f t="shared" si="673"/>
        <v>4.7277750119773996E-5</v>
      </c>
    </row>
    <row r="985" spans="2:11" hidden="1">
      <c r="B985" s="5" t="str">
        <f t="shared" si="670"/>
        <v>SPS1</v>
      </c>
      <c r="C985" s="5" t="str">
        <f t="shared" si="671"/>
        <v>CH</v>
      </c>
      <c r="D985" t="s">
        <v>736</v>
      </c>
      <c r="E985" t="s">
        <v>8</v>
      </c>
      <c r="F985" s="2">
        <f>F983*IFERROR(F980/F979,0)</f>
        <v>50.371407419226301</v>
      </c>
      <c r="G985" s="2">
        <f t="shared" ref="G985:K985" si="674">G983*IFERROR(G980/G979,0)</f>
        <v>46.109252809180347</v>
      </c>
      <c r="H985" s="2">
        <f t="shared" si="674"/>
        <v>45.513925055896856</v>
      </c>
      <c r="I985" s="2">
        <f t="shared" si="674"/>
        <v>38.517205734987357</v>
      </c>
      <c r="J985" s="2">
        <f t="shared" si="674"/>
        <v>20.08916910304772</v>
      </c>
      <c r="K985" s="2">
        <f t="shared" si="674"/>
        <v>4.7277750119773996E-5</v>
      </c>
    </row>
    <row r="986" spans="2:11" hidden="1">
      <c r="B986" s="5" t="str">
        <f t="shared" si="670"/>
        <v>SPS1</v>
      </c>
      <c r="C986" s="5" t="str">
        <f t="shared" si="671"/>
        <v>CH</v>
      </c>
      <c r="D986" t="s">
        <v>1076</v>
      </c>
      <c r="E986" t="s">
        <v>8</v>
      </c>
      <c r="F986" s="2">
        <f>F987</f>
        <v>0</v>
      </c>
      <c r="G986" s="2">
        <f t="shared" ref="G986:K986" si="675">G987</f>
        <v>0</v>
      </c>
      <c r="H986" s="2">
        <f t="shared" si="675"/>
        <v>3.4993933510918396E-6</v>
      </c>
      <c r="I986" s="2">
        <f t="shared" si="675"/>
        <v>1.1355784110378409E-5</v>
      </c>
      <c r="J986" s="2">
        <f t="shared" si="675"/>
        <v>9.1131978443570461E-6</v>
      </c>
      <c r="K986" s="2">
        <f t="shared" si="675"/>
        <v>0.21587665302014258</v>
      </c>
    </row>
    <row r="987" spans="2:11" hidden="1">
      <c r="B987" s="5" t="str">
        <f t="shared" si="670"/>
        <v>SPS1</v>
      </c>
      <c r="C987" s="5" t="str">
        <f t="shared" si="671"/>
        <v>CH</v>
      </c>
      <c r="D987" t="s">
        <v>737</v>
      </c>
      <c r="E987" t="s">
        <v>8</v>
      </c>
      <c r="F987" s="2">
        <f>F983-F985</f>
        <v>0</v>
      </c>
      <c r="G987" s="2">
        <f t="shared" ref="G987:K987" si="676">G983-G985</f>
        <v>0</v>
      </c>
      <c r="H987" s="2">
        <f t="shared" si="676"/>
        <v>3.4993933510918396E-6</v>
      </c>
      <c r="I987" s="2">
        <f t="shared" si="676"/>
        <v>1.1355784110378409E-5</v>
      </c>
      <c r="J987" s="2">
        <f t="shared" si="676"/>
        <v>9.1131978443570461E-6</v>
      </c>
      <c r="K987" s="2">
        <f t="shared" si="676"/>
        <v>0.21587665302014258</v>
      </c>
    </row>
    <row r="988" spans="2:11" hidden="1">
      <c r="B988" s="5" t="str">
        <f t="shared" si="670"/>
        <v>SPS1</v>
      </c>
      <c r="C988" s="5" t="str">
        <f t="shared" si="671"/>
        <v>CH</v>
      </c>
      <c r="D988" t="s">
        <v>1077</v>
      </c>
      <c r="E988" t="s">
        <v>8</v>
      </c>
      <c r="F988" s="2">
        <f>F989</f>
        <v>9.8604078074925727</v>
      </c>
      <c r="G988" s="2">
        <f t="shared" ref="G988:K988" si="677">G989</f>
        <v>8.953242951219611</v>
      </c>
      <c r="H988" s="2">
        <f t="shared" si="677"/>
        <v>7.3985703554320885</v>
      </c>
      <c r="I988" s="2">
        <f t="shared" si="677"/>
        <v>3.2542157036957671E-5</v>
      </c>
      <c r="J988" s="2">
        <f t="shared" si="677"/>
        <v>9.3785037425991313E-6</v>
      </c>
      <c r="K988" s="2">
        <f t="shared" si="677"/>
        <v>2.2493946973708659E-6</v>
      </c>
    </row>
    <row r="989" spans="2:11" hidden="1">
      <c r="B989" s="5" t="str">
        <f t="shared" si="670"/>
        <v>SPS1</v>
      </c>
      <c r="C989" s="5" t="str">
        <f t="shared" si="671"/>
        <v>CH</v>
      </c>
      <c r="D989" t="s">
        <v>738</v>
      </c>
      <c r="E989" t="s">
        <v>8</v>
      </c>
      <c r="F989" s="2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  <c r="G989" s="2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8.953242951219611</v>
      </c>
      <c r="H989" s="2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7.3985703554320885</v>
      </c>
      <c r="I989" s="2" cm="1">
        <f t="array" ref="I989">SUMPRODUCT(([1]OUT_FinalEnergyCons!$B$4:$B$10000="Var_Fin")*1, ([1]OUT_FinalEnergyCons!$C$4:$C$10000="RLFO")*1,(ISNUMBER(SEARCH("RH*-wHLFOBR",[1]OUT_FinalEnergyCons!$A$4:$A$10000)))*1,[1]OUT_FinalEnergyCons!G$4:G$10000)</f>
        <v>3.2542157036957671E-5</v>
      </c>
      <c r="J989" s="2" cm="1">
        <f t="array" ref="J989">SUMPRODUCT(([1]OUT_FinalEnergyCons!$B$4:$B$10000="Var_Fin")*1, ([1]OUT_FinalEnergyCons!$C$4:$C$10000="RLFO")*1,(ISNUMBER(SEARCH("RH*-wHLFOBR",[1]OUT_FinalEnergyCons!$A$4:$A$10000)))*1,[1]OUT_FinalEnergyCons!H$4:H$10000)</f>
        <v>9.3785037425991313E-6</v>
      </c>
      <c r="K989" s="2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2.2493946973708659E-6</v>
      </c>
    </row>
    <row r="990" spans="2:11" hidden="1">
      <c r="B990" s="5" t="str">
        <f t="shared" si="670"/>
        <v>SPS1</v>
      </c>
      <c r="C990" s="5" t="str">
        <f t="shared" si="671"/>
        <v>CH</v>
      </c>
      <c r="D990" t="s">
        <v>739</v>
      </c>
      <c r="E990" t="s">
        <v>8</v>
      </c>
      <c r="F990" s="2">
        <f>IFERROR(F980/F979,0)*F989</f>
        <v>9.8604078074925727</v>
      </c>
      <c r="G990" s="2">
        <f t="shared" ref="G990:K990" si="678">IFERROR(G980/G979,0)*G989</f>
        <v>8.953242951219611</v>
      </c>
      <c r="H990" s="2">
        <f t="shared" si="678"/>
        <v>7.3985697865840736</v>
      </c>
      <c r="I990" s="2">
        <f t="shared" si="678"/>
        <v>3.2542147442762204E-5</v>
      </c>
      <c r="J990" s="2">
        <f t="shared" si="678"/>
        <v>9.3784994881612868E-6</v>
      </c>
      <c r="K990" s="2">
        <f t="shared" si="678"/>
        <v>4.9251752709241965E-10</v>
      </c>
    </row>
    <row r="991" spans="2:11" hidden="1">
      <c r="B991" s="5" t="str">
        <f t="shared" si="670"/>
        <v>SPS1</v>
      </c>
      <c r="C991" s="5" t="str">
        <f t="shared" si="671"/>
        <v>CH</v>
      </c>
      <c r="D991" t="s">
        <v>740</v>
      </c>
      <c r="E991" t="s">
        <v>8</v>
      </c>
      <c r="F991" s="2">
        <f>F989-F990</f>
        <v>0</v>
      </c>
      <c r="G991" s="2">
        <f t="shared" ref="G991:K991" si="679">G989-G990</f>
        <v>0</v>
      </c>
      <c r="H991" s="2">
        <f t="shared" si="679"/>
        <v>5.6884801491463577E-7</v>
      </c>
      <c r="I991" s="2">
        <f t="shared" si="679"/>
        <v>9.5941954671142048E-12</v>
      </c>
      <c r="J991" s="2">
        <f t="shared" si="679"/>
        <v>4.2544378444324535E-12</v>
      </c>
      <c r="K991" s="2">
        <f t="shared" si="679"/>
        <v>2.2489021798437733E-6</v>
      </c>
    </row>
    <row r="992" spans="2:11" hidden="1"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2">
        <f>SUM(F993:F994)</f>
        <v>47.001911784523394</v>
      </c>
      <c r="G992" s="2">
        <f t="shared" ref="G992:K992" si="680">SUM(G993:G994)</f>
        <v>44.522662351035386</v>
      </c>
      <c r="H992" s="2">
        <f t="shared" si="680"/>
        <v>48.736541473729844</v>
      </c>
      <c r="I992" s="2">
        <f t="shared" si="680"/>
        <v>48.66958425262051</v>
      </c>
      <c r="J992" s="2">
        <f t="shared" si="680"/>
        <v>39.015199488366832</v>
      </c>
      <c r="K992" s="2">
        <f t="shared" si="680"/>
        <v>25.412592969913952</v>
      </c>
    </row>
    <row r="993" spans="2:13" hidden="1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1078</v>
      </c>
      <c r="E993" t="s">
        <v>8</v>
      </c>
      <c r="F993" s="2">
        <f>[1]Residential!B$18</f>
        <v>46.685646232541217</v>
      </c>
      <c r="G993" s="2">
        <f>[1]Residential!C$18</f>
        <v>44.339354904078036</v>
      </c>
      <c r="H993" s="2">
        <f>[1]Residential!D$18</f>
        <v>48.553239483465454</v>
      </c>
      <c r="I993" s="2">
        <f>[1]Residential!E$18</f>
        <v>48.489325475502383</v>
      </c>
      <c r="J993" s="2">
        <f>[1]Residential!F$18</f>
        <v>38.837661476800037</v>
      </c>
      <c r="K993" s="2">
        <f>[1]Residential!G$18</f>
        <v>25.237937622037752</v>
      </c>
    </row>
    <row r="994" spans="2:13" hidden="1">
      <c r="B994" s="5" t="str">
        <f t="shared" si="681"/>
        <v>SPS1</v>
      </c>
      <c r="C994" s="5" t="str">
        <f t="shared" si="682"/>
        <v>CH</v>
      </c>
      <c r="D994" t="s">
        <v>1079</v>
      </c>
      <c r="E994" t="s">
        <v>8</v>
      </c>
      <c r="F994" s="2">
        <f>[1]Residential!B$19</f>
        <v>0.31626555198217343</v>
      </c>
      <c r="G994" s="2">
        <f>[1]Residential!C$19</f>
        <v>0.18330744695734741</v>
      </c>
      <c r="H994" s="2">
        <f>[1]Residential!D$19</f>
        <v>0.18330199026439084</v>
      </c>
      <c r="I994" s="2">
        <f>[1]Residential!E$19</f>
        <v>0.18025877711812627</v>
      </c>
      <c r="J994" s="2">
        <f>[1]Residential!F$19</f>
        <v>0.17753801156679391</v>
      </c>
      <c r="K994" s="2">
        <f>[1]Residential!G$19</f>
        <v>0.1746553478762001</v>
      </c>
    </row>
    <row r="995" spans="2:13" hidden="1">
      <c r="B995" s="5" t="str">
        <f t="shared" si="681"/>
        <v>SPS1</v>
      </c>
      <c r="C995" s="5" t="str">
        <f t="shared" si="682"/>
        <v>CH</v>
      </c>
      <c r="D995" t="s">
        <v>1080</v>
      </c>
      <c r="E995" t="s">
        <v>8</v>
      </c>
      <c r="F995" s="2">
        <f>SUM(F996:F997)</f>
        <v>38.494646908421146</v>
      </c>
      <c r="G995" s="2">
        <f t="shared" ref="G995:K995" si="683">SUM(G996:G997)</f>
        <v>38.023120602547131</v>
      </c>
      <c r="H995" s="2">
        <f t="shared" si="683"/>
        <v>40.342336735976964</v>
      </c>
      <c r="I995" s="2">
        <f t="shared" si="683"/>
        <v>42.034528611221432</v>
      </c>
      <c r="J995" s="2">
        <f t="shared" si="683"/>
        <v>33.808146246243979</v>
      </c>
      <c r="K995" s="2">
        <f t="shared" si="683"/>
        <v>22.448427360274525</v>
      </c>
    </row>
    <row r="996" spans="2:13" hidden="1">
      <c r="B996" s="5" t="str">
        <f t="shared" si="681"/>
        <v>SPS1</v>
      </c>
      <c r="C996" s="5" t="str">
        <f t="shared" si="682"/>
        <v>CH</v>
      </c>
      <c r="D996" t="s">
        <v>741</v>
      </c>
      <c r="E996" t="s">
        <v>8</v>
      </c>
      <c r="F996" s="2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  <c r="G996" s="2" cm="1">
        <f t="array" ref="G996">SUMPRODUCT(([1]OUT_FinalEnergyCons!$B$4:$B$10000="Var_Fin")*1,([1]OUT_FinalEnergyCons!$C$4:$C$10000="RNGA")*1, (ISNUMBER(SEARCH("RH*-SHNGABR",[1]OUT_FinalEnergyCons!$A$4:$A$10000)))*1,[1]OUT_FinalEnergyCons!E$4:E$10000)</f>
        <v>38.023120602547131</v>
      </c>
      <c r="H996" s="2" cm="1">
        <f t="array" ref="H996">SUMPRODUCT(([1]OUT_FinalEnergyCons!$B$4:$B$10000="Var_Fin")*1,([1]OUT_FinalEnergyCons!$C$4:$C$10000="RNGA")*1, (ISNUMBER(SEARCH("RH*-SHNGABR",[1]OUT_FinalEnergyCons!$A$4:$A$10000)))*1,[1]OUT_FinalEnergyCons!F$4:F$10000)</f>
        <v>40.341589576242406</v>
      </c>
      <c r="I996" s="2" cm="1">
        <f t="array" ref="I996">SUMPRODUCT(([1]OUT_FinalEnergyCons!$B$4:$B$10000="Var_Fin")*1,([1]OUT_FinalEnergyCons!$C$4:$C$10000="RNGA")*1, (ISNUMBER(SEARCH("RH*-SHNGABR",[1]OUT_FinalEnergyCons!$A$4:$A$10000)))*1,[1]OUT_FinalEnergyCons!G$4:G$10000)</f>
        <v>42.033652436143122</v>
      </c>
      <c r="J996" s="2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33.746997794237515</v>
      </c>
      <c r="K996" s="2" cm="1">
        <f t="array" ref="K996">SUMPRODUCT(([1]OUT_FinalEnergyCons!$B$4:$B$10000="Var_Fin")*1,([1]OUT_FinalEnergyCons!$C$4:$C$10000="RNGA")*1, (ISNUMBER(SEARCH("RH*-SHNGABR",[1]OUT_FinalEnergyCons!$A$4:$A$10000)))*1,[1]OUT_FinalEnergyCons!I$4:I$10000)</f>
        <v>22.386447708511586</v>
      </c>
    </row>
    <row r="997" spans="2:13" hidden="1">
      <c r="B997" s="5" t="str">
        <f t="shared" si="681"/>
        <v>SPS1</v>
      </c>
      <c r="C997" s="5" t="str">
        <f t="shared" si="682"/>
        <v>CH</v>
      </c>
      <c r="D997" t="s">
        <v>742</v>
      </c>
      <c r="E997" t="s">
        <v>8</v>
      </c>
      <c r="F997" s="2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2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2" cm="1">
        <f t="array" ref="H997">SUMPRODUCT(([1]OUT_FinalEnergyCons!$B$4:$B$10000="Var_Fin")*1, ([1]OUT_FinalEnergyCons!$C$4:$C$10000="RNGA")*1,ISNUMBER(SEARCH("RH*-SHngahp",[1]OUT_FinalEnergyCons!$A$4:$A$10000))*1,[1]OUT_FinalEnergyCons!F$4:F$10000)</f>
        <v>7.471597345612771E-4</v>
      </c>
      <c r="I997" s="2" cm="1">
        <f t="array" ref="I997">SUMPRODUCT(([1]OUT_FinalEnergyCons!$B$4:$B$10000="Var_Fin")*1, ([1]OUT_FinalEnergyCons!$C$4:$C$10000="RNGA")*1,ISNUMBER(SEARCH("RH*-SHngahp",[1]OUT_FinalEnergyCons!$A$4:$A$10000))*1,[1]OUT_FinalEnergyCons!G$4:G$10000)</f>
        <v>8.7617507831168698E-4</v>
      </c>
      <c r="J997" s="2" cm="1">
        <f t="array" ref="J997">SUMPRODUCT(([1]OUT_FinalEnergyCons!$B$4:$B$10000="Var_Fin")*1, ([1]OUT_FinalEnergyCons!$C$4:$C$10000="RNGA")*1,ISNUMBER(SEARCH("RH*-SHngahp",[1]OUT_FinalEnergyCons!$A$4:$A$10000))*1,[1]OUT_FinalEnergyCons!H$4:H$10000)</f>
        <v>6.1148452006465133E-2</v>
      </c>
      <c r="K997" s="2" cm="1">
        <f t="array" ref="K997">SUMPRODUCT(([1]OUT_FinalEnergyCons!$B$4:$B$10000="Var_Fin")*1, ([1]OUT_FinalEnergyCons!$C$4:$C$10000="RNGA")*1,ISNUMBER(SEARCH("RH*-SHngahp",[1]OUT_FinalEnergyCons!$A$4:$A$10000))*1,[1]OUT_FinalEnergyCons!I$4:I$10000)</f>
        <v>6.1979651762940208E-2</v>
      </c>
    </row>
    <row r="998" spans="2:13" hidden="1">
      <c r="B998" s="5" t="str">
        <f t="shared" si="681"/>
        <v>SPS1</v>
      </c>
      <c r="C998" s="5" t="str">
        <f t="shared" si="682"/>
        <v>CH</v>
      </c>
      <c r="D998" t="s">
        <v>1081</v>
      </c>
      <c r="E998" t="s">
        <v>8</v>
      </c>
      <c r="F998" s="2">
        <f>SUM(F999:F1000)</f>
        <v>38.235624875260797</v>
      </c>
      <c r="G998" s="2">
        <f t="shared" ref="G998:K998" si="684">SUM(G999:G1000)</f>
        <v>37.866572885161084</v>
      </c>
      <c r="H998" s="2">
        <f t="shared" si="684"/>
        <v>40.190606014181562</v>
      </c>
      <c r="I998" s="2">
        <f t="shared" si="684"/>
        <v>41.878844258446478</v>
      </c>
      <c r="J998" s="2">
        <f t="shared" si="684"/>
        <v>33.65430284321058</v>
      </c>
      <c r="K998" s="2">
        <f t="shared" si="684"/>
        <v>22.294144092348105</v>
      </c>
    </row>
    <row r="999" spans="2:13" hidden="1">
      <c r="B999" s="5" t="str">
        <f t="shared" si="681"/>
        <v>SPS1</v>
      </c>
      <c r="C999" s="5" t="str">
        <f t="shared" si="682"/>
        <v>CH</v>
      </c>
      <c r="D999" t="s">
        <v>743</v>
      </c>
      <c r="E999" t="s">
        <v>8</v>
      </c>
      <c r="F999" s="2">
        <f>F996-F1002</f>
        <v>38.235624875260797</v>
      </c>
      <c r="G999" s="2">
        <f t="shared" ref="G999:K999" si="685">G996-G1002</f>
        <v>37.866572885161084</v>
      </c>
      <c r="H999" s="2">
        <f t="shared" si="685"/>
        <v>40.189861664573904</v>
      </c>
      <c r="I999" s="2">
        <f t="shared" si="685"/>
        <v>41.877971328480086</v>
      </c>
      <c r="J999" s="2">
        <f t="shared" si="685"/>
        <v>33.593432646210417</v>
      </c>
      <c r="K999" s="2">
        <f t="shared" si="685"/>
        <v>22.232590413552689</v>
      </c>
    </row>
    <row r="1000" spans="2:13" hidden="1">
      <c r="B1000" s="5" t="str">
        <f t="shared" si="681"/>
        <v>SPS1</v>
      </c>
      <c r="C1000" s="5" t="str">
        <f t="shared" si="682"/>
        <v>CH</v>
      </c>
      <c r="D1000" t="s">
        <v>763</v>
      </c>
      <c r="E1000" t="s">
        <v>8</v>
      </c>
      <c r="F1000" s="2">
        <f>F997-F1003</f>
        <v>0</v>
      </c>
      <c r="G1000" s="2">
        <f t="shared" ref="G1000:K1000" si="686">G997-G1003</f>
        <v>0</v>
      </c>
      <c r="H1000" s="2">
        <f t="shared" si="686"/>
        <v>7.443496076575386E-4</v>
      </c>
      <c r="I1000" s="2">
        <f t="shared" si="686"/>
        <v>8.7292996638843612E-4</v>
      </c>
      <c r="J1000" s="2">
        <f t="shared" si="686"/>
        <v>6.0870197000160414E-2</v>
      </c>
      <c r="K1000" s="2">
        <f t="shared" si="686"/>
        <v>6.1553678795415095E-2</v>
      </c>
    </row>
    <row r="1001" spans="2:13" hidden="1">
      <c r="B1001" s="5" t="str">
        <f t="shared" si="681"/>
        <v>SPS1</v>
      </c>
      <c r="C1001" s="5" t="str">
        <f t="shared" si="682"/>
        <v>CH</v>
      </c>
      <c r="D1001" t="s">
        <v>1082</v>
      </c>
      <c r="E1001" t="s">
        <v>8</v>
      </c>
      <c r="F1001" s="2">
        <f>SUM(F1002:F1003)</f>
        <v>0.25902203316035033</v>
      </c>
      <c r="G1001" s="2">
        <f t="shared" ref="G1001:K1001" si="687">SUM(G1002:G1003)</f>
        <v>0.15654771738604584</v>
      </c>
      <c r="H1001" s="2">
        <f t="shared" si="687"/>
        <v>0.15173072179540717</v>
      </c>
      <c r="I1001" s="2">
        <f t="shared" si="687"/>
        <v>0.15568435277496118</v>
      </c>
      <c r="J1001" s="2">
        <f t="shared" si="687"/>
        <v>0.15384340303340521</v>
      </c>
      <c r="K1001" s="2">
        <f t="shared" si="687"/>
        <v>0.15428326792642252</v>
      </c>
      <c r="L1001" s="2"/>
    </row>
    <row r="1002" spans="2:13" hidden="1">
      <c r="B1002" s="5" t="str">
        <f t="shared" si="681"/>
        <v>SPS1</v>
      </c>
      <c r="C1002" s="5" t="str">
        <f t="shared" si="682"/>
        <v>CH</v>
      </c>
      <c r="D1002" t="s">
        <v>744</v>
      </c>
      <c r="E1002" t="s">
        <v>8</v>
      </c>
      <c r="F1002" s="2">
        <f>F996*IFERROR(F$994/F$992,0)</f>
        <v>0.25902203316035033</v>
      </c>
      <c r="G1002" s="2">
        <f t="shared" ref="G1002:K1002" si="688">G996*IFERROR(G994/G992,0)</f>
        <v>0.15654771738604584</v>
      </c>
      <c r="H1002" s="2">
        <f t="shared" si="688"/>
        <v>0.15172791166850344</v>
      </c>
      <c r="I1002" s="2">
        <f t="shared" si="688"/>
        <v>0.15568110766303792</v>
      </c>
      <c r="J1002" s="2">
        <f t="shared" si="688"/>
        <v>0.1535651480271005</v>
      </c>
      <c r="K1002" s="2">
        <f t="shared" si="688"/>
        <v>0.15385729495889741</v>
      </c>
    </row>
    <row r="1003" spans="2:13" hidden="1">
      <c r="B1003" s="5" t="str">
        <f t="shared" si="681"/>
        <v>SPS1</v>
      </c>
      <c r="C1003" s="5" t="str">
        <f t="shared" si="682"/>
        <v>CH</v>
      </c>
      <c r="D1003" t="s">
        <v>764</v>
      </c>
      <c r="E1003" t="s">
        <v>8</v>
      </c>
      <c r="F1003" s="2">
        <f>F997*IFERROR(F$994/F$992,0)</f>
        <v>0</v>
      </c>
      <c r="G1003" s="2">
        <f t="shared" ref="G1003:K1003" si="689">G997*IFERROR(G$994/G$992,0)</f>
        <v>0</v>
      </c>
      <c r="H1003" s="2">
        <f t="shared" si="689"/>
        <v>2.8101269037385126E-6</v>
      </c>
      <c r="I1003" s="2">
        <f t="shared" si="689"/>
        <v>3.2451119232509032E-6</v>
      </c>
      <c r="J1003" s="2">
        <f t="shared" si="689"/>
        <v>2.7825500630471818E-4</v>
      </c>
      <c r="K1003" s="2">
        <f t="shared" si="689"/>
        <v>4.2597296752511259E-4</v>
      </c>
    </row>
    <row r="1004" spans="2:13" hidden="1">
      <c r="B1004" s="5" t="str">
        <f t="shared" si="681"/>
        <v>SPS1</v>
      </c>
      <c r="C1004" s="5" t="str">
        <f t="shared" si="682"/>
        <v>CH</v>
      </c>
      <c r="D1004" t="s">
        <v>1083</v>
      </c>
      <c r="E1004" t="s">
        <v>8</v>
      </c>
      <c r="F1004" s="2">
        <f>SUM(F1005:F1006)</f>
        <v>8.5072648761022478</v>
      </c>
      <c r="G1004" s="2">
        <f t="shared" ref="G1004:K1004" si="690">SUM(G1005:G1006)</f>
        <v>6.4995417484882552</v>
      </c>
      <c r="H1004" s="2">
        <f t="shared" si="690"/>
        <v>8.3942047377528759</v>
      </c>
      <c r="I1004" s="2">
        <f t="shared" si="690"/>
        <v>6.6350556413990764</v>
      </c>
      <c r="J1004" s="2">
        <f t="shared" si="690"/>
        <v>5.2070532421228517</v>
      </c>
      <c r="K1004" s="2">
        <f t="shared" si="690"/>
        <v>2.964165609639426</v>
      </c>
      <c r="L1004" s="2"/>
      <c r="M1004" s="19"/>
    </row>
    <row r="1005" spans="2:13" hidden="1">
      <c r="B1005" s="5" t="str">
        <f t="shared" si="681"/>
        <v>SPS1</v>
      </c>
      <c r="C1005" s="5" t="str">
        <f t="shared" si="682"/>
        <v>CH</v>
      </c>
      <c r="D1005" t="s">
        <v>746</v>
      </c>
      <c r="E1005" t="s">
        <v>8</v>
      </c>
      <c r="F1005" s="2">
        <f>F992-F996-F997-F1006</f>
        <v>8.5072648761022478</v>
      </c>
      <c r="G1005" s="2">
        <f t="shared" ref="G1005:K1005" si="691">G992-G996-G997-G1006</f>
        <v>6.4995417484882552</v>
      </c>
      <c r="H1005" s="2">
        <f t="shared" si="691"/>
        <v>8.3940282638766543</v>
      </c>
      <c r="I1005" s="2">
        <f t="shared" si="691"/>
        <v>6.6348405777888058</v>
      </c>
      <c r="J1005" s="2">
        <f t="shared" si="691"/>
        <v>5.1919651894481333</v>
      </c>
      <c r="K1005" s="2">
        <f t="shared" si="691"/>
        <v>2.9486144610914944</v>
      </c>
    </row>
    <row r="1006" spans="2:13" hidden="1">
      <c r="B1006" s="5" t="str">
        <f t="shared" si="681"/>
        <v>SPS1</v>
      </c>
      <c r="C1006" s="5" t="str">
        <f t="shared" si="682"/>
        <v>CH</v>
      </c>
      <c r="D1006" t="s">
        <v>765</v>
      </c>
      <c r="E1006" t="s">
        <v>8</v>
      </c>
      <c r="F1006" s="2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2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2" cm="1">
        <f t="array" ref="H1006">SUMPRODUCT(([1]OUT_FinalEnergyCons!$B$4:$B$10000="Var_Fin")*1, ([1]OUT_FinalEnergyCons!$C$4:$C$10000="RNGA")*1,ISNUMBER(SEARCH("RH*-wHngahp",[1]OUT_FinalEnergyCons!$A$4:$A$10000))*1,[1]OUT_FinalEnergyCons!F$4:F$10000)</f>
        <v>1.7647387622195604E-4</v>
      </c>
      <c r="I1006" s="2" cm="1">
        <f t="array" ref="I1006">SUMPRODUCT(([1]OUT_FinalEnergyCons!$B$4:$B$10000="Var_Fin")*1, ([1]OUT_FinalEnergyCons!$C$4:$C$10000="RNGA")*1,ISNUMBER(SEARCH("RH*-wHngahp",[1]OUT_FinalEnergyCons!$A$4:$A$10000))*1,[1]OUT_FinalEnergyCons!G$4:G$10000)</f>
        <v>2.1506361027054331E-4</v>
      </c>
      <c r="J1006" s="2" cm="1">
        <f t="array" ref="J1006">SUMPRODUCT(([1]OUT_FinalEnergyCons!$B$4:$B$10000="Var_Fin")*1, ([1]OUT_FinalEnergyCons!$C$4:$C$10000="RNGA")*1,ISNUMBER(SEARCH("RH*-wHngahp",[1]OUT_FinalEnergyCons!$A$4:$A$10000))*1,[1]OUT_FinalEnergyCons!H$4:H$10000)</f>
        <v>1.5088052674718402E-2</v>
      </c>
      <c r="K1006" s="2" cm="1">
        <f t="array" ref="K1006">SUMPRODUCT(([1]OUT_FinalEnergyCons!$B$4:$B$10000="Var_Fin")*1, ([1]OUT_FinalEnergyCons!$C$4:$C$10000="RNGA")*1,ISNUMBER(SEARCH("RH*-wHngahp",[1]OUT_FinalEnergyCons!$A$4:$A$10000))*1,[1]OUT_FinalEnergyCons!I$4:I$10000)</f>
        <v>1.5551148547931729E-2</v>
      </c>
    </row>
    <row r="1007" spans="2:13" hidden="1">
      <c r="B1007" s="5" t="str">
        <f t="shared" si="681"/>
        <v>SPS1</v>
      </c>
      <c r="C1007" s="5" t="str">
        <f t="shared" si="682"/>
        <v>CH</v>
      </c>
      <c r="D1007" t="s">
        <v>1084</v>
      </c>
      <c r="E1007" t="s">
        <v>8</v>
      </c>
      <c r="F1007" s="2">
        <f>SUM(F1008:F1009)</f>
        <v>8.4500213572804252</v>
      </c>
      <c r="G1007" s="2">
        <f t="shared" ref="G1007:K1007" si="692">SUM(G1008:G1009)</f>
        <v>6.4727820189169538</v>
      </c>
      <c r="H1007" s="2">
        <f t="shared" si="692"/>
        <v>8.3626334692838924</v>
      </c>
      <c r="I1007" s="2">
        <f t="shared" si="692"/>
        <v>6.6104812170559111</v>
      </c>
      <c r="J1007" s="2">
        <f t="shared" si="692"/>
        <v>5.1833586335894637</v>
      </c>
      <c r="K1007" s="2">
        <f t="shared" si="692"/>
        <v>2.9437935296896485</v>
      </c>
    </row>
    <row r="1008" spans="2:13" hidden="1">
      <c r="B1008" s="5" t="str">
        <f t="shared" si="681"/>
        <v>SPS1</v>
      </c>
      <c r="C1008" s="5" t="str">
        <f t="shared" si="682"/>
        <v>CH</v>
      </c>
      <c r="D1008" t="s">
        <v>745</v>
      </c>
      <c r="E1008" t="s">
        <v>8</v>
      </c>
      <c r="F1008" s="2">
        <f>F1005-F1011</f>
        <v>8.4500213572804252</v>
      </c>
      <c r="G1008" s="2">
        <f t="shared" ref="G1008:K1008" si="693">G1005-G1011</f>
        <v>6.4727820189169538</v>
      </c>
      <c r="H1008" s="2">
        <f t="shared" si="693"/>
        <v>8.3624576591398885</v>
      </c>
      <c r="I1008" s="2">
        <f t="shared" si="693"/>
        <v>6.6102669499822042</v>
      </c>
      <c r="J1008" s="2">
        <f t="shared" si="693"/>
        <v>5.1683392388456388</v>
      </c>
      <c r="K1008" s="2">
        <f t="shared" si="693"/>
        <v>2.9283492608789685</v>
      </c>
    </row>
    <row r="1009" spans="2:11" hidden="1">
      <c r="B1009" s="5" t="str">
        <f t="shared" si="681"/>
        <v>SPS1</v>
      </c>
      <c r="C1009" s="5" t="str">
        <f t="shared" si="682"/>
        <v>CH</v>
      </c>
      <c r="D1009" t="s">
        <v>766</v>
      </c>
      <c r="E1009" t="s">
        <v>8</v>
      </c>
      <c r="F1009" s="2">
        <f>F1006-F1012</f>
        <v>0</v>
      </c>
      <c r="G1009" s="2">
        <f t="shared" ref="G1009:K1009" si="694">G1006-G1012</f>
        <v>0</v>
      </c>
      <c r="H1009" s="2">
        <f t="shared" si="694"/>
        <v>1.7581014400454802E-4</v>
      </c>
      <c r="I1009" s="2">
        <f t="shared" si="694"/>
        <v>2.1426707370699355E-4</v>
      </c>
      <c r="J1009" s="2">
        <f t="shared" si="694"/>
        <v>1.5019394743824488E-2</v>
      </c>
      <c r="K1009" s="2">
        <f t="shared" si="694"/>
        <v>1.5444268810679845E-2</v>
      </c>
    </row>
    <row r="1010" spans="2:11" hidden="1">
      <c r="B1010" s="5" t="str">
        <f t="shared" si="681"/>
        <v>SPS1</v>
      </c>
      <c r="C1010" s="5" t="str">
        <f t="shared" si="682"/>
        <v>CH</v>
      </c>
      <c r="D1010" t="s">
        <v>1085</v>
      </c>
      <c r="E1010" t="s">
        <v>8</v>
      </c>
      <c r="F1010" s="2">
        <f t="shared" ref="F1010:K1010" si="695">SUM(F1011:F1012)</f>
        <v>5.7243518821823096E-2</v>
      </c>
      <c r="G1010" s="2">
        <f t="shared" si="695"/>
        <v>2.6759729571301547E-2</v>
      </c>
      <c r="H1010" s="2">
        <f t="shared" si="695"/>
        <v>3.1571268468983657E-2</v>
      </c>
      <c r="I1010" s="2">
        <f t="shared" si="695"/>
        <v>2.4574424343165105E-2</v>
      </c>
      <c r="J1010" s="2">
        <f t="shared" si="695"/>
        <v>2.3694608533388686E-2</v>
      </c>
      <c r="K1010" s="2">
        <f t="shared" si="695"/>
        <v>2.0372079949777581E-2</v>
      </c>
    </row>
    <row r="1011" spans="2:11" hidden="1">
      <c r="B1011" s="5" t="str">
        <f t="shared" si="681"/>
        <v>SPS1</v>
      </c>
      <c r="C1011" s="5" t="str">
        <f t="shared" si="682"/>
        <v>CH</v>
      </c>
      <c r="D1011" t="s">
        <v>767</v>
      </c>
      <c r="E1011" t="s">
        <v>8</v>
      </c>
      <c r="F1011" s="2">
        <f>F1005*IFERROR(F$994/F$992,0)</f>
        <v>5.7243518821823096E-2</v>
      </c>
      <c r="G1011" s="2">
        <f t="shared" ref="G1011:K1011" si="696">G1005*IFERROR(G$994/G$992,0)</f>
        <v>2.6759729571301547E-2</v>
      </c>
      <c r="H1011" s="2">
        <f t="shared" si="696"/>
        <v>3.1570604736766247E-2</v>
      </c>
      <c r="I1011" s="2">
        <f t="shared" si="696"/>
        <v>2.4573627806601554E-2</v>
      </c>
      <c r="J1011" s="2">
        <f t="shared" si="696"/>
        <v>2.3625950602494773E-2</v>
      </c>
      <c r="K1011" s="2">
        <f t="shared" si="696"/>
        <v>2.0265200212525696E-2</v>
      </c>
    </row>
    <row r="1012" spans="2:11" hidden="1">
      <c r="B1012" s="5" t="str">
        <f t="shared" si="681"/>
        <v>SPS1</v>
      </c>
      <c r="C1012" s="5" t="str">
        <f t="shared" si="682"/>
        <v>CH</v>
      </c>
      <c r="D1012" t="s">
        <v>768</v>
      </c>
      <c r="E1012" t="s">
        <v>8</v>
      </c>
      <c r="F1012" s="2">
        <f>F1006*IFERROR(F$994/F$992,0)</f>
        <v>0</v>
      </c>
      <c r="G1012" s="2">
        <f t="shared" ref="G1012:K1012" si="697">G1006*IFERROR(G$994/G$992,0)</f>
        <v>0</v>
      </c>
      <c r="H1012" s="2">
        <f t="shared" si="697"/>
        <v>6.6373221740801299E-7</v>
      </c>
      <c r="I1012" s="2">
        <f t="shared" si="697"/>
        <v>7.9653656354975147E-7</v>
      </c>
      <c r="J1012" s="2">
        <f t="shared" si="697"/>
        <v>6.8657930893913809E-5</v>
      </c>
      <c r="K1012" s="2">
        <f t="shared" si="697"/>
        <v>1.0687973725188409E-4</v>
      </c>
    </row>
    <row r="1013" spans="2:11" hidden="1">
      <c r="B1013" s="5" t="str">
        <f t="shared" si="681"/>
        <v>SPS1</v>
      </c>
      <c r="C1013" s="5" t="str">
        <f t="shared" si="682"/>
        <v>CH</v>
      </c>
      <c r="D1013" t="s">
        <v>1086</v>
      </c>
      <c r="E1013" t="s">
        <v>8</v>
      </c>
      <c r="F1013" s="2">
        <f>[1]Residential!B$20</f>
        <v>0.10000001753849549</v>
      </c>
      <c r="G1013" s="2">
        <f>[1]Residential!C$20</f>
        <v>0.10000000490694694</v>
      </c>
      <c r="H1013" s="2">
        <f>[1]Residential!D$20</f>
        <v>2.8947812328145182E-5</v>
      </c>
      <c r="I1013" s="2">
        <f>[1]Residential!E$20</f>
        <v>1.5312894788215868E-5</v>
      </c>
      <c r="J1013" s="2">
        <f>[1]Residential!F$20</f>
        <v>0</v>
      </c>
      <c r="K1013" s="2">
        <f>[1]Residential!G$20</f>
        <v>0</v>
      </c>
    </row>
    <row r="1014" spans="2:11" hidden="1">
      <c r="B1014" s="5" t="str">
        <f t="shared" si="681"/>
        <v>SPS1</v>
      </c>
      <c r="C1014" s="5" t="str">
        <f t="shared" si="682"/>
        <v>CH</v>
      </c>
      <c r="D1014" t="s">
        <v>1087</v>
      </c>
      <c r="E1014" t="s">
        <v>8</v>
      </c>
      <c r="F1014" s="2">
        <f>F1013</f>
        <v>0.10000001753849549</v>
      </c>
      <c r="G1014" s="2">
        <f t="shared" ref="G1014:G1015" si="698">G1013</f>
        <v>0.10000000490694694</v>
      </c>
      <c r="H1014" s="2">
        <f t="shared" ref="H1014:H1015" si="699">H1013</f>
        <v>2.8947812328145182E-5</v>
      </c>
      <c r="I1014" s="2">
        <f t="shared" ref="I1014:I1015" si="700">I1013</f>
        <v>1.5312894788215868E-5</v>
      </c>
      <c r="J1014" s="2">
        <f t="shared" ref="J1014:J1015" si="701">J1013</f>
        <v>0</v>
      </c>
      <c r="K1014" s="2">
        <f t="shared" ref="K1014:K1015" si="702">K1013</f>
        <v>0</v>
      </c>
    </row>
    <row r="1015" spans="2:11" hidden="1">
      <c r="B1015" s="5" t="str">
        <f t="shared" si="681"/>
        <v>SPS1</v>
      </c>
      <c r="C1015" s="5" t="str">
        <f t="shared" si="682"/>
        <v>CH</v>
      </c>
      <c r="D1015" t="s">
        <v>795</v>
      </c>
      <c r="E1015" t="s">
        <v>8</v>
      </c>
      <c r="F1015" s="2">
        <f t="shared" ref="F1015" si="703">F1014</f>
        <v>0.10000001753849549</v>
      </c>
      <c r="G1015" s="2">
        <f t="shared" si="698"/>
        <v>0.10000000490694694</v>
      </c>
      <c r="H1015" s="2">
        <f t="shared" si="699"/>
        <v>2.8947812328145182E-5</v>
      </c>
      <c r="I1015" s="2">
        <f t="shared" si="700"/>
        <v>1.5312894788215868E-5</v>
      </c>
      <c r="J1015" s="2">
        <f t="shared" si="701"/>
        <v>0</v>
      </c>
      <c r="K1015" s="2">
        <f t="shared" si="702"/>
        <v>0</v>
      </c>
    </row>
    <row r="1016" spans="2:11" hidden="1">
      <c r="B1016" s="5" t="str">
        <f t="shared" si="681"/>
        <v>SPS1</v>
      </c>
      <c r="C1016" s="5" t="str">
        <f t="shared" si="682"/>
        <v>CH</v>
      </c>
      <c r="D1016" t="s">
        <v>1088</v>
      </c>
      <c r="E1016" t="s">
        <v>8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2:11" hidden="1">
      <c r="B1017" s="5" t="str">
        <f t="shared" si="681"/>
        <v>SPS1</v>
      </c>
      <c r="C1017" s="5" t="str">
        <f t="shared" si="682"/>
        <v>CH</v>
      </c>
      <c r="D1017" t="s">
        <v>796</v>
      </c>
      <c r="E1017" t="s">
        <v>8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2:11" hidden="1">
      <c r="B1018" s="5" t="str">
        <f t="shared" si="681"/>
        <v>SPS1</v>
      </c>
      <c r="C1018" s="5" t="str">
        <f t="shared" si="682"/>
        <v>CH</v>
      </c>
      <c r="D1018" t="s">
        <v>1089</v>
      </c>
      <c r="E1018" t="s">
        <v>8</v>
      </c>
      <c r="F1018" s="2">
        <f>F1019+F1021</f>
        <v>13.722983032506308</v>
      </c>
      <c r="G1018" s="2">
        <f t="shared" ref="G1018:K1018" si="704">G1019+G1021</f>
        <v>13.742946837316769</v>
      </c>
      <c r="H1018" s="2">
        <f t="shared" si="704"/>
        <v>12.328155422961304</v>
      </c>
      <c r="I1018" s="2">
        <f t="shared" si="704"/>
        <v>12.15577132930555</v>
      </c>
      <c r="J1018" s="2">
        <f t="shared" si="704"/>
        <v>12.253119693502294</v>
      </c>
      <c r="K1018" s="2">
        <f t="shared" si="704"/>
        <v>6.7391664083326335</v>
      </c>
    </row>
    <row r="1019" spans="2:11" hidden="1">
      <c r="B1019" s="5" t="str">
        <f t="shared" si="681"/>
        <v>SPS1</v>
      </c>
      <c r="C1019" s="5" t="str">
        <f t="shared" si="682"/>
        <v>CH</v>
      </c>
      <c r="D1019" t="s">
        <v>1090</v>
      </c>
      <c r="E1019" t="s">
        <v>8</v>
      </c>
      <c r="F1019" s="2">
        <f>F1020</f>
        <v>12.682044125108876</v>
      </c>
      <c r="G1019" s="2">
        <f t="shared" ref="G1019:K1019" si="705">G1020</f>
        <v>12.548466488034682</v>
      </c>
      <c r="H1019" s="2">
        <f t="shared" si="705"/>
        <v>11.646446793677827</v>
      </c>
      <c r="I1019" s="2">
        <f t="shared" si="705"/>
        <v>11.483595130410899</v>
      </c>
      <c r="J1019" s="2">
        <f t="shared" si="705"/>
        <v>11.575560412289004</v>
      </c>
      <c r="K1019" s="2">
        <f t="shared" si="705"/>
        <v>6.3665115529577525</v>
      </c>
    </row>
    <row r="1020" spans="2:11" hidden="1">
      <c r="B1020" s="5" t="str">
        <f t="shared" si="681"/>
        <v>SPS1</v>
      </c>
      <c r="C1020" s="5" t="str">
        <f t="shared" si="682"/>
        <v>CH</v>
      </c>
      <c r="D1020" t="s">
        <v>797</v>
      </c>
      <c r="E1020" t="s">
        <v>8</v>
      </c>
      <c r="F1020" s="2">
        <f>[1]Residential!B$22-F1022-F1023</f>
        <v>12.682044125108876</v>
      </c>
      <c r="G1020" s="2">
        <f>[1]Residential!C$22-G1022-G1023</f>
        <v>12.548466488034682</v>
      </c>
      <c r="H1020" s="2">
        <f>[1]Residential!D$22-H1022-H1023</f>
        <v>11.646446793677827</v>
      </c>
      <c r="I1020" s="2">
        <f>[1]Residential!E$22-I1022-I1023</f>
        <v>11.483595130410899</v>
      </c>
      <c r="J1020" s="2">
        <f>[1]Residential!F$22-J1022-J1023</f>
        <v>11.575560412289004</v>
      </c>
      <c r="K1020" s="2">
        <f>[1]Residential!G$22-K1022-K1023</f>
        <v>6.3665115529577525</v>
      </c>
    </row>
    <row r="1021" spans="2:11" hidden="1">
      <c r="B1021" s="5" t="str">
        <f t="shared" si="681"/>
        <v>SPS1</v>
      </c>
      <c r="C1021" s="5" t="str">
        <f t="shared" si="682"/>
        <v>CH</v>
      </c>
      <c r="D1021" t="s">
        <v>1091</v>
      </c>
      <c r="E1021" t="s">
        <v>8</v>
      </c>
      <c r="F1021" s="2">
        <f>F1022</f>
        <v>1.0409389073974327</v>
      </c>
      <c r="G1021" s="2">
        <f t="shared" ref="G1021" si="706">G1022</f>
        <v>1.1944803492820872</v>
      </c>
      <c r="H1021" s="2">
        <f t="shared" ref="H1021" si="707">H1022</f>
        <v>0.68170862928347753</v>
      </c>
      <c r="I1021" s="2">
        <f t="shared" ref="I1021" si="708">I1022</f>
        <v>0.67217619889464975</v>
      </c>
      <c r="J1021" s="2">
        <f t="shared" ref="J1021" si="709">J1022</f>
        <v>0.67755928121328968</v>
      </c>
      <c r="K1021" s="2">
        <f t="shared" ref="K1021" si="710">K1022</f>
        <v>0.37265485537488119</v>
      </c>
    </row>
    <row r="1022" spans="2:11" hidden="1">
      <c r="B1022" s="5" t="str">
        <f t="shared" si="681"/>
        <v>SPS1</v>
      </c>
      <c r="C1022" s="5" t="str">
        <f t="shared" si="682"/>
        <v>CH</v>
      </c>
      <c r="D1022" t="s">
        <v>798</v>
      </c>
      <c r="E1022" t="s">
        <v>8</v>
      </c>
      <c r="F1022" s="2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  <c r="G1022" s="2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1.1944803492820872</v>
      </c>
      <c r="H1022" s="2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0.68170862928347753</v>
      </c>
      <c r="I1022" s="2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0.67217619889464975</v>
      </c>
      <c r="J1022" s="2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0.67755928121328968</v>
      </c>
      <c r="K1022" s="2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0.37265485537488119</v>
      </c>
    </row>
    <row r="1023" spans="2:11" hidden="1">
      <c r="B1023" s="5" t="str">
        <f t="shared" si="681"/>
        <v>SPS1</v>
      </c>
      <c r="C1023" s="5" t="str">
        <f t="shared" si="682"/>
        <v>CH</v>
      </c>
      <c r="D1023" t="s">
        <v>1092</v>
      </c>
      <c r="E1023" t="s">
        <v>8</v>
      </c>
      <c r="F1023" s="2">
        <f>F1024+F1026</f>
        <v>3.2682025955248419</v>
      </c>
      <c r="G1023" s="2">
        <f t="shared" ref="G1023:K1023" si="711">G1024+G1026</f>
        <v>3.8319808104918938</v>
      </c>
      <c r="H1023" s="2">
        <f t="shared" si="711"/>
        <v>3.7298850955169498</v>
      </c>
      <c r="I1023" s="2">
        <f t="shared" si="711"/>
        <v>3.8822838271712303</v>
      </c>
      <c r="J1023" s="2">
        <f t="shared" si="711"/>
        <v>4.0183111570966838</v>
      </c>
      <c r="K1023" s="2">
        <f t="shared" si="711"/>
        <v>4.2594988699389313</v>
      </c>
    </row>
    <row r="1024" spans="2:11" hidden="1">
      <c r="B1024" s="5" t="str">
        <f t="shared" si="681"/>
        <v>SPS1</v>
      </c>
      <c r="C1024" s="5" t="str">
        <f t="shared" si="682"/>
        <v>CH</v>
      </c>
      <c r="D1024" t="s">
        <v>1093</v>
      </c>
      <c r="E1024" t="s">
        <v>8</v>
      </c>
      <c r="F1024" s="2">
        <f>F1025</f>
        <v>2.9965366012211576</v>
      </c>
      <c r="G1024" s="2">
        <f t="shared" ref="G1024:K1024" si="712">G1025</f>
        <v>3.5202433699352169</v>
      </c>
      <c r="H1024" s="2">
        <f t="shared" si="712"/>
        <v>3.5236339295578532</v>
      </c>
      <c r="I1024" s="2">
        <f t="shared" si="712"/>
        <v>3.6676056270777058</v>
      </c>
      <c r="J1024" s="2">
        <f t="shared" si="712"/>
        <v>3.7961110628148163</v>
      </c>
      <c r="K1024" s="2">
        <f t="shared" si="712"/>
        <v>4.0239618758890776</v>
      </c>
    </row>
    <row r="1025" spans="2:11" hidden="1">
      <c r="B1025" s="5" t="str">
        <f t="shared" si="681"/>
        <v>SPS1</v>
      </c>
      <c r="C1025" s="5" t="str">
        <f t="shared" si="682"/>
        <v>CH</v>
      </c>
      <c r="D1025" t="s">
        <v>799</v>
      </c>
      <c r="E1025" t="s">
        <v>8</v>
      </c>
      <c r="F1025" s="2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  <c r="G1025" s="2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3.5202433699352169</v>
      </c>
      <c r="H1025" s="2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3.5236339295578532</v>
      </c>
      <c r="I1025" s="2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3.6676056270777058</v>
      </c>
      <c r="J1025" s="2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3.7961110628148163</v>
      </c>
      <c r="K1025" s="2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4.0239618758890776</v>
      </c>
    </row>
    <row r="1026" spans="2:11" hidden="1">
      <c r="B1026" s="5" t="str">
        <f t="shared" si="681"/>
        <v>SPS1</v>
      </c>
      <c r="C1026" s="5" t="str">
        <f t="shared" si="682"/>
        <v>CH</v>
      </c>
      <c r="D1026" t="s">
        <v>1094</v>
      </c>
      <c r="E1026" t="s">
        <v>8</v>
      </c>
      <c r="F1026" s="2">
        <f>F1027</f>
        <v>0.27166599430368443</v>
      </c>
      <c r="G1026" s="2">
        <f t="shared" ref="G1026:K1026" si="713">G1027</f>
        <v>0.3117374405566769</v>
      </c>
      <c r="H1026" s="2">
        <f t="shared" si="713"/>
        <v>0.20625116595909651</v>
      </c>
      <c r="I1026" s="2">
        <f t="shared" si="713"/>
        <v>0.21467820009352453</v>
      </c>
      <c r="J1026" s="2">
        <f t="shared" si="713"/>
        <v>0.22220009428186771</v>
      </c>
      <c r="K1026" s="2">
        <f t="shared" si="713"/>
        <v>0.23553699404985404</v>
      </c>
    </row>
    <row r="1027" spans="2:11" hidden="1">
      <c r="B1027" s="5" t="str">
        <f t="shared" si="681"/>
        <v>SPS1</v>
      </c>
      <c r="C1027" s="5" t="str">
        <f t="shared" si="682"/>
        <v>CH</v>
      </c>
      <c r="D1027" t="s">
        <v>800</v>
      </c>
      <c r="E1027" t="s">
        <v>8</v>
      </c>
      <c r="F1027" s="2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  <c r="G1027" s="2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0.3117374405566769</v>
      </c>
      <c r="H1027" s="2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0.20625116595909651</v>
      </c>
      <c r="I1027" s="2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0.21467820009352453</v>
      </c>
      <c r="J1027" s="2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0.22220009428186771</v>
      </c>
      <c r="K1027" s="2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0.23553699404985404</v>
      </c>
    </row>
    <row r="1028" spans="2:11" hidden="1">
      <c r="B1028" s="5" t="str">
        <f t="shared" si="681"/>
        <v>SPS1</v>
      </c>
      <c r="C1028" s="5" t="str">
        <f t="shared" si="682"/>
        <v>CH</v>
      </c>
      <c r="D1028" t="s">
        <v>1095</v>
      </c>
      <c r="E1028" t="s">
        <v>8</v>
      </c>
      <c r="F1028" s="2">
        <f>[1]Residential!B$23</f>
        <v>2.5068244970084019</v>
      </c>
      <c r="G1028" s="2">
        <f>[1]Residential!C$23</f>
        <v>2.9279869274558936</v>
      </c>
      <c r="H1028" s="2">
        <f>[1]Residential!D$23</f>
        <v>2.9279878844940184</v>
      </c>
      <c r="I1028" s="2">
        <f>[1]Residential!E$23</f>
        <v>2.9279880885801357</v>
      </c>
      <c r="J1028" s="2">
        <f>[1]Residential!F$23</f>
        <v>4.7844110308002854</v>
      </c>
      <c r="K1028" s="2">
        <f>[1]Residential!G$23</f>
        <v>5.4707082129357083</v>
      </c>
    </row>
    <row r="1029" spans="2:11" hidden="1">
      <c r="B1029" s="5" t="str">
        <f t="shared" si="681"/>
        <v>SPS1</v>
      </c>
      <c r="C1029" s="5" t="str">
        <f t="shared" si="682"/>
        <v>CH</v>
      </c>
      <c r="D1029" t="s">
        <v>1096</v>
      </c>
      <c r="E1029" t="s">
        <v>8</v>
      </c>
      <c r="F1029" s="2">
        <f>F1030</f>
        <v>0.78533647234855097</v>
      </c>
      <c r="G1029" s="2">
        <f t="shared" ref="G1029:K1029" si="714">G1030</f>
        <v>0.94126964318275219</v>
      </c>
      <c r="H1029" s="2">
        <f t="shared" si="714"/>
        <v>0.94127056635483342</v>
      </c>
      <c r="I1029" s="2">
        <f t="shared" si="714"/>
        <v>0.94127072419012725</v>
      </c>
      <c r="J1029" s="2">
        <f t="shared" si="714"/>
        <v>2.1051408135507015</v>
      </c>
      <c r="K1029" s="2">
        <f t="shared" si="714"/>
        <v>2.4071117868740517</v>
      </c>
    </row>
    <row r="1030" spans="2:11" hidden="1">
      <c r="B1030" s="5" t="str">
        <f t="shared" si="681"/>
        <v>SPS1</v>
      </c>
      <c r="C1030" s="5" t="str">
        <f t="shared" si="682"/>
        <v>CH</v>
      </c>
      <c r="D1030" t="s">
        <v>771</v>
      </c>
      <c r="E1030" t="s">
        <v>8</v>
      </c>
      <c r="F1030" s="2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2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2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0.94127056635483342</v>
      </c>
      <c r="I1030" s="2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0.94127072419012725</v>
      </c>
      <c r="J1030" s="2" cm="1">
        <f t="array" ref="J1030">SUMPRODUCT(([1]OUT_FinalEnergyCons!$B$4:$B$10000="Var_Fin")*1, ("SOL"=[1]OUT_FinalEnergyCons!$C$4:$C$10000)*1,(ISNUMBER(SEARCH("RH*-SHSOLBR",[1]OUT_FinalEnergyCons!$A$4:$A$10000)))*1,[1]OUT_FinalEnergyCons!H$4:H$10000)</f>
        <v>2.1051408135507015</v>
      </c>
      <c r="K1030" s="2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2.4071117868740517</v>
      </c>
    </row>
    <row r="1031" spans="2:11" hidden="1">
      <c r="B1031" s="5" t="str">
        <f t="shared" si="681"/>
        <v>SPS1</v>
      </c>
      <c r="C1031" s="5" t="str">
        <f t="shared" si="682"/>
        <v>CH</v>
      </c>
      <c r="D1031" t="s">
        <v>1097</v>
      </c>
      <c r="E1031" t="s">
        <v>8</v>
      </c>
      <c r="F1031" s="2">
        <f>F1028-F1029</f>
        <v>1.721488024659851</v>
      </c>
      <c r="G1031" s="2">
        <f t="shared" ref="G1031:K1031" si="715">G1028-G1029</f>
        <v>1.9867172842731415</v>
      </c>
      <c r="H1031" s="2">
        <f t="shared" si="715"/>
        <v>1.9867173181391848</v>
      </c>
      <c r="I1031" s="2">
        <f t="shared" si="715"/>
        <v>1.9867173643900085</v>
      </c>
      <c r="J1031" s="2">
        <f t="shared" si="715"/>
        <v>2.6792702172495839</v>
      </c>
      <c r="K1031" s="2">
        <f t="shared" si="715"/>
        <v>3.0635964260616566</v>
      </c>
    </row>
    <row r="1032" spans="2:11" hidden="1">
      <c r="B1032" s="5" t="str">
        <f t="shared" si="681"/>
        <v>SPS1</v>
      </c>
      <c r="C1032" s="5" t="str">
        <f t="shared" si="682"/>
        <v>CH</v>
      </c>
      <c r="D1032" t="s">
        <v>772</v>
      </c>
      <c r="E1032" t="s">
        <v>8</v>
      </c>
      <c r="F1032" s="2">
        <f>F1031</f>
        <v>1.721488024659851</v>
      </c>
      <c r="G1032" s="2">
        <f t="shared" ref="G1032:K1032" si="716">G1031</f>
        <v>1.9867172842731415</v>
      </c>
      <c r="H1032" s="2">
        <f t="shared" si="716"/>
        <v>1.9867173181391848</v>
      </c>
      <c r="I1032" s="2">
        <f t="shared" si="716"/>
        <v>1.9867173643900085</v>
      </c>
      <c r="J1032" s="2">
        <f t="shared" si="716"/>
        <v>2.6792702172495839</v>
      </c>
      <c r="K1032" s="2">
        <f t="shared" si="716"/>
        <v>3.0635964260616566</v>
      </c>
    </row>
    <row r="1033" spans="2:11" hidden="1">
      <c r="B1033" s="5" t="str">
        <f t="shared" si="681"/>
        <v>SPS1</v>
      </c>
      <c r="C1033" s="5" t="str">
        <f t="shared" si="682"/>
        <v>CH</v>
      </c>
      <c r="D1033" t="s">
        <v>1098</v>
      </c>
      <c r="E1033" t="s">
        <v>8</v>
      </c>
      <c r="F1033" s="2">
        <f>[1]Residential!B$24</f>
        <v>0</v>
      </c>
      <c r="G1033" s="2">
        <f>[1]Residential!C$24</f>
        <v>0</v>
      </c>
      <c r="H1033" s="2">
        <f>[1]Residential!D$24</f>
        <v>1.2016150492027489E-3</v>
      </c>
      <c r="I1033" s="2">
        <f>[1]Residential!E$24</f>
        <v>7.0803190278383063E-6</v>
      </c>
      <c r="J1033" s="2">
        <f>[1]Residential!F$24</f>
        <v>9.8235099250124602E-6</v>
      </c>
      <c r="K1033" s="2">
        <f>[1]Residential!G$24</f>
        <v>0.45248837882306781</v>
      </c>
    </row>
    <row r="1034" spans="2:11" hidden="1">
      <c r="B1034" s="5" t="str">
        <f t="shared" si="681"/>
        <v>SPS1</v>
      </c>
      <c r="C1034" s="5" t="str">
        <f t="shared" si="682"/>
        <v>CH</v>
      </c>
      <c r="D1034" t="s">
        <v>774</v>
      </c>
      <c r="E1034" t="str">
        <f>E1033</f>
        <v>PJ/yr.</v>
      </c>
      <c r="F1034" s="2">
        <f>F1033-F1036-F1038</f>
        <v>0</v>
      </c>
      <c r="G1034" s="2">
        <f t="shared" ref="G1034:K1034" si="717">G1033-G1036-G1038</f>
        <v>0</v>
      </c>
      <c r="H1034" s="2">
        <f t="shared" si="717"/>
        <v>1.2016150492027489E-3</v>
      </c>
      <c r="I1034" s="2">
        <f t="shared" si="717"/>
        <v>7.0803190278383063E-6</v>
      </c>
      <c r="J1034" s="2">
        <f t="shared" si="717"/>
        <v>9.8235099250124602E-6</v>
      </c>
      <c r="K1034" s="2">
        <f t="shared" si="717"/>
        <v>0.45248837882306781</v>
      </c>
    </row>
    <row r="1035" spans="2:11" hidden="1">
      <c r="B1035" s="5" t="str">
        <f t="shared" si="681"/>
        <v>SPS1</v>
      </c>
      <c r="C1035" s="5" t="str">
        <f t="shared" si="682"/>
        <v>CH</v>
      </c>
      <c r="D1035" t="s">
        <v>773</v>
      </c>
      <c r="E1035" t="str">
        <f>E1034</f>
        <v>PJ/yr.</v>
      </c>
      <c r="F1035" s="2">
        <f>F1036+F1038</f>
        <v>0</v>
      </c>
      <c r="G1035" s="2">
        <f t="shared" ref="G1035:K1035" si="718">G1036+G1038</f>
        <v>0</v>
      </c>
      <c r="H1035" s="2">
        <f t="shared" si="718"/>
        <v>0</v>
      </c>
      <c r="I1035" s="2">
        <f t="shared" si="718"/>
        <v>0</v>
      </c>
      <c r="J1035" s="2">
        <f t="shared" si="718"/>
        <v>0</v>
      </c>
      <c r="K1035" s="2">
        <f t="shared" si="718"/>
        <v>0</v>
      </c>
    </row>
    <row r="1036" spans="2:11" hidden="1"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2">
        <f>F1037</f>
        <v>0</v>
      </c>
      <c r="G1036" s="2">
        <f t="shared" ref="G1036:K1036" si="719">G1037</f>
        <v>0</v>
      </c>
      <c r="H1036" s="2">
        <f t="shared" si="719"/>
        <v>0</v>
      </c>
      <c r="I1036" s="2">
        <f t="shared" si="719"/>
        <v>0</v>
      </c>
      <c r="J1036" s="2">
        <f t="shared" si="719"/>
        <v>0</v>
      </c>
      <c r="K1036" s="2">
        <f t="shared" si="719"/>
        <v>0</v>
      </c>
    </row>
    <row r="1037" spans="2:11" hidden="1">
      <c r="B1037" s="5" t="str">
        <f t="shared" si="681"/>
        <v>SPS1</v>
      </c>
      <c r="C1037" s="5" t="str">
        <f t="shared" si="682"/>
        <v>CH</v>
      </c>
      <c r="D1037" t="s">
        <v>1099</v>
      </c>
      <c r="E1037" t="s">
        <v>8</v>
      </c>
      <c r="F1037" s="2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2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2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2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2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2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hidden="1">
      <c r="B1038" s="5" t="str">
        <f t="shared" si="681"/>
        <v>SPS1</v>
      </c>
      <c r="C1038" s="5" t="str">
        <f t="shared" si="682"/>
        <v>CH</v>
      </c>
      <c r="D1038" t="s">
        <v>1101</v>
      </c>
      <c r="E1038" t="s">
        <v>8</v>
      </c>
      <c r="F1038" s="2">
        <f>F1039</f>
        <v>0</v>
      </c>
      <c r="G1038" s="2">
        <f t="shared" ref="G1038:K1038" si="720">G1039</f>
        <v>0</v>
      </c>
      <c r="H1038" s="2">
        <f t="shared" si="720"/>
        <v>0</v>
      </c>
      <c r="I1038" s="2">
        <f t="shared" si="720"/>
        <v>0</v>
      </c>
      <c r="J1038" s="2">
        <f t="shared" si="720"/>
        <v>0</v>
      </c>
      <c r="K1038" s="2">
        <f t="shared" si="720"/>
        <v>0</v>
      </c>
    </row>
    <row r="1039" spans="2:11" hidden="1">
      <c r="B1039" s="5" t="str">
        <f t="shared" si="681"/>
        <v>SPS1</v>
      </c>
      <c r="C1039" s="5" t="str">
        <f t="shared" si="682"/>
        <v>CH</v>
      </c>
      <c r="D1039" t="s">
        <v>777</v>
      </c>
      <c r="E1039" t="s">
        <v>8</v>
      </c>
      <c r="F1039" s="2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2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2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2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2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2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hidden="1">
      <c r="B1040" s="5" t="str">
        <f t="shared" si="681"/>
        <v>SPS1</v>
      </c>
      <c r="C1040" s="5" t="str">
        <f t="shared" si="682"/>
        <v>CH</v>
      </c>
      <c r="D1040" t="s">
        <v>1102</v>
      </c>
      <c r="E1040" t="s">
        <v>8</v>
      </c>
      <c r="F1040" s="2">
        <f>[1]Residential!B$21</f>
        <v>5.6034406187841297</v>
      </c>
      <c r="G1040" s="2">
        <f>[1]Residential!C$21</f>
        <v>9.6015379536376422</v>
      </c>
      <c r="H1040" s="2">
        <f>[1]Residential!D$21</f>
        <v>9.1587341818093186</v>
      </c>
      <c r="I1040" s="2">
        <f>[1]Residential!E$21</f>
        <v>10.414671381752196</v>
      </c>
      <c r="J1040" s="2">
        <f>[1]Residential!F$21</f>
        <v>9.5693529272301383</v>
      </c>
      <c r="K1040" s="2">
        <f>[1]Residential!G$21</f>
        <v>9.9511139483861477</v>
      </c>
    </row>
    <row r="1041" spans="2:13" hidden="1">
      <c r="B1041" s="5" t="str">
        <f t="shared" si="681"/>
        <v>SPS1</v>
      </c>
      <c r="C1041" s="5" t="str">
        <f t="shared" si="682"/>
        <v>CH</v>
      </c>
      <c r="D1041" t="s">
        <v>1103</v>
      </c>
      <c r="E1041" t="s">
        <v>8</v>
      </c>
      <c r="F1041" s="2">
        <f>SUM(F1042:F1044)</f>
        <v>0.13628460685576888</v>
      </c>
      <c r="G1041" s="2">
        <f t="shared" ref="G1041:K1041" si="721">SUM(G1042:G1044)</f>
        <v>3.482044113447855E-3</v>
      </c>
      <c r="H1041" s="2">
        <f t="shared" si="721"/>
        <v>4.9756223622940228E-3</v>
      </c>
      <c r="I1041" s="2">
        <f t="shared" si="721"/>
        <v>0.52915434232336467</v>
      </c>
      <c r="J1041" s="2">
        <f t="shared" si="721"/>
        <v>0.81116098341298104</v>
      </c>
      <c r="K1041" s="2">
        <f t="shared" si="721"/>
        <v>0.8376789886046031</v>
      </c>
    </row>
    <row r="1042" spans="2:13" hidden="1">
      <c r="B1042" s="5" t="str">
        <f t="shared" si="681"/>
        <v>SPS1</v>
      </c>
      <c r="C1042" s="5" t="str">
        <f t="shared" si="682"/>
        <v>CH</v>
      </c>
      <c r="D1042" t="s">
        <v>778</v>
      </c>
      <c r="E1042" t="s">
        <v>8</v>
      </c>
      <c r="F1042" s="2">
        <f t="shared" ref="F1042:K1043" si="722">SUM(F242,F244)</f>
        <v>0.13627108238675067</v>
      </c>
      <c r="G1042" s="2">
        <f t="shared" si="722"/>
        <v>3.4819805105003091E-3</v>
      </c>
      <c r="H1042" s="2">
        <f t="shared" si="722"/>
        <v>4.9620562964311828E-3</v>
      </c>
      <c r="I1042" s="2">
        <f t="shared" si="722"/>
        <v>0.52905511941664884</v>
      </c>
      <c r="J1042" s="2">
        <f t="shared" si="722"/>
        <v>0.81095666714603809</v>
      </c>
      <c r="K1042" s="2">
        <f t="shared" si="722"/>
        <v>0.83753171547953742</v>
      </c>
    </row>
    <row r="1043" spans="2:13" hidden="1">
      <c r="B1043" s="5" t="str">
        <f t="shared" si="681"/>
        <v>SPS1</v>
      </c>
      <c r="C1043" s="5" t="str">
        <f t="shared" si="682"/>
        <v>CH</v>
      </c>
      <c r="D1043" t="s">
        <v>779</v>
      </c>
      <c r="E1043" t="s">
        <v>8</v>
      </c>
      <c r="F1043" s="2">
        <f t="shared" si="722"/>
        <v>0</v>
      </c>
      <c r="G1043" s="2">
        <f t="shared" si="722"/>
        <v>0</v>
      </c>
      <c r="H1043" s="2">
        <f t="shared" si="722"/>
        <v>0</v>
      </c>
      <c r="I1043" s="2">
        <f t="shared" si="722"/>
        <v>0</v>
      </c>
      <c r="J1043" s="2">
        <f t="shared" si="722"/>
        <v>0</v>
      </c>
      <c r="K1043" s="2">
        <f t="shared" si="722"/>
        <v>0</v>
      </c>
    </row>
    <row r="1044" spans="2:13" hidden="1">
      <c r="B1044" s="5" t="str">
        <f t="shared" si="681"/>
        <v>SPS1</v>
      </c>
      <c r="C1044" s="5" t="str">
        <f t="shared" si="682"/>
        <v>CH</v>
      </c>
      <c r="D1044" t="s">
        <v>780</v>
      </c>
      <c r="E1044" t="s">
        <v>8</v>
      </c>
      <c r="F1044" s="2">
        <f t="shared" ref="F1044:K1044" si="723">SUM(F283,F284)</f>
        <v>1.3524469018202998E-5</v>
      </c>
      <c r="G1044" s="2">
        <f t="shared" si="723"/>
        <v>6.3602947546007123E-8</v>
      </c>
      <c r="H1044" s="2">
        <f t="shared" si="723"/>
        <v>1.3566065862839944E-5</v>
      </c>
      <c r="I1044" s="2">
        <f t="shared" si="723"/>
        <v>9.9222906715774084E-5</v>
      </c>
      <c r="J1044" s="2">
        <f t="shared" si="723"/>
        <v>2.0431626694295335E-4</v>
      </c>
      <c r="K1044" s="2">
        <f t="shared" si="723"/>
        <v>1.47273125065682E-4</v>
      </c>
    </row>
    <row r="1045" spans="2:13" hidden="1">
      <c r="B1045" s="5" t="str">
        <f t="shared" si="681"/>
        <v>SPS1</v>
      </c>
      <c r="C1045" s="5" t="str">
        <f t="shared" si="682"/>
        <v>CH</v>
      </c>
      <c r="D1045" t="s">
        <v>1104</v>
      </c>
      <c r="E1045" t="s">
        <v>8</v>
      </c>
      <c r="F1045" s="2">
        <f>F1040-F1041</f>
        <v>5.4671560119283606</v>
      </c>
      <c r="G1045" s="2">
        <f t="shared" ref="G1045:K1045" si="724">G1040-G1041</f>
        <v>9.5980559095241951</v>
      </c>
      <c r="H1045" s="2">
        <f t="shared" si="724"/>
        <v>9.1537585594470254</v>
      </c>
      <c r="I1045" s="2">
        <f t="shared" si="724"/>
        <v>9.8855170394288319</v>
      </c>
      <c r="J1045" s="2">
        <f t="shared" si="724"/>
        <v>8.7581919438171578</v>
      </c>
      <c r="K1045" s="2">
        <f t="shared" si="724"/>
        <v>9.1134349597815447</v>
      </c>
    </row>
    <row r="1046" spans="2:13" hidden="1">
      <c r="B1046" s="5" t="str">
        <f t="shared" si="681"/>
        <v>SPS1</v>
      </c>
      <c r="C1046" s="5" t="str">
        <f t="shared" si="682"/>
        <v>CH</v>
      </c>
      <c r="D1046" t="s">
        <v>1105</v>
      </c>
      <c r="E1046" t="s">
        <v>8</v>
      </c>
      <c r="F1046" s="2">
        <f>[1]Residential!B$25</f>
        <v>15.194967089499714</v>
      </c>
      <c r="G1046" s="2">
        <f>[1]Residential!C$25</f>
        <v>17.636902311351083</v>
      </c>
      <c r="H1046" s="2">
        <f>[1]Residential!D$25</f>
        <v>19.727784065244954</v>
      </c>
      <c r="I1046" s="2">
        <f>[1]Residential!E$25</f>
        <v>27.801867307876591</v>
      </c>
      <c r="J1046" s="2">
        <f>[1]Residential!F$25</f>
        <v>37.014843729232119</v>
      </c>
      <c r="K1046" s="2">
        <f>[1]Residential!G$25</f>
        <v>56.258193367838572</v>
      </c>
    </row>
    <row r="1047" spans="2:13" hidden="1">
      <c r="B1047" s="5" t="str">
        <f t="shared" si="681"/>
        <v>SPS1</v>
      </c>
      <c r="C1047" s="5" t="str">
        <f t="shared" si="682"/>
        <v>CH</v>
      </c>
      <c r="D1047" t="s">
        <v>1106</v>
      </c>
      <c r="E1047" t="s">
        <v>8</v>
      </c>
      <c r="F1047" s="2">
        <f>F1046-F1050</f>
        <v>13.103974450988517</v>
      </c>
      <c r="G1047" s="2">
        <f t="shared" ref="G1047:K1047" si="725">G1046-G1050</f>
        <v>15.28787798041326</v>
      </c>
      <c r="H1047" s="2">
        <f t="shared" si="725"/>
        <v>16.639476743483584</v>
      </c>
      <c r="I1047" s="2">
        <f t="shared" si="725"/>
        <v>19.150311077642598</v>
      </c>
      <c r="J1047" s="2">
        <f t="shared" si="725"/>
        <v>26.191081531662128</v>
      </c>
      <c r="K1047" s="2">
        <f t="shared" si="725"/>
        <v>43.851670906639967</v>
      </c>
      <c r="M1047" s="2"/>
    </row>
    <row r="1048" spans="2:13" hidden="1">
      <c r="B1048" s="5" t="str">
        <f t="shared" si="681"/>
        <v>SPS1</v>
      </c>
      <c r="C1048" s="5" t="str">
        <f t="shared" si="682"/>
        <v>CH</v>
      </c>
      <c r="D1048" t="s">
        <v>781</v>
      </c>
      <c r="E1048" t="s">
        <v>8</v>
      </c>
      <c r="F1048" s="2">
        <f>F1047-F1049</f>
        <v>13.103974450988517</v>
      </c>
      <c r="G1048" s="2">
        <f t="shared" ref="G1048:K1048" si="726">G1047-G1049</f>
        <v>15.28787798041326</v>
      </c>
      <c r="H1048" s="2">
        <f t="shared" si="726"/>
        <v>16.638728623822701</v>
      </c>
      <c r="I1048" s="2">
        <f t="shared" si="726"/>
        <v>19.149363755618939</v>
      </c>
      <c r="J1048" s="2">
        <f t="shared" si="726"/>
        <v>26.116480082460907</v>
      </c>
      <c r="K1048" s="2">
        <f t="shared" si="726"/>
        <v>43.768616419807721</v>
      </c>
    </row>
    <row r="1049" spans="2:13" hidden="1">
      <c r="B1049" s="5" t="str">
        <f t="shared" si="681"/>
        <v>SPS1</v>
      </c>
      <c r="C1049" s="5" t="str">
        <f t="shared" si="682"/>
        <v>CH</v>
      </c>
      <c r="D1049" t="s">
        <v>782</v>
      </c>
      <c r="E1049" t="s">
        <v>8</v>
      </c>
      <c r="F1049" s="2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2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2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7.4811966088454262E-4</v>
      </c>
      <c r="I1049" s="2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9.4732202366104655E-4</v>
      </c>
      <c r="J1049" s="2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7.4601449201220443E-2</v>
      </c>
      <c r="K1049" s="2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8.3054486832245061E-2</v>
      </c>
      <c r="M1049" s="20"/>
    </row>
    <row r="1050" spans="2:13" hidden="1">
      <c r="B1050" s="5" t="str">
        <f t="shared" si="681"/>
        <v>SPS1</v>
      </c>
      <c r="C1050" s="5" t="str">
        <f t="shared" si="682"/>
        <v>CH</v>
      </c>
      <c r="D1050" t="s">
        <v>1107</v>
      </c>
      <c r="E1050" t="s">
        <v>8</v>
      </c>
      <c r="F1050" s="2">
        <f>SUM(F1051:F1052)</f>
        <v>2.0909926385111977</v>
      </c>
      <c r="G1050" s="2">
        <f t="shared" ref="G1050:K1050" si="727">SUM(G1051:G1052)</f>
        <v>2.349024330937822</v>
      </c>
      <c r="H1050" s="2">
        <f t="shared" si="727"/>
        <v>3.0883073217613699</v>
      </c>
      <c r="I1050" s="2">
        <f t="shared" si="727"/>
        <v>8.6515562302339912</v>
      </c>
      <c r="J1050" s="2">
        <f t="shared" si="727"/>
        <v>10.823762197569989</v>
      </c>
      <c r="K1050" s="2">
        <f t="shared" si="727"/>
        <v>12.406522461198609</v>
      </c>
    </row>
    <row r="1051" spans="2:13" hidden="1">
      <c r="B1051" s="5" t="str">
        <f t="shared" si="681"/>
        <v>SPS1</v>
      </c>
      <c r="C1051" s="5" t="str">
        <f t="shared" si="682"/>
        <v>CH</v>
      </c>
      <c r="D1051" t="s">
        <v>783</v>
      </c>
      <c r="E1051" t="s">
        <v>8</v>
      </c>
      <c r="F1051" s="2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  <c r="G1051" s="2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2.349024330937822</v>
      </c>
      <c r="H1051" s="2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3.0881836135741385</v>
      </c>
      <c r="I1051" s="2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8.651403535070699</v>
      </c>
      <c r="J1051" s="2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10.811601227114165</v>
      </c>
      <c r="K1051" s="2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12.392961859664812</v>
      </c>
    </row>
    <row r="1052" spans="2:13" hidden="1">
      <c r="B1052" s="5" t="str">
        <f t="shared" si="681"/>
        <v>SPS1</v>
      </c>
      <c r="C1052" s="5" t="str">
        <f t="shared" si="682"/>
        <v>CH</v>
      </c>
      <c r="D1052" t="s">
        <v>784</v>
      </c>
      <c r="E1052" t="s">
        <v>8</v>
      </c>
      <c r="F1052" s="2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2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2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1.2370818723159152E-4</v>
      </c>
      <c r="I1052" s="2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1.5269516329208556E-4</v>
      </c>
      <c r="J1052" s="2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1.216097045582303E-2</v>
      </c>
      <c r="K1052" s="2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1.3560601533796492E-2</v>
      </c>
    </row>
    <row r="1053" spans="2:13" hidden="1">
      <c r="B1053" s="5" t="str">
        <f t="shared" si="681"/>
        <v>SPS1</v>
      </c>
      <c r="C1053" s="5" t="str">
        <f t="shared" si="682"/>
        <v>CH</v>
      </c>
      <c r="D1053" s="1" t="s">
        <v>785</v>
      </c>
      <c r="E1053" t="s">
        <v>8</v>
      </c>
      <c r="F1053" s="3">
        <f>[1]Residential!B$245</f>
        <v>156.85165773040512</v>
      </c>
      <c r="G1053" s="3">
        <f>[1]Residential!C$245</f>
        <v>162.65648341129148</v>
      </c>
      <c r="H1053" s="3">
        <f>[1]Residential!D$245</f>
        <v>164.27703710966622</v>
      </c>
      <c r="I1053" s="3">
        <f>[1]Residential!E$245</f>
        <v>164.27037492121707</v>
      </c>
      <c r="J1053" s="3">
        <f>[1]Residential!F$245</f>
        <v>164.38763185768849</v>
      </c>
      <c r="K1053" s="3">
        <f>[1]Residential!G$245</f>
        <v>163.88868378973297</v>
      </c>
    </row>
    <row r="1054" spans="2:13" hidden="1"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2">
        <f>[1]Residential!B$116</f>
        <v>129.87338211101476</v>
      </c>
      <c r="G1054" s="2">
        <f>[1]Residential!C$116</f>
        <v>136.51165737582741</v>
      </c>
      <c r="H1054" s="2">
        <f>[1]Residential!D$116</f>
        <v>138.15465852220871</v>
      </c>
      <c r="I1054" s="2">
        <f>[1]Residential!E$116</f>
        <v>138.05926580296295</v>
      </c>
      <c r="J1054" s="2">
        <f>[1]Residential!F$116</f>
        <v>137.93087445100477</v>
      </c>
      <c r="K1054" s="2">
        <f>[1]Residential!G$116</f>
        <v>137.56643446443275</v>
      </c>
    </row>
    <row r="1055" spans="2:13" hidden="1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1183</v>
      </c>
      <c r="E1055" t="s">
        <v>8</v>
      </c>
      <c r="F1055" s="2">
        <f>SUM(F1056:F1057)</f>
        <v>27.968325424789704</v>
      </c>
      <c r="G1055" s="2">
        <f t="shared" ref="G1055:K1055" si="730">SUM(G1056:G1057)</f>
        <v>29.715928269890281</v>
      </c>
      <c r="H1055" s="2">
        <f t="shared" si="730"/>
        <v>30.62055526061997</v>
      </c>
      <c r="I1055" s="2">
        <f t="shared" si="730"/>
        <v>31.943289757467387</v>
      </c>
      <c r="J1055" s="2">
        <f t="shared" si="730"/>
        <v>37.914739761502709</v>
      </c>
      <c r="K1055" s="2">
        <f t="shared" si="730"/>
        <v>59.549900966864278</v>
      </c>
    </row>
    <row r="1056" spans="2:13" hidden="1">
      <c r="B1056" s="5" t="str">
        <f t="shared" si="728"/>
        <v>SPS1</v>
      </c>
      <c r="C1056" s="5" t="str">
        <f t="shared" si="729"/>
        <v>CH</v>
      </c>
      <c r="D1056" t="s">
        <v>1184</v>
      </c>
      <c r="E1056" t="s">
        <v>8</v>
      </c>
      <c r="F1056" s="2">
        <f>[1]Residential!B$102</f>
        <v>8.9079990046414892</v>
      </c>
      <c r="G1056" s="2">
        <f>[1]Residential!C$102</f>
        <v>7.6434891856670406</v>
      </c>
      <c r="H1056" s="2">
        <f>[1]Residential!D$102</f>
        <v>6.8509429408732601</v>
      </c>
      <c r="I1056" s="2">
        <f>[1]Residential!E$102</f>
        <v>5.0306704252461918</v>
      </c>
      <c r="J1056" s="2">
        <f>[1]Residential!F$102</f>
        <v>2.1254892781303618</v>
      </c>
      <c r="K1056" s="2">
        <f>[1]Residential!G$102</f>
        <v>0.68865819539872009</v>
      </c>
    </row>
    <row r="1057" spans="2:11" hidden="1">
      <c r="B1057" s="5" t="str">
        <f t="shared" si="728"/>
        <v>SPS1</v>
      </c>
      <c r="C1057" s="5" t="str">
        <f t="shared" si="729"/>
        <v>CH</v>
      </c>
      <c r="D1057" t="s">
        <v>1185</v>
      </c>
      <c r="E1057" t="s">
        <v>8</v>
      </c>
      <c r="F1057" s="2">
        <f>[1]Residential!B$104</f>
        <v>19.060326420148215</v>
      </c>
      <c r="G1057" s="2">
        <f>[1]Residential!C$104</f>
        <v>22.072439084223241</v>
      </c>
      <c r="H1057" s="2">
        <f>[1]Residential!D$104</f>
        <v>23.76961231974671</v>
      </c>
      <c r="I1057" s="2">
        <f>[1]Residential!E$104</f>
        <v>26.912619332221194</v>
      </c>
      <c r="J1057" s="2">
        <f>[1]Residential!F$104</f>
        <v>35.789250483372349</v>
      </c>
      <c r="K1057" s="2">
        <f>[1]Residential!G$104</f>
        <v>58.861242771465555</v>
      </c>
    </row>
    <row r="1058" spans="2:11" hidden="1">
      <c r="B1058" s="5" t="str">
        <f t="shared" si="728"/>
        <v>SPS1</v>
      </c>
      <c r="C1058" s="5" t="str">
        <f t="shared" si="729"/>
        <v>CH</v>
      </c>
      <c r="D1058" t="s">
        <v>1114</v>
      </c>
      <c r="E1058" t="s">
        <v>8</v>
      </c>
      <c r="F1058" s="2">
        <f>F1059</f>
        <v>45.12438581305689</v>
      </c>
      <c r="G1058" s="2">
        <f t="shared" ref="G1058:K1058" si="731">G1059</f>
        <v>41.306205641557412</v>
      </c>
      <c r="H1058" s="2">
        <f t="shared" si="731"/>
        <v>40.772894330780844</v>
      </c>
      <c r="I1058" s="2">
        <f t="shared" si="731"/>
        <v>34.505006977149478</v>
      </c>
      <c r="J1058" s="2">
        <f t="shared" si="731"/>
        <v>17.996555485386661</v>
      </c>
      <c r="K1058" s="2">
        <f t="shared" si="731"/>
        <v>0.19343185464836024</v>
      </c>
    </row>
    <row r="1059" spans="2:11" hidden="1">
      <c r="B1059" s="5" t="str">
        <f t="shared" si="728"/>
        <v>SPS1</v>
      </c>
      <c r="C1059" s="5" t="str">
        <f t="shared" si="729"/>
        <v>CH</v>
      </c>
      <c r="D1059" t="s">
        <v>1115</v>
      </c>
      <c r="E1059" t="s">
        <v>8</v>
      </c>
      <c r="F1059" s="2">
        <f>[1]Residential!B$105</f>
        <v>45.12438581305689</v>
      </c>
      <c r="G1059" s="2">
        <f>[1]Residential!C$105</f>
        <v>41.306205641557412</v>
      </c>
      <c r="H1059" s="2">
        <f>[1]Residential!D$105</f>
        <v>40.772894330780844</v>
      </c>
      <c r="I1059" s="2">
        <f>[1]Residential!E$105</f>
        <v>34.505006977149478</v>
      </c>
      <c r="J1059" s="2">
        <f>[1]Residential!F$105</f>
        <v>17.996555485386661</v>
      </c>
      <c r="K1059" s="2">
        <f>[1]Residential!G$105</f>
        <v>0.19343185464836024</v>
      </c>
    </row>
    <row r="1060" spans="2:11" hidden="1">
      <c r="B1060" s="5" t="str">
        <f t="shared" si="728"/>
        <v>SPS1</v>
      </c>
      <c r="C1060" s="5" t="str">
        <f t="shared" si="729"/>
        <v>CH</v>
      </c>
      <c r="D1060" t="s">
        <v>1116</v>
      </c>
      <c r="E1060" t="s">
        <v>8</v>
      </c>
      <c r="F1060" s="2">
        <f>SUM(F1061:F1062)</f>
        <v>36.569914563000083</v>
      </c>
      <c r="G1060" s="2">
        <f t="shared" ref="G1060:K1060" si="732">SUM(G1061:G1062)</f>
        <v>36.121964572419749</v>
      </c>
      <c r="H1060" s="2">
        <f t="shared" si="732"/>
        <v>38.326005376825727</v>
      </c>
      <c r="I1060" s="2">
        <f t="shared" si="732"/>
        <v>39.933793311437938</v>
      </c>
      <c r="J1060" s="2">
        <f t="shared" si="732"/>
        <v>32.195397805733322</v>
      </c>
      <c r="K1060" s="2">
        <f t="shared" si="732"/>
        <v>21.412159461681195</v>
      </c>
    </row>
    <row r="1061" spans="2:11" hidden="1">
      <c r="B1061" s="5" t="str">
        <f t="shared" si="728"/>
        <v>SPS1</v>
      </c>
      <c r="C1061" s="5" t="str">
        <f t="shared" si="729"/>
        <v>CH</v>
      </c>
      <c r="D1061" t="s">
        <v>1117</v>
      </c>
      <c r="E1061" t="s">
        <v>8</v>
      </c>
      <c r="F1061" s="2">
        <f>[1]Residential!B$106</f>
        <v>36.569914563000083</v>
      </c>
      <c r="G1061" s="2">
        <f>[1]Residential!C$106</f>
        <v>36.121964572419749</v>
      </c>
      <c r="H1061" s="2">
        <f>[1]Residential!D$106</f>
        <v>38.324510097430277</v>
      </c>
      <c r="I1061" s="2">
        <f>[1]Residential!E$106</f>
        <v>39.931969814335964</v>
      </c>
      <c r="J1061" s="2">
        <f>[1]Residential!F$106</f>
        <v>32.059647904525633</v>
      </c>
      <c r="K1061" s="2">
        <f>[1]Residential!G$106</f>
        <v>21.26712532308601</v>
      </c>
    </row>
    <row r="1062" spans="2:11" hidden="1">
      <c r="B1062" s="5" t="str">
        <f t="shared" si="728"/>
        <v>SPS1</v>
      </c>
      <c r="C1062" s="5" t="str">
        <f t="shared" si="729"/>
        <v>CH</v>
      </c>
      <c r="D1062" t="s">
        <v>1118</v>
      </c>
      <c r="E1062" t="s">
        <v>8</v>
      </c>
      <c r="F1062" s="2">
        <f>[1]Residential!B$107</f>
        <v>0</v>
      </c>
      <c r="G1062" s="2">
        <f>[1]Residential!C$107</f>
        <v>0</v>
      </c>
      <c r="H1062" s="2">
        <f>[1]Residential!D$107</f>
        <v>1.4952793954458197E-3</v>
      </c>
      <c r="I1062" s="2">
        <f>[1]Residential!E$107</f>
        <v>1.8234971019727333E-3</v>
      </c>
      <c r="J1062" s="2">
        <f>[1]Residential!F$107</f>
        <v>0.13574990120768557</v>
      </c>
      <c r="K1062" s="2">
        <f>[1]Residential!G$107</f>
        <v>0.14503413859518527</v>
      </c>
    </row>
    <row r="1063" spans="2:11" hidden="1">
      <c r="B1063" s="5" t="str">
        <f t="shared" si="728"/>
        <v>SPS1</v>
      </c>
      <c r="C1063" s="5" t="str">
        <f t="shared" si="729"/>
        <v>CH</v>
      </c>
      <c r="D1063" t="s">
        <v>1119</v>
      </c>
      <c r="E1063" t="s">
        <v>8</v>
      </c>
      <c r="F1063" s="2">
        <f>F1064</f>
        <v>7.2000012627716756E-2</v>
      </c>
      <c r="G1063" s="2">
        <f t="shared" ref="G1063:K1063" si="733">G1064</f>
        <v>7.2000003533001802E-2</v>
      </c>
      <c r="H1063" s="2">
        <f t="shared" si="733"/>
        <v>2.0842424876264509E-5</v>
      </c>
      <c r="I1063" s="2">
        <f t="shared" si="733"/>
        <v>1.102528424751542E-5</v>
      </c>
      <c r="J1063" s="2">
        <f t="shared" si="733"/>
        <v>0</v>
      </c>
      <c r="K1063" s="2">
        <f t="shared" si="733"/>
        <v>0</v>
      </c>
    </row>
    <row r="1064" spans="2:11" hidden="1">
      <c r="B1064" s="5" t="str">
        <f t="shared" si="728"/>
        <v>SPS1</v>
      </c>
      <c r="C1064" s="5" t="str">
        <f t="shared" si="729"/>
        <v>CH</v>
      </c>
      <c r="D1064" t="s">
        <v>1120</v>
      </c>
      <c r="E1064" t="s">
        <v>8</v>
      </c>
      <c r="F1064" s="2">
        <f>[1]Residential!B$108</f>
        <v>7.2000012627716756E-2</v>
      </c>
      <c r="G1064" s="2">
        <f>[1]Residential!C$108</f>
        <v>7.2000003533001802E-2</v>
      </c>
      <c r="H1064" s="2">
        <f>[1]Residential!D$108</f>
        <v>2.0842424876264509E-5</v>
      </c>
      <c r="I1064" s="2">
        <f>[1]Residential!E$108</f>
        <v>1.102528424751542E-5</v>
      </c>
      <c r="J1064" s="2">
        <f>[1]Residential!F$108</f>
        <v>0</v>
      </c>
      <c r="K1064" s="2">
        <f>[1]Residential!G$108</f>
        <v>0</v>
      </c>
    </row>
    <row r="1065" spans="2:11" hidden="1">
      <c r="B1065" s="5" t="str">
        <f t="shared" si="728"/>
        <v>SPS1</v>
      </c>
      <c r="C1065" s="5" t="str">
        <f t="shared" si="729"/>
        <v>CH</v>
      </c>
      <c r="D1065" t="s">
        <v>1121</v>
      </c>
      <c r="E1065" t="s">
        <v>8</v>
      </c>
      <c r="F1065" s="2">
        <f>SUM([1]Residential!B$109:B$110)</f>
        <v>3.8540710323604568</v>
      </c>
      <c r="G1065" s="2">
        <f>SUM([1]Residential!C$109:C$110)</f>
        <v>7.6289139783122231</v>
      </c>
      <c r="H1065" s="2">
        <f>SUM([1]Residential!D$109:D$110)</f>
        <v>7.4150035023660452</v>
      </c>
      <c r="I1065" s="2">
        <f>SUM([1]Residential!E$109:E$110)</f>
        <v>8.4416829659437607</v>
      </c>
      <c r="J1065" s="2">
        <f>SUM([1]Residential!F$109:F$110)</f>
        <v>7.7743414246161562</v>
      </c>
      <c r="K1065" s="2">
        <f>SUM([1]Residential!G$109:G$110)</f>
        <v>8.0844919781087974</v>
      </c>
    </row>
    <row r="1066" spans="2:11" hidden="1">
      <c r="B1066" s="5" t="str">
        <f t="shared" si="728"/>
        <v>SPS1</v>
      </c>
      <c r="C1066" s="5" t="str">
        <f t="shared" si="729"/>
        <v>CH</v>
      </c>
      <c r="D1066" t="s">
        <v>1122</v>
      </c>
      <c r="E1066" t="s">
        <v>8</v>
      </c>
      <c r="F1066" s="2">
        <f>[1]Residential!B$109</f>
        <v>7.3272035311738648E-2</v>
      </c>
      <c r="G1066" s="2">
        <f>[1]Residential!C$109</f>
        <v>3.4159449346945598E-3</v>
      </c>
      <c r="H1066" s="2">
        <f>[1]Residential!D$109</f>
        <v>4.3907363832371721E-3</v>
      </c>
      <c r="I1066" s="2">
        <f>[1]Residential!E$109</f>
        <v>0.50399910182129903</v>
      </c>
      <c r="J1066" s="2">
        <f>[1]Residential!F$109</f>
        <v>0.76746923535711065</v>
      </c>
      <c r="K1066" s="2">
        <f>[1]Residential!G$109</f>
        <v>0.76746915971655472</v>
      </c>
    </row>
    <row r="1067" spans="2:11" hidden="1">
      <c r="B1067" s="5" t="str">
        <f t="shared" si="728"/>
        <v>SPS1</v>
      </c>
      <c r="C1067" s="5" t="str">
        <f t="shared" si="729"/>
        <v>CH</v>
      </c>
      <c r="D1067" t="s">
        <v>1123</v>
      </c>
      <c r="E1067" t="s">
        <v>8</v>
      </c>
      <c r="F1067" s="2">
        <f>IFERROR(F$1066/F$1041,0)*F1042</f>
        <v>7.3264764018271714E-2</v>
      </c>
      <c r="G1067" s="2">
        <f t="shared" ref="G1067:K1067" si="734">IFERROR(G$1066/G$1041,0)*G1042</f>
        <v>3.4158825391132795E-3</v>
      </c>
      <c r="H1067" s="2">
        <f t="shared" si="734"/>
        <v>4.3787650126981305E-3</v>
      </c>
      <c r="I1067" s="2">
        <f t="shared" si="734"/>
        <v>0.50390459582963454</v>
      </c>
      <c r="J1067" s="2">
        <f t="shared" si="734"/>
        <v>0.7672759242236018</v>
      </c>
      <c r="K1067" s="2">
        <f t="shared" si="734"/>
        <v>0.7673342302470556</v>
      </c>
    </row>
    <row r="1068" spans="2:11" hidden="1">
      <c r="B1068" s="5" t="str">
        <f t="shared" si="728"/>
        <v>SPS1</v>
      </c>
      <c r="C1068" s="5" t="str">
        <f t="shared" si="729"/>
        <v>CH</v>
      </c>
      <c r="D1068" t="s">
        <v>1124</v>
      </c>
      <c r="E1068" t="s">
        <v>8</v>
      </c>
      <c r="F1068" s="2">
        <f t="shared" ref="F1068:K1068" si="735">IFERROR(F$1066/F$1041,0)*F1043</f>
        <v>0</v>
      </c>
      <c r="G1068" s="2">
        <f t="shared" si="735"/>
        <v>0</v>
      </c>
      <c r="H1068" s="2">
        <f t="shared" si="735"/>
        <v>0</v>
      </c>
      <c r="I1068" s="2">
        <f t="shared" si="735"/>
        <v>0</v>
      </c>
      <c r="J1068" s="2">
        <f t="shared" si="735"/>
        <v>0</v>
      </c>
      <c r="K1068" s="2">
        <f t="shared" si="735"/>
        <v>0</v>
      </c>
    </row>
    <row r="1069" spans="2:11" hidden="1">
      <c r="B1069" s="5" t="str">
        <f t="shared" si="728"/>
        <v>SPS1</v>
      </c>
      <c r="C1069" s="5" t="str">
        <f t="shared" si="729"/>
        <v>CH</v>
      </c>
      <c r="D1069" t="s">
        <v>1125</v>
      </c>
      <c r="E1069" t="s">
        <v>8</v>
      </c>
      <c r="F1069" s="2">
        <f t="shared" ref="F1069:K1069" si="736">IFERROR(F$1066/F$1041,0)*F1044</f>
        <v>7.2712934669359409E-6</v>
      </c>
      <c r="G1069" s="2">
        <f t="shared" si="736"/>
        <v>6.2395581280070544E-8</v>
      </c>
      <c r="H1069" s="2">
        <f t="shared" si="736"/>
        <v>1.1971370539041578E-5</v>
      </c>
      <c r="I1069" s="2">
        <f t="shared" si="736"/>
        <v>9.450599166450529E-5</v>
      </c>
      <c r="J1069" s="2">
        <f t="shared" si="736"/>
        <v>1.9331113350886341E-4</v>
      </c>
      <c r="K1069" s="2">
        <f t="shared" si="736"/>
        <v>1.3492946949913379E-4</v>
      </c>
    </row>
    <row r="1070" spans="2:11" hidden="1">
      <c r="B1070" s="5" t="str">
        <f t="shared" si="728"/>
        <v>SPS1</v>
      </c>
      <c r="C1070" s="5" t="str">
        <f t="shared" si="729"/>
        <v>CH</v>
      </c>
      <c r="D1070" t="s">
        <v>1126</v>
      </c>
      <c r="E1070" t="s">
        <v>8</v>
      </c>
      <c r="F1070" s="2">
        <f>F1065-F1066</f>
        <v>3.7807989970487181</v>
      </c>
      <c r="G1070" s="2">
        <f t="shared" ref="G1070:K1070" si="737">G1065-G1066</f>
        <v>7.6254980333775286</v>
      </c>
      <c r="H1070" s="2">
        <f t="shared" si="737"/>
        <v>7.4106127659828083</v>
      </c>
      <c r="I1070" s="2">
        <f t="shared" si="737"/>
        <v>7.9376838641224614</v>
      </c>
      <c r="J1070" s="2">
        <f t="shared" si="737"/>
        <v>7.0068721892590453</v>
      </c>
      <c r="K1070" s="2">
        <f t="shared" si="737"/>
        <v>7.3170228183922426</v>
      </c>
    </row>
    <row r="1071" spans="2:11" hidden="1">
      <c r="B1071" s="5" t="str">
        <f t="shared" si="728"/>
        <v>SPS1</v>
      </c>
      <c r="C1071" s="5" t="str">
        <f t="shared" si="729"/>
        <v>CH</v>
      </c>
      <c r="D1071" t="s">
        <v>1127</v>
      </c>
      <c r="E1071" t="s">
        <v>8</v>
      </c>
      <c r="F1071" s="2">
        <f>F1072</f>
        <v>9.1310717700783943</v>
      </c>
      <c r="G1071" s="2">
        <f t="shared" ref="G1071:K1071" si="738">G1072</f>
        <v>9.0348958713849736</v>
      </c>
      <c r="H1071" s="2">
        <f t="shared" si="738"/>
        <v>8.3854416914480296</v>
      </c>
      <c r="I1071" s="2">
        <f t="shared" si="738"/>
        <v>8.2681884938958472</v>
      </c>
      <c r="J1071" s="2">
        <f t="shared" si="738"/>
        <v>8.3344034968480845</v>
      </c>
      <c r="K1071" s="2">
        <f t="shared" si="738"/>
        <v>4.5838883181295795</v>
      </c>
    </row>
    <row r="1072" spans="2:11" hidden="1">
      <c r="B1072" s="5" t="str">
        <f t="shared" si="728"/>
        <v>SPS1</v>
      </c>
      <c r="C1072" s="5" t="str">
        <f t="shared" si="729"/>
        <v>CH</v>
      </c>
      <c r="D1072" t="s">
        <v>1128</v>
      </c>
      <c r="E1072" t="s">
        <v>8</v>
      </c>
      <c r="F1072" s="2">
        <f>[1]Residential!B$111</f>
        <v>9.1310717700783943</v>
      </c>
      <c r="G1072" s="2">
        <f>[1]Residential!C$111</f>
        <v>9.0348958713849736</v>
      </c>
      <c r="H1072" s="2">
        <f>[1]Residential!D$111</f>
        <v>8.3854416914480296</v>
      </c>
      <c r="I1072" s="2">
        <f>[1]Residential!E$111</f>
        <v>8.2681884938958472</v>
      </c>
      <c r="J1072" s="2">
        <f>[1]Residential!F$111</f>
        <v>8.3344034968480845</v>
      </c>
      <c r="K1072" s="2">
        <f>[1]Residential!G$111</f>
        <v>4.5838883181295795</v>
      </c>
    </row>
    <row r="1073" spans="2:11" hidden="1">
      <c r="B1073" s="5" t="str">
        <f t="shared" si="728"/>
        <v>SPS1</v>
      </c>
      <c r="C1073" s="5" t="str">
        <f t="shared" si="729"/>
        <v>CH</v>
      </c>
      <c r="D1073" t="s">
        <v>1129</v>
      </c>
      <c r="E1073" t="s">
        <v>8</v>
      </c>
      <c r="F1073" s="2">
        <f>F1074</f>
        <v>2.6968829410990436</v>
      </c>
      <c r="G1073" s="2">
        <f t="shared" ref="G1073:K1073" si="739">G1074</f>
        <v>3.1682190329416944</v>
      </c>
      <c r="H1073" s="2">
        <f t="shared" si="739"/>
        <v>3.1712705366020666</v>
      </c>
      <c r="I1073" s="2">
        <f t="shared" si="739"/>
        <v>3.3008450643699354</v>
      </c>
      <c r="J1073" s="2">
        <f t="shared" si="739"/>
        <v>3.4164999565333352</v>
      </c>
      <c r="K1073" s="2">
        <f t="shared" si="739"/>
        <v>3.6215656883001706</v>
      </c>
    </row>
    <row r="1074" spans="2:11" hidden="1">
      <c r="B1074" s="5" t="str">
        <f t="shared" si="728"/>
        <v>SPS1</v>
      </c>
      <c r="C1074" s="5" t="str">
        <f t="shared" si="729"/>
        <v>CH</v>
      </c>
      <c r="D1074" t="s">
        <v>1130</v>
      </c>
      <c r="E1074" t="s">
        <v>8</v>
      </c>
      <c r="F1074" s="2">
        <f>[1]Residential!B$112</f>
        <v>2.6968829410990436</v>
      </c>
      <c r="G1074" s="2">
        <f>[1]Residential!C$112</f>
        <v>3.1682190329416944</v>
      </c>
      <c r="H1074" s="2">
        <f>[1]Residential!D$112</f>
        <v>3.1712705366020666</v>
      </c>
      <c r="I1074" s="2">
        <f>[1]Residential!E$112</f>
        <v>3.3008450643699354</v>
      </c>
      <c r="J1074" s="2">
        <f>[1]Residential!F$112</f>
        <v>3.4164999565333352</v>
      </c>
      <c r="K1074" s="2">
        <f>[1]Residential!G$112</f>
        <v>3.6215656883001706</v>
      </c>
    </row>
    <row r="1075" spans="2:11" hidden="1">
      <c r="B1075" s="5" t="str">
        <f t="shared" si="728"/>
        <v>SPS1</v>
      </c>
      <c r="C1075" s="5" t="str">
        <f t="shared" si="729"/>
        <v>CH</v>
      </c>
      <c r="D1075" t="s">
        <v>1131</v>
      </c>
      <c r="E1075" t="s">
        <v>8</v>
      </c>
      <c r="F1075" s="2">
        <f>F1076</f>
        <v>0.78533647234855097</v>
      </c>
      <c r="G1075" s="2">
        <f t="shared" ref="G1075:K1075" si="740">G1076</f>
        <v>0.94126964318275208</v>
      </c>
      <c r="H1075" s="2">
        <f t="shared" si="740"/>
        <v>0.94127056635483342</v>
      </c>
      <c r="I1075" s="2">
        <f t="shared" si="740"/>
        <v>0.94127072419012736</v>
      </c>
      <c r="J1075" s="2">
        <f t="shared" si="740"/>
        <v>2.105140813550701</v>
      </c>
      <c r="K1075" s="2">
        <f t="shared" si="740"/>
        <v>2.4071117868740517</v>
      </c>
    </row>
    <row r="1076" spans="2:11" hidden="1">
      <c r="B1076" s="5" t="str">
        <f t="shared" si="728"/>
        <v>SPS1</v>
      </c>
      <c r="C1076" s="5" t="str">
        <f t="shared" si="729"/>
        <v>CH</v>
      </c>
      <c r="D1076" t="s">
        <v>1132</v>
      </c>
      <c r="E1076" t="s">
        <v>8</v>
      </c>
      <c r="F1076" s="2">
        <f>[1]Residential!B$113</f>
        <v>0.78533647234855097</v>
      </c>
      <c r="G1076" s="2">
        <f>[1]Residential!C$113</f>
        <v>0.94126964318275208</v>
      </c>
      <c r="H1076" s="2">
        <f>[1]Residential!D$113</f>
        <v>0.94127056635483342</v>
      </c>
      <c r="I1076" s="2">
        <f>[1]Residential!E$113</f>
        <v>0.94127072419012736</v>
      </c>
      <c r="J1076" s="2">
        <f>[1]Residential!F$113</f>
        <v>2.105140813550701</v>
      </c>
      <c r="K1076" s="2">
        <f>[1]Residential!G$113</f>
        <v>2.4071117868740517</v>
      </c>
    </row>
    <row r="1077" spans="2:11" hidden="1">
      <c r="B1077" s="5" t="str">
        <f t="shared" si="728"/>
        <v>SPS1</v>
      </c>
      <c r="C1077" s="5" t="str">
        <f t="shared" si="729"/>
        <v>CH</v>
      </c>
      <c r="D1077" t="s">
        <v>1133</v>
      </c>
      <c r="E1077" t="s">
        <v>8</v>
      </c>
      <c r="F1077" s="2">
        <f>F1078</f>
        <v>0</v>
      </c>
      <c r="G1077" s="2">
        <f t="shared" ref="G1077:K1077" si="741">G1078</f>
        <v>0</v>
      </c>
      <c r="H1077" s="2">
        <f t="shared" si="741"/>
        <v>0</v>
      </c>
      <c r="I1077" s="2">
        <f t="shared" si="741"/>
        <v>0</v>
      </c>
      <c r="J1077" s="2">
        <f t="shared" si="741"/>
        <v>0</v>
      </c>
      <c r="K1077" s="2">
        <f t="shared" si="741"/>
        <v>0</v>
      </c>
    </row>
    <row r="1078" spans="2:11" hidden="1">
      <c r="B1078" s="5" t="str">
        <f t="shared" si="728"/>
        <v>SPS1</v>
      </c>
      <c r="C1078" s="5" t="str">
        <f t="shared" si="729"/>
        <v>CH</v>
      </c>
      <c r="D1078" t="s">
        <v>1134</v>
      </c>
      <c r="E1078" t="s">
        <v>8</v>
      </c>
      <c r="F1078" s="2">
        <f>[1]Residential!B$114</f>
        <v>0</v>
      </c>
      <c r="G1078" s="2">
        <f>[1]Residential!C$114</f>
        <v>0</v>
      </c>
      <c r="H1078" s="2">
        <f>[1]Residential!D$114</f>
        <v>0</v>
      </c>
      <c r="I1078" s="2">
        <f>[1]Residential!E$114</f>
        <v>0</v>
      </c>
      <c r="J1078" s="2">
        <f>[1]Residential!F$114</f>
        <v>0</v>
      </c>
      <c r="K1078" s="2">
        <f>[1]Residential!G$114</f>
        <v>0</v>
      </c>
    </row>
    <row r="1079" spans="2:11" hidden="1">
      <c r="B1079" s="5" t="str">
        <f t="shared" si="728"/>
        <v>SPS1</v>
      </c>
      <c r="C1079" s="5" t="str">
        <f t="shared" si="729"/>
        <v>CH</v>
      </c>
      <c r="D1079" t="s">
        <v>1135</v>
      </c>
      <c r="E1079" t="s">
        <v>8</v>
      </c>
      <c r="F1079" s="2">
        <f>[1]Residential!B$10-[1]Residential!B$223</f>
        <v>3.6713940816539186</v>
      </c>
      <c r="G1079" s="2">
        <f>[1]Residential!C$10-[1]Residential!C$223</f>
        <v>8.5222603626053068</v>
      </c>
      <c r="H1079" s="2">
        <f>[1]Residential!D$10-[1]Residential!D$223</f>
        <v>8.5221964147863218</v>
      </c>
      <c r="I1079" s="2">
        <f>[1]Residential!E$10-[1]Residential!E$223</f>
        <v>10.725177483224229</v>
      </c>
      <c r="J1079" s="2">
        <f>[1]Residential!F$10-[1]Residential!F$223</f>
        <v>28.193795706833814</v>
      </c>
      <c r="K1079" s="2">
        <f>[1]Residential!G$10-[1]Residential!G$223</f>
        <v>37.713884409826306</v>
      </c>
    </row>
    <row r="1080" spans="2:11" hidden="1">
      <c r="B1080" s="5" t="str">
        <f t="shared" si="728"/>
        <v>SPS1</v>
      </c>
      <c r="C1080" s="5" t="str">
        <f t="shared" si="729"/>
        <v>CH</v>
      </c>
      <c r="D1080" t="s">
        <v>1136</v>
      </c>
      <c r="E1080" t="s">
        <v>8</v>
      </c>
      <c r="F1080" s="2">
        <f>[1]Residential!B$224</f>
        <v>26.978275619390377</v>
      </c>
      <c r="G1080" s="2">
        <f>[1]Residential!C$224</f>
        <v>26.144826035464103</v>
      </c>
      <c r="H1080" s="2">
        <f>[1]Residential!D$224</f>
        <v>26.122378587457504</v>
      </c>
      <c r="I1080" s="2">
        <f>[1]Residential!E$224</f>
        <v>26.211109118254154</v>
      </c>
      <c r="J1080" s="2">
        <f>[1]Residential!F$224</f>
        <v>26.4567574066837</v>
      </c>
      <c r="K1080" s="2">
        <f>[1]Residential!G$224</f>
        <v>26.322249325300213</v>
      </c>
    </row>
    <row r="1081" spans="2:11" hidden="1">
      <c r="B1081" s="5" t="str">
        <f t="shared" si="728"/>
        <v>SPS1</v>
      </c>
      <c r="C1081" s="5" t="str">
        <f t="shared" si="729"/>
        <v>CH</v>
      </c>
      <c r="D1081" t="s">
        <v>1186</v>
      </c>
      <c r="E1081" t="s">
        <v>8</v>
      </c>
      <c r="F1081" s="2">
        <f>SUM(F1082:F1083)</f>
        <v>9.8845842336913385</v>
      </c>
      <c r="G1081" s="2">
        <f t="shared" ref="G1081:K1081" si="742">SUM(G1082:G1083)</f>
        <v>10.604164429292158</v>
      </c>
      <c r="H1081" s="2">
        <f t="shared" si="742"/>
        <v>10.635623890357714</v>
      </c>
      <c r="I1081" s="2">
        <f t="shared" si="742"/>
        <v>17.17248452130287</v>
      </c>
      <c r="J1081" s="2">
        <f t="shared" si="742"/>
        <v>17.814894710739082</v>
      </c>
      <c r="K1081" s="2">
        <f t="shared" si="742"/>
        <v>18.765000385730463</v>
      </c>
    </row>
    <row r="1082" spans="2:11" hidden="1">
      <c r="B1082" s="5" t="str">
        <f t="shared" si="728"/>
        <v>SPS1</v>
      </c>
      <c r="C1082" s="5" t="str">
        <f t="shared" si="729"/>
        <v>CH</v>
      </c>
      <c r="D1082" t="s">
        <v>1187</v>
      </c>
      <c r="E1082" t="s">
        <v>8</v>
      </c>
      <c r="F1082" s="2">
        <f>[1]Residential!B$231-F1056</f>
        <v>6.6446945410531093</v>
      </c>
      <c r="G1082" s="2">
        <f>[1]Residential!C$231-G1056</f>
        <v>6.9687083727585977</v>
      </c>
      <c r="H1082" s="2">
        <f>[1]Residential!D$231-H1056</f>
        <v>5.8645064274243701</v>
      </c>
      <c r="I1082" s="2">
        <f>[1]Residential!E$231-I1056</f>
        <v>3.8446466429507113</v>
      </c>
      <c r="J1082" s="2">
        <f>[1]Residential!F$231-J1056</f>
        <v>1.6243874004835361</v>
      </c>
      <c r="K1082" s="2">
        <f>[1]Residential!G$231-K1056</f>
        <v>0.52630179980865366</v>
      </c>
    </row>
    <row r="1083" spans="2:11" hidden="1">
      <c r="B1083" s="5" t="str">
        <f t="shared" si="728"/>
        <v>SPS1</v>
      </c>
      <c r="C1083" s="5" t="str">
        <f t="shared" si="729"/>
        <v>CH</v>
      </c>
      <c r="D1083" t="s">
        <v>1188</v>
      </c>
      <c r="E1083" t="s">
        <v>8</v>
      </c>
      <c r="F1083" s="2">
        <f>[1]Residential!B$233-F1057</f>
        <v>3.2398896926382292</v>
      </c>
      <c r="G1083" s="2">
        <f>[1]Residential!C$233-G1057</f>
        <v>3.6354560565335596</v>
      </c>
      <c r="H1083" s="2">
        <f>[1]Residential!D$233-H1057</f>
        <v>4.7711174629333435</v>
      </c>
      <c r="I1083" s="2">
        <f>[1]Residential!E$233-I1057</f>
        <v>13.32783787835216</v>
      </c>
      <c r="J1083" s="2">
        <f>[1]Residential!F$233-J1057</f>
        <v>16.190507310255548</v>
      </c>
      <c r="K1083" s="2">
        <f>[1]Residential!G$233-K1057</f>
        <v>18.23869858592181</v>
      </c>
    </row>
    <row r="1084" spans="2:11" hidden="1">
      <c r="B1084" s="5" t="str">
        <f t="shared" si="728"/>
        <v>SPS1</v>
      </c>
      <c r="C1084" s="5" t="str">
        <f t="shared" si="729"/>
        <v>CH</v>
      </c>
      <c r="D1084" t="s">
        <v>1137</v>
      </c>
      <c r="E1084" t="s">
        <v>8</v>
      </c>
      <c r="F1084" s="2">
        <f>F1085</f>
        <v>6.9844555303072298</v>
      </c>
      <c r="G1084" s="2">
        <f t="shared" ref="G1084:K1084" si="743">G1085</f>
        <v>6.3978381922256844</v>
      </c>
      <c r="H1084" s="2">
        <f t="shared" si="743"/>
        <v>5.3562566635680184</v>
      </c>
      <c r="I1084" s="2">
        <f t="shared" si="743"/>
        <v>2.4067636978486462E-5</v>
      </c>
      <c r="J1084" s="2">
        <f t="shared" si="743"/>
        <v>7.0827241813731234E-6</v>
      </c>
      <c r="K1084" s="2">
        <f t="shared" si="743"/>
        <v>1.6987616204000577E-6</v>
      </c>
    </row>
    <row r="1085" spans="2:11" hidden="1">
      <c r="B1085" s="5" t="str">
        <f t="shared" si="728"/>
        <v>SPS1</v>
      </c>
      <c r="C1085" s="5" t="str">
        <f t="shared" si="729"/>
        <v>CH</v>
      </c>
      <c r="D1085" t="s">
        <v>1138</v>
      </c>
      <c r="E1085" t="s">
        <v>8</v>
      </c>
      <c r="F1085" s="2">
        <f>[1]Residential!B$234-F1059</f>
        <v>6.9844555303072298</v>
      </c>
      <c r="G1085" s="2">
        <f>[1]Residential!C$234-G1059</f>
        <v>6.3978381922256844</v>
      </c>
      <c r="H1085" s="2">
        <f>[1]Residential!D$234-H1059</f>
        <v>5.3562566635680184</v>
      </c>
      <c r="I1085" s="2">
        <f>[1]Residential!E$234-I1059</f>
        <v>2.4067636978486462E-5</v>
      </c>
      <c r="J1085" s="2">
        <f>[1]Residential!F$234-J1059</f>
        <v>7.0827241813731234E-6</v>
      </c>
      <c r="K1085" s="2">
        <f>[1]Residential!G$234-K1059</f>
        <v>1.6987616204000577E-6</v>
      </c>
    </row>
    <row r="1086" spans="2:11" hidden="1">
      <c r="B1086" s="5" t="str">
        <f t="shared" si="728"/>
        <v>SPS1</v>
      </c>
      <c r="C1086" s="5" t="str">
        <f t="shared" si="729"/>
        <v>CH</v>
      </c>
      <c r="D1086" t="s">
        <v>1139</v>
      </c>
      <c r="E1086" t="s">
        <v>8</v>
      </c>
      <c r="F1086" s="2">
        <f>SUM(F1087:F1088)</f>
        <v>6.380448657076677</v>
      </c>
      <c r="G1086" s="2">
        <f t="shared" ref="G1086:K1086" si="744">SUM(G1087:G1088)</f>
        <v>4.9006544783601385</v>
      </c>
      <c r="H1086" s="2">
        <f t="shared" si="744"/>
        <v>6.3806748900471018</v>
      </c>
      <c r="I1086" s="2">
        <f t="shared" si="744"/>
        <v>5.1092004555165991</v>
      </c>
      <c r="J1086" s="2">
        <f t="shared" si="744"/>
        <v>4.1289092833674035</v>
      </c>
      <c r="K1086" s="2">
        <f t="shared" si="744"/>
        <v>2.7499940220133783</v>
      </c>
    </row>
    <row r="1087" spans="2:11" hidden="1">
      <c r="B1087" s="5" t="str">
        <f t="shared" si="728"/>
        <v>SPS1</v>
      </c>
      <c r="C1087" s="5" t="str">
        <f t="shared" si="729"/>
        <v>CH</v>
      </c>
      <c r="D1087" t="s">
        <v>1140</v>
      </c>
      <c r="E1087" t="s">
        <v>8</v>
      </c>
      <c r="F1087" s="2">
        <f>[1]Residential!B$235-F1061</f>
        <v>6.380448657076677</v>
      </c>
      <c r="G1087" s="2">
        <f>[1]Residential!C$235-G1061</f>
        <v>4.9006544783601385</v>
      </c>
      <c r="H1087" s="2">
        <f>[1]Residential!D$235-H1061</f>
        <v>6.3803747079836484</v>
      </c>
      <c r="I1087" s="2">
        <f>[1]Residential!E$235-I1061</f>
        <v>5.1088326967430362</v>
      </c>
      <c r="J1087" s="2">
        <f>[1]Residential!F$235-J1061</f>
        <v>4.1016602602368621</v>
      </c>
      <c r="K1087" s="2">
        <f>[1]Residential!G$235-K1061</f>
        <v>2.7208822719316501</v>
      </c>
    </row>
    <row r="1088" spans="2:11" hidden="1">
      <c r="B1088" s="5" t="str">
        <f t="shared" si="728"/>
        <v>SPS1</v>
      </c>
      <c r="C1088" s="5" t="str">
        <f t="shared" si="729"/>
        <v>CH</v>
      </c>
      <c r="D1088" t="s">
        <v>1141</v>
      </c>
      <c r="E1088" t="s">
        <v>8</v>
      </c>
      <c r="F1088" s="2">
        <f>[1]Residential!B$236-F1062</f>
        <v>0</v>
      </c>
      <c r="G1088" s="2">
        <f>[1]Residential!C$236-G1062</f>
        <v>0</v>
      </c>
      <c r="H1088" s="2">
        <f>[1]Residential!D$236-H1062</f>
        <v>3.001820634535475E-4</v>
      </c>
      <c r="I1088" s="2">
        <f>[1]Residential!E$236-I1062</f>
        <v>3.6775877356262881E-4</v>
      </c>
      <c r="J1088" s="2">
        <f>[1]Residential!F$236-J1062</f>
        <v>2.7249023130541422E-2</v>
      </c>
      <c r="K1088" s="2">
        <f>[1]Residential!G$236-K1062</f>
        <v>2.9111750081728227E-2</v>
      </c>
    </row>
    <row r="1089" spans="2:11" hidden="1">
      <c r="B1089" s="5" t="str">
        <f t="shared" si="728"/>
        <v>SPS1</v>
      </c>
      <c r="C1089" s="5" t="str">
        <f t="shared" si="729"/>
        <v>CH</v>
      </c>
      <c r="D1089" t="s">
        <v>1142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hidden="1">
      <c r="B1090" s="5" t="str">
        <f t="shared" si="728"/>
        <v>SPS1</v>
      </c>
      <c r="C1090" s="5" t="str">
        <f t="shared" si="729"/>
        <v>CH</v>
      </c>
      <c r="D1090" t="s">
        <v>1143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hidden="1">
      <c r="B1091" s="5" t="str">
        <f t="shared" si="728"/>
        <v>SPS1</v>
      </c>
      <c r="C1091" s="5" t="str">
        <f t="shared" si="729"/>
        <v>CH</v>
      </c>
      <c r="D1091" t="s">
        <v>1144</v>
      </c>
      <c r="E1091" t="s">
        <v>8</v>
      </c>
      <c r="F1091" s="2">
        <f>SUM(F1092,F1096)</f>
        <v>1.3170384735167568</v>
      </c>
      <c r="G1091" s="2">
        <f t="shared" ref="G1091:K1091" si="745">SUM(G1092,G1096)</f>
        <v>1.4633755763240128</v>
      </c>
      <c r="H1091" s="2">
        <f t="shared" si="745"/>
        <v>1.2933445319793109</v>
      </c>
      <c r="I1091" s="2">
        <f t="shared" si="745"/>
        <v>1.4724207349019292</v>
      </c>
      <c r="J1091" s="2">
        <f t="shared" si="745"/>
        <v>1.3560214130706407</v>
      </c>
      <c r="K1091" s="2">
        <f t="shared" si="745"/>
        <v>1.4101187437644991</v>
      </c>
    </row>
    <row r="1092" spans="2:11" hidden="1">
      <c r="B1092" s="5" t="str">
        <f t="shared" si="728"/>
        <v>SPS1</v>
      </c>
      <c r="C1092" s="5" t="str">
        <f t="shared" si="729"/>
        <v>CH</v>
      </c>
      <c r="D1092" t="s">
        <v>1145</v>
      </c>
      <c r="E1092" t="s">
        <v>8</v>
      </c>
      <c r="F1092" s="2">
        <f>[1]Residential!B$238-F1066</f>
        <v>2.5039001286734114E-2</v>
      </c>
      <c r="G1092" s="2">
        <f>[1]Residential!C$238-G1066</f>
        <v>6.5524534707175333E-4</v>
      </c>
      <c r="H1092" s="2">
        <f>[1]Residential!D$238-H1066</f>
        <v>7.6584385844327522E-4</v>
      </c>
      <c r="I1092" s="2">
        <f>[1]Residential!E$238-I1066</f>
        <v>8.7908860222241647E-2</v>
      </c>
      <c r="J1092" s="2">
        <f>[1]Residential!F$238-J1066</f>
        <v>0.13386403557245052</v>
      </c>
      <c r="K1092" s="2">
        <f>[1]Residential!G$238-K1066</f>
        <v>0.13386402637394512</v>
      </c>
    </row>
    <row r="1093" spans="2:11" hidden="1">
      <c r="B1093" s="5" t="str">
        <f t="shared" si="728"/>
        <v>SPS1</v>
      </c>
      <c r="C1093" s="5" t="str">
        <f t="shared" si="729"/>
        <v>CH</v>
      </c>
      <c r="D1093" t="s">
        <v>1146</v>
      </c>
      <c r="E1093" t="s">
        <v>8</v>
      </c>
      <c r="F1093" s="2">
        <f>IFERROR(F$1092/F$1041,0)*F1042</f>
        <v>2.5036516492559911E-2</v>
      </c>
      <c r="G1093" s="2">
        <f t="shared" ref="G1093:K1095" si="746">IFERROR(G$1092/G$1041,0)*G1042</f>
        <v>6.5523337837345948E-4</v>
      </c>
      <c r="H1093" s="2">
        <f t="shared" si="746"/>
        <v>7.6375578031599896E-4</v>
      </c>
      <c r="I1093" s="2">
        <f t="shared" si="746"/>
        <v>8.7892376236493694E-2</v>
      </c>
      <c r="J1093" s="2">
        <f t="shared" si="746"/>
        <v>0.13383031772779902</v>
      </c>
      <c r="K1093" s="2">
        <f t="shared" si="746"/>
        <v>0.13384049161448935</v>
      </c>
    </row>
    <row r="1094" spans="2:11" hidden="1">
      <c r="B1094" s="5" t="str">
        <f t="shared" si="728"/>
        <v>SPS1</v>
      </c>
      <c r="C1094" s="5" t="str">
        <f t="shared" si="729"/>
        <v>CH</v>
      </c>
      <c r="D1094" t="s">
        <v>1147</v>
      </c>
      <c r="E1094" t="s">
        <v>8</v>
      </c>
      <c r="F1094" s="2">
        <f>IFERROR(F$1092/F$1041,0)*F1043</f>
        <v>0</v>
      </c>
      <c r="G1094" s="2">
        <f t="shared" si="746"/>
        <v>0</v>
      </c>
      <c r="H1094" s="2">
        <f t="shared" si="746"/>
        <v>0</v>
      </c>
      <c r="I1094" s="2">
        <f t="shared" si="746"/>
        <v>0</v>
      </c>
      <c r="J1094" s="2">
        <f t="shared" si="746"/>
        <v>0</v>
      </c>
      <c r="K1094" s="2">
        <f t="shared" si="746"/>
        <v>0</v>
      </c>
    </row>
    <row r="1095" spans="2:11" hidden="1">
      <c r="B1095" s="5" t="str">
        <f t="shared" si="728"/>
        <v>SPS1</v>
      </c>
      <c r="C1095" s="5" t="str">
        <f t="shared" si="729"/>
        <v>CH</v>
      </c>
      <c r="D1095" t="s">
        <v>1148</v>
      </c>
      <c r="E1095" t="s">
        <v>8</v>
      </c>
      <c r="F1095" s="2">
        <f>IFERROR(F$1092/F$1041,0)*F1044</f>
        <v>2.4847941742060803E-6</v>
      </c>
      <c r="G1095" s="2">
        <f t="shared" si="746"/>
        <v>1.1968698293802952E-8</v>
      </c>
      <c r="H1095" s="2">
        <f t="shared" si="746"/>
        <v>2.0880781272762919E-6</v>
      </c>
      <c r="I1095" s="2">
        <f t="shared" si="746"/>
        <v>1.6483985747944911E-5</v>
      </c>
      <c r="J1095" s="2">
        <f t="shared" si="746"/>
        <v>3.3717844651506096E-5</v>
      </c>
      <c r="K1095" s="2">
        <f t="shared" si="746"/>
        <v>2.3534759455774465E-5</v>
      </c>
    </row>
    <row r="1096" spans="2:11" hidden="1">
      <c r="B1096" s="5" t="str">
        <f t="shared" si="728"/>
        <v>SPS1</v>
      </c>
      <c r="C1096" s="5" t="str">
        <f t="shared" si="729"/>
        <v>CH</v>
      </c>
      <c r="D1096" t="s">
        <v>1149</v>
      </c>
      <c r="E1096" t="s">
        <v>8</v>
      </c>
      <c r="F1096" s="2">
        <f>[1]Residential!B$239-F1070</f>
        <v>1.2919994722300228</v>
      </c>
      <c r="G1096" s="2">
        <f>[1]Residential!C$239-G1070</f>
        <v>1.462720330976941</v>
      </c>
      <c r="H1096" s="2">
        <f>[1]Residential!D$239-H1070</f>
        <v>1.2925786881208676</v>
      </c>
      <c r="I1096" s="2">
        <f>[1]Residential!E$239-I1070</f>
        <v>1.3845118746796876</v>
      </c>
      <c r="J1096" s="2">
        <f>[1]Residential!F$239-J1070</f>
        <v>1.2221573774981902</v>
      </c>
      <c r="K1096" s="2">
        <f>[1]Residential!G$239-K1070</f>
        <v>1.2762547173905539</v>
      </c>
    </row>
    <row r="1097" spans="2:11" hidden="1">
      <c r="B1097" s="5" t="str">
        <f t="shared" si="728"/>
        <v>SPS1</v>
      </c>
      <c r="C1097" s="5" t="str">
        <f t="shared" si="729"/>
        <v>CH</v>
      </c>
      <c r="D1097" t="s">
        <v>1150</v>
      </c>
      <c r="E1097" t="s">
        <v>8</v>
      </c>
      <c r="F1097" s="2">
        <f>F1098</f>
        <v>0.52046945369871622</v>
      </c>
      <c r="G1097" s="2">
        <f t="shared" ref="G1097:K1097" si="747">G1098</f>
        <v>0.59724017464104406</v>
      </c>
      <c r="H1097" s="2">
        <f t="shared" si="747"/>
        <v>0.34085431464173865</v>
      </c>
      <c r="I1097" s="2">
        <f t="shared" si="747"/>
        <v>0.33608809944732521</v>
      </c>
      <c r="J1097" s="2">
        <f t="shared" si="747"/>
        <v>0.33877964060664389</v>
      </c>
      <c r="K1097" s="2">
        <f t="shared" si="747"/>
        <v>0.18632742768744048</v>
      </c>
    </row>
    <row r="1098" spans="2:11" hidden="1">
      <c r="B1098" s="5" t="str">
        <f t="shared" si="728"/>
        <v>SPS1</v>
      </c>
      <c r="C1098" s="5" t="str">
        <f t="shared" si="729"/>
        <v>CH</v>
      </c>
      <c r="D1098" t="s">
        <v>1151</v>
      </c>
      <c r="E1098" t="s">
        <v>8</v>
      </c>
      <c r="F1098" s="2">
        <f>[1]Residential!B$240-F1072</f>
        <v>0.52046945369871622</v>
      </c>
      <c r="G1098" s="2">
        <f>[1]Residential!C$240-G1072</f>
        <v>0.59724017464104406</v>
      </c>
      <c r="H1098" s="2">
        <f>[1]Residential!D$240-H1072</f>
        <v>0.34085431464173865</v>
      </c>
      <c r="I1098" s="2">
        <f>[1]Residential!E$240-I1072</f>
        <v>0.33608809944732521</v>
      </c>
      <c r="J1098" s="2">
        <f>[1]Residential!F$240-J1072</f>
        <v>0.33877964060664389</v>
      </c>
      <c r="K1098" s="2">
        <f>[1]Residential!G$240-K1072</f>
        <v>0.18632742768744048</v>
      </c>
    </row>
    <row r="1099" spans="2:11" hidden="1">
      <c r="B1099" s="5" t="str">
        <f t="shared" si="728"/>
        <v>SPS1</v>
      </c>
      <c r="C1099" s="5" t="str">
        <f t="shared" si="729"/>
        <v>CH</v>
      </c>
      <c r="D1099" t="s">
        <v>1152</v>
      </c>
      <c r="E1099" t="s">
        <v>8</v>
      </c>
      <c r="F1099" s="2">
        <f>F1100</f>
        <v>0.16979124643980281</v>
      </c>
      <c r="G1099" s="2">
        <f t="shared" ref="G1099" si="748">G1100</f>
        <v>0.1948359003479232</v>
      </c>
      <c r="H1099" s="2">
        <f t="shared" ref="H1099" si="749">H1100</f>
        <v>0.12890697872443546</v>
      </c>
      <c r="I1099" s="2">
        <f t="shared" ref="I1099" si="750">I1100</f>
        <v>0.13417387505845291</v>
      </c>
      <c r="J1099" s="2">
        <f t="shared" ref="J1099" si="751">J1100</f>
        <v>0.13887505892616714</v>
      </c>
      <c r="K1099" s="2">
        <f t="shared" ref="K1099" si="752">K1100</f>
        <v>0.1472106212811588</v>
      </c>
    </row>
    <row r="1100" spans="2:11" hidden="1">
      <c r="B1100" s="5" t="str">
        <f t="shared" si="728"/>
        <v>SPS1</v>
      </c>
      <c r="C1100" s="5" t="str">
        <f t="shared" si="729"/>
        <v>CH</v>
      </c>
      <c r="D1100" t="s">
        <v>1153</v>
      </c>
      <c r="E1100" t="s">
        <v>8</v>
      </c>
      <c r="F1100" s="2">
        <f>[1]Residential!B$241-F1074</f>
        <v>0.16979124643980281</v>
      </c>
      <c r="G1100" s="2">
        <f>[1]Residential!C$241-G1074</f>
        <v>0.1948359003479232</v>
      </c>
      <c r="H1100" s="2">
        <f>[1]Residential!D$241-H1074</f>
        <v>0.12890697872443546</v>
      </c>
      <c r="I1100" s="2">
        <f>[1]Residential!E$241-I1074</f>
        <v>0.13417387505845291</v>
      </c>
      <c r="J1100" s="2">
        <f>[1]Residential!F$241-J1074</f>
        <v>0.13887505892616714</v>
      </c>
      <c r="K1100" s="2">
        <f>[1]Residential!G$241-K1074</f>
        <v>0.1472106212811588</v>
      </c>
    </row>
    <row r="1101" spans="2:11" hidden="1">
      <c r="B1101" s="5" t="str">
        <f t="shared" si="728"/>
        <v>SPS1</v>
      </c>
      <c r="C1101" s="5" t="str">
        <f t="shared" si="729"/>
        <v>CH</v>
      </c>
      <c r="D1101" t="s">
        <v>1154</v>
      </c>
      <c r="E1101" t="s">
        <v>8</v>
      </c>
      <c r="F1101" s="2">
        <f>F1102</f>
        <v>1.721488024659851</v>
      </c>
      <c r="G1101" s="2">
        <f t="shared" ref="G1101" si="753">G1102</f>
        <v>1.9867172842731415</v>
      </c>
      <c r="H1101" s="2">
        <f t="shared" ref="H1101" si="754">H1102</f>
        <v>1.9867173181391848</v>
      </c>
      <c r="I1101" s="2">
        <f t="shared" ref="I1101" si="755">I1102</f>
        <v>1.9867173643900085</v>
      </c>
      <c r="J1101" s="2">
        <f t="shared" ref="J1101" si="756">J1102</f>
        <v>2.6792702172495844</v>
      </c>
      <c r="K1101" s="2">
        <f t="shared" ref="K1101" si="757">K1102</f>
        <v>3.0635964260616566</v>
      </c>
    </row>
    <row r="1102" spans="2:11" hidden="1">
      <c r="B1102" s="5" t="str">
        <f t="shared" si="728"/>
        <v>SPS1</v>
      </c>
      <c r="C1102" s="5" t="str">
        <f t="shared" si="729"/>
        <v>CH</v>
      </c>
      <c r="D1102" t="s">
        <v>1155</v>
      </c>
      <c r="E1102" t="s">
        <v>8</v>
      </c>
      <c r="F1102" s="2">
        <f>[1]Residential!B$242-F1076</f>
        <v>1.721488024659851</v>
      </c>
      <c r="G1102" s="2">
        <f>[1]Residential!C$242-G1076</f>
        <v>1.9867172842731415</v>
      </c>
      <c r="H1102" s="2">
        <f>[1]Residential!D$242-H1076</f>
        <v>1.9867173181391848</v>
      </c>
      <c r="I1102" s="2">
        <f>[1]Residential!E$242-I1076</f>
        <v>1.9867173643900085</v>
      </c>
      <c r="J1102" s="2">
        <f>[1]Residential!F$242-J1076</f>
        <v>2.6792702172495844</v>
      </c>
      <c r="K1102" s="2">
        <f>[1]Residential!G$242-K1076</f>
        <v>3.0635964260616566</v>
      </c>
    </row>
    <row r="1103" spans="2:11" hidden="1">
      <c r="B1103" s="5" t="str">
        <f t="shared" si="728"/>
        <v>SPS1</v>
      </c>
      <c r="C1103" s="5" t="str">
        <f t="shared" si="729"/>
        <v>CH</v>
      </c>
      <c r="D1103" t="s">
        <v>1156</v>
      </c>
      <c r="E1103" t="s">
        <v>8</v>
      </c>
      <c r="F1103" s="2">
        <f>F1104</f>
        <v>0</v>
      </c>
      <c r="G1103" s="2">
        <f t="shared" ref="G1103" si="758">G1104</f>
        <v>0</v>
      </c>
      <c r="H1103" s="2">
        <f t="shared" ref="H1103" si="759">H1104</f>
        <v>0</v>
      </c>
      <c r="I1103" s="2">
        <f t="shared" ref="I1103" si="760">I1104</f>
        <v>0</v>
      </c>
      <c r="J1103" s="2">
        <f t="shared" ref="J1103" si="761">J1104</f>
        <v>0</v>
      </c>
      <c r="K1103" s="2">
        <f t="shared" ref="K1103" si="762">K1104</f>
        <v>0</v>
      </c>
    </row>
    <row r="1104" spans="2:11" hidden="1">
      <c r="B1104" s="5" t="str">
        <f t="shared" si="728"/>
        <v>SPS1</v>
      </c>
      <c r="C1104" s="5" t="str">
        <f t="shared" si="729"/>
        <v>CH</v>
      </c>
      <c r="D1104" t="s">
        <v>1157</v>
      </c>
      <c r="E1104" t="s">
        <v>8</v>
      </c>
      <c r="F1104" s="2">
        <f>[1]Residential!B$243-F1078</f>
        <v>0</v>
      </c>
      <c r="G1104" s="2">
        <f>[1]Residential!C$243-G1078</f>
        <v>0</v>
      </c>
      <c r="H1104" s="2">
        <f>[1]Residential!D$243-H1078</f>
        <v>0</v>
      </c>
      <c r="I1104" s="2">
        <f>[1]Residential!E$243-I1078</f>
        <v>0</v>
      </c>
      <c r="J1104" s="2">
        <f>[1]Residential!F$243-J1078</f>
        <v>0</v>
      </c>
      <c r="K1104" s="2">
        <f>[1]Residential!G$243-K1078</f>
        <v>0</v>
      </c>
    </row>
    <row r="1105" spans="2:11" hidden="1">
      <c r="B1105" s="5" t="str">
        <f t="shared" si="728"/>
        <v>SPS1</v>
      </c>
      <c r="C1105" s="5" t="str">
        <f t="shared" si="729"/>
        <v>CH</v>
      </c>
      <c r="D1105" t="s">
        <v>1158</v>
      </c>
      <c r="E1105" t="s">
        <v>8</v>
      </c>
      <c r="F1105" s="2">
        <f>[1]Residential!B$244-F1079</f>
        <v>0</v>
      </c>
      <c r="G1105" s="2">
        <f>[1]Residential!C$244-G1079</f>
        <v>0</v>
      </c>
      <c r="H1105" s="2">
        <f>[1]Residential!D$244-H1079</f>
        <v>0</v>
      </c>
      <c r="I1105" s="2">
        <f>[1]Residential!E$244-I1079</f>
        <v>0</v>
      </c>
      <c r="J1105" s="2">
        <f>[1]Residential!F$244-J1079</f>
        <v>0</v>
      </c>
      <c r="K1105" s="2">
        <f>[1]Residential!G$244-K1079</f>
        <v>0</v>
      </c>
    </row>
    <row r="1106" spans="2:11" hidden="1">
      <c r="B1106" s="5" t="str">
        <f t="shared" ref="B1106:B1133" si="763">B1105</f>
        <v>SPS1</v>
      </c>
      <c r="C1106" s="5" t="str">
        <f t="shared" ref="C1106:C1133" si="764">C1105</f>
        <v>CH</v>
      </c>
      <c r="D1106" s="1" t="s">
        <v>1159</v>
      </c>
      <c r="E1106" s="1" t="s">
        <v>242</v>
      </c>
      <c r="F1106" t="s">
        <v>295</v>
      </c>
      <c r="G1106" t="s">
        <v>295</v>
      </c>
      <c r="H1106" t="s">
        <v>295</v>
      </c>
      <c r="I1106" t="s">
        <v>295</v>
      </c>
      <c r="J1106" t="s">
        <v>295</v>
      </c>
      <c r="K1106" t="s">
        <v>295</v>
      </c>
    </row>
    <row r="1107" spans="2:11" hidden="1"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4">
        <f>IFERROR(F1056/F973,"-")</f>
        <v>0.95000000000000073</v>
      </c>
      <c r="G1107" s="4">
        <f t="shared" ref="G1107:K1108" si="765">IFERROR(G1056/G973,"-")</f>
        <v>0.9499999999999994</v>
      </c>
      <c r="H1107" s="4">
        <f t="shared" si="765"/>
        <v>0.94999999999999984</v>
      </c>
      <c r="I1107" s="4">
        <f t="shared" si="765"/>
        <v>0.95</v>
      </c>
      <c r="J1107" s="4">
        <f t="shared" si="765"/>
        <v>0.94999999999999962</v>
      </c>
      <c r="K1107" s="4">
        <f t="shared" si="765"/>
        <v>0.95000000000000073</v>
      </c>
    </row>
    <row r="1108" spans="2:11" hidden="1">
      <c r="B1108" s="5" t="str">
        <f t="shared" si="763"/>
        <v>SPS1</v>
      </c>
      <c r="C1108" s="5" t="str">
        <f t="shared" si="764"/>
        <v>CH</v>
      </c>
      <c r="D1108" t="s">
        <v>1190</v>
      </c>
      <c r="E1108" t="s">
        <v>242</v>
      </c>
      <c r="F1108" s="4">
        <f>IFERROR(F1057/F974,"-")</f>
        <v>3.2000000199513372</v>
      </c>
      <c r="G1108" s="4">
        <f t="shared" si="765"/>
        <v>3.2533333765434169</v>
      </c>
      <c r="H1108" s="4">
        <f t="shared" si="765"/>
        <v>3.3333333333333335</v>
      </c>
      <c r="I1108" s="4">
        <f t="shared" si="765"/>
        <v>3.4666666666666699</v>
      </c>
      <c r="J1108" s="4">
        <f t="shared" si="765"/>
        <v>3.7000000000000006</v>
      </c>
      <c r="K1108" s="4">
        <f t="shared" si="765"/>
        <v>3.9000000000000008</v>
      </c>
    </row>
    <row r="1109" spans="2:11" hidden="1">
      <c r="B1109" s="5" t="str">
        <f t="shared" si="763"/>
        <v>SPS1</v>
      </c>
      <c r="C1109" s="5" t="str">
        <f t="shared" si="764"/>
        <v>CH</v>
      </c>
      <c r="D1109" t="s">
        <v>1160</v>
      </c>
      <c r="E1109" t="s">
        <v>242</v>
      </c>
      <c r="F1109" s="4">
        <f>IFERROR(F1059/F983,"-")</f>
        <v>0.89583333333333326</v>
      </c>
      <c r="G1109" s="4">
        <f t="shared" ref="G1109:K1109" si="766">IFERROR(G1059/G983,"-")</f>
        <v>0.8958333333333337</v>
      </c>
      <c r="H1109" s="4">
        <f t="shared" si="766"/>
        <v>0.89583333333333404</v>
      </c>
      <c r="I1109" s="4">
        <f t="shared" si="766"/>
        <v>0.89583333333333437</v>
      </c>
      <c r="J1109" s="4">
        <f t="shared" si="766"/>
        <v>0.89583333333333381</v>
      </c>
      <c r="K1109" s="4">
        <f t="shared" si="766"/>
        <v>0.89583333333333426</v>
      </c>
    </row>
    <row r="1110" spans="2:11" hidden="1">
      <c r="B1110" s="5" t="str">
        <f t="shared" si="763"/>
        <v>SPS1</v>
      </c>
      <c r="C1110" s="5" t="str">
        <f t="shared" si="764"/>
        <v>CH</v>
      </c>
      <c r="D1110" t="s">
        <v>1161</v>
      </c>
      <c r="E1110" t="s">
        <v>242</v>
      </c>
      <c r="F1110" s="4">
        <f>IFERROR(F1061/F996,"-")</f>
        <v>0.94999999999999984</v>
      </c>
      <c r="G1110" s="4">
        <f t="shared" ref="G1110:K1110" si="767">IFERROR(G1061/G996,"-")</f>
        <v>0.94999999999999929</v>
      </c>
      <c r="H1110" s="4">
        <f t="shared" si="767"/>
        <v>0.94999999999999984</v>
      </c>
      <c r="I1110" s="4">
        <f t="shared" si="767"/>
        <v>0.95</v>
      </c>
      <c r="J1110" s="4">
        <f t="shared" si="767"/>
        <v>0.94999999999999984</v>
      </c>
      <c r="K1110" s="4">
        <f t="shared" si="767"/>
        <v>0.95000000000000018</v>
      </c>
    </row>
    <row r="1111" spans="2:11" hidden="1">
      <c r="B1111" s="5" t="str">
        <f t="shared" si="763"/>
        <v>SPS1</v>
      </c>
      <c r="C1111" s="5" t="str">
        <f t="shared" si="764"/>
        <v>CH</v>
      </c>
      <c r="D1111" t="s">
        <v>1162</v>
      </c>
      <c r="E1111" t="s">
        <v>242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2.0012847672042033</v>
      </c>
      <c r="I1111" s="4">
        <f t="shared" si="768"/>
        <v>2.0812017450741163</v>
      </c>
      <c r="J1111" s="4">
        <f t="shared" si="768"/>
        <v>2.220005523497683</v>
      </c>
      <c r="K1111" s="4">
        <f t="shared" si="768"/>
        <v>2.340028291057715</v>
      </c>
    </row>
    <row r="1112" spans="2:11" hidden="1">
      <c r="B1112" s="5" t="str">
        <f t="shared" si="763"/>
        <v>SPS1</v>
      </c>
      <c r="C1112" s="5" t="str">
        <f t="shared" si="764"/>
        <v>CH</v>
      </c>
      <c r="D1112" t="s">
        <v>1163</v>
      </c>
      <c r="E1112" t="s">
        <v>242</v>
      </c>
      <c r="F1112" s="4">
        <f>IFERROR(F1064/F1015,"-")</f>
        <v>0.72</v>
      </c>
      <c r="G1112" s="4">
        <f t="shared" ref="G1112:K1112" si="769">IFERROR(G1064/G1015,"-")</f>
        <v>0.72000000000000008</v>
      </c>
      <c r="H1112" s="4">
        <f t="shared" si="769"/>
        <v>0.7199999999999992</v>
      </c>
      <c r="I1112" s="4">
        <f t="shared" si="769"/>
        <v>0.71999999999999964</v>
      </c>
      <c r="J1112" s="4" t="str">
        <f t="shared" si="769"/>
        <v>-</v>
      </c>
      <c r="K1112" s="4" t="str">
        <f t="shared" si="769"/>
        <v>-</v>
      </c>
    </row>
    <row r="1113" spans="2:11" hidden="1">
      <c r="B1113" s="5" t="str">
        <f t="shared" si="763"/>
        <v>SPS1</v>
      </c>
      <c r="C1113" s="5" t="str">
        <f t="shared" si="764"/>
        <v>CH</v>
      </c>
      <c r="D1113" t="s">
        <v>1164</v>
      </c>
      <c r="E1113" t="s">
        <v>242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hidden="1">
      <c r="B1114" s="5" t="str">
        <f t="shared" si="763"/>
        <v>SPS1</v>
      </c>
      <c r="C1114" s="5" t="str">
        <f t="shared" si="764"/>
        <v>CH</v>
      </c>
      <c r="D1114" t="s">
        <v>1165</v>
      </c>
      <c r="E1114" t="s">
        <v>242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hidden="1">
      <c r="B1115" s="5" t="str">
        <f t="shared" si="763"/>
        <v>SPS1</v>
      </c>
      <c r="C1115" s="5" t="str">
        <f t="shared" si="764"/>
        <v>CH</v>
      </c>
      <c r="D1115" t="s">
        <v>1166</v>
      </c>
      <c r="E1115" t="s">
        <v>242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hidden="1">
      <c r="B1116" s="5" t="str">
        <f t="shared" si="763"/>
        <v>SPS1</v>
      </c>
      <c r="C1116" s="5" t="str">
        <f t="shared" si="764"/>
        <v>CH</v>
      </c>
      <c r="D1116" t="s">
        <v>1167</v>
      </c>
      <c r="E1116" t="s">
        <v>242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hidden="1">
      <c r="B1117" s="5" t="str">
        <f t="shared" si="763"/>
        <v>SPS1</v>
      </c>
      <c r="C1117" s="5" t="str">
        <f t="shared" si="764"/>
        <v>CH</v>
      </c>
      <c r="D1117" t="s">
        <v>1168</v>
      </c>
      <c r="E1117" t="s">
        <v>242</v>
      </c>
      <c r="F1117" s="4">
        <f>IFERROR(F1072/F1020,"-")</f>
        <v>0.72000000000000031</v>
      </c>
      <c r="G1117" s="4">
        <f t="shared" ref="G1117:K1117" si="770">IFERROR(G1072/G1020,"-")</f>
        <v>0.7200000000000002</v>
      </c>
      <c r="H1117" s="4">
        <f t="shared" si="770"/>
        <v>0.71999999999999953</v>
      </c>
      <c r="I1117" s="4">
        <f t="shared" si="770"/>
        <v>0.72</v>
      </c>
      <c r="J1117" s="4">
        <f t="shared" si="770"/>
        <v>0.72000000000000008</v>
      </c>
      <c r="K1117" s="4">
        <f t="shared" si="770"/>
        <v>0.71999999999999964</v>
      </c>
    </row>
    <row r="1118" spans="2:11" hidden="1">
      <c r="B1118" s="5" t="str">
        <f t="shared" si="763"/>
        <v>SPS1</v>
      </c>
      <c r="C1118" s="5" t="str">
        <f t="shared" si="764"/>
        <v>CH</v>
      </c>
      <c r="D1118" t="s">
        <v>1169</v>
      </c>
      <c r="E1118" t="s">
        <v>242</v>
      </c>
      <c r="F1118" s="4">
        <f>IFERROR(F1074/F1025,"-")</f>
        <v>0.90000000000000058</v>
      </c>
      <c r="G1118" s="4">
        <f t="shared" ref="G1118:K1118" si="771">IFERROR(G1074/G1025,"-")</f>
        <v>0.8999999999999998</v>
      </c>
      <c r="H1118" s="4">
        <f t="shared" si="771"/>
        <v>0.89999999999999969</v>
      </c>
      <c r="I1118" s="4">
        <f t="shared" si="771"/>
        <v>0.9</v>
      </c>
      <c r="J1118" s="4">
        <f t="shared" si="771"/>
        <v>0.90000000000000013</v>
      </c>
      <c r="K1118" s="4">
        <f t="shared" si="771"/>
        <v>0.90000000000000013</v>
      </c>
    </row>
    <row r="1119" spans="2:11" hidden="1">
      <c r="B1119" s="5" t="str">
        <f t="shared" si="763"/>
        <v>SPS1</v>
      </c>
      <c r="C1119" s="5" t="str">
        <f t="shared" si="764"/>
        <v>CH</v>
      </c>
      <c r="D1119" t="s">
        <v>1170</v>
      </c>
      <c r="E1119" t="s">
        <v>242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hidden="1">
      <c r="B1120" s="5" t="str">
        <f t="shared" si="763"/>
        <v>SPS1</v>
      </c>
      <c r="C1120" s="5" t="str">
        <f t="shared" si="764"/>
        <v>CH</v>
      </c>
      <c r="D1120" t="s">
        <v>1171</v>
      </c>
      <c r="E1120" t="s">
        <v>242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hidden="1">
      <c r="B1121" s="5" t="str">
        <f t="shared" si="763"/>
        <v>SPS1</v>
      </c>
      <c r="C1121" s="5" t="str">
        <f t="shared" si="764"/>
        <v>CH</v>
      </c>
      <c r="D1121" t="s">
        <v>1191</v>
      </c>
      <c r="E1121" t="s">
        <v>242</v>
      </c>
      <c r="F1121" s="4">
        <f>IFERROR(F1082/F976,"-")</f>
        <v>0.79000000000000103</v>
      </c>
      <c r="G1121" s="4">
        <f t="shared" ref="G1121:K1122" si="773">IFERROR(G1082/G976,"-")</f>
        <v>0.79199999999999882</v>
      </c>
      <c r="H1121" s="4">
        <f t="shared" si="773"/>
        <v>0.79500000000000004</v>
      </c>
      <c r="I1121" s="4">
        <f t="shared" si="773"/>
        <v>0.80000000000000093</v>
      </c>
      <c r="J1121" s="4">
        <f t="shared" si="773"/>
        <v>0.81</v>
      </c>
      <c r="K1121" s="4">
        <f t="shared" si="773"/>
        <v>0.81999999999999984</v>
      </c>
    </row>
    <row r="1122" spans="2:11" hidden="1">
      <c r="B1122" s="5" t="str">
        <f t="shared" si="763"/>
        <v>SPS1</v>
      </c>
      <c r="C1122" s="5" t="str">
        <f t="shared" si="764"/>
        <v>CH</v>
      </c>
      <c r="D1122" t="s">
        <v>1192</v>
      </c>
      <c r="E1122" t="s">
        <v>242</v>
      </c>
      <c r="F1122" s="4">
        <f>IFERROR(F1083/F977,"-")</f>
        <v>2.8199999999999985</v>
      </c>
      <c r="G1122" s="4">
        <f t="shared" si="773"/>
        <v>2.8260000000000005</v>
      </c>
      <c r="H1122" s="4">
        <f t="shared" si="773"/>
        <v>2.8350000000000013</v>
      </c>
      <c r="I1122" s="4">
        <f t="shared" si="773"/>
        <v>2.85</v>
      </c>
      <c r="J1122" s="4">
        <f t="shared" si="773"/>
        <v>3.0099999999999993</v>
      </c>
      <c r="K1122" s="4">
        <f t="shared" si="773"/>
        <v>3.12</v>
      </c>
    </row>
    <row r="1123" spans="2:11" hidden="1">
      <c r="B1123" s="5" t="str">
        <f t="shared" si="763"/>
        <v>SPS1</v>
      </c>
      <c r="C1123" s="5" t="str">
        <f t="shared" si="764"/>
        <v>CH</v>
      </c>
      <c r="D1123" t="s">
        <v>1172</v>
      </c>
      <c r="E1123" t="s">
        <v>242</v>
      </c>
      <c r="F1123" s="4">
        <f>IFERROR(F1085/F989,"-")</f>
        <v>0.70833333333333237</v>
      </c>
      <c r="G1123" s="4">
        <f t="shared" ref="G1123:K1123" si="774">IFERROR(G1085/G989,"-")</f>
        <v>0.71458333333333379</v>
      </c>
      <c r="H1123" s="4">
        <f t="shared" si="774"/>
        <v>0.72395833333333282</v>
      </c>
      <c r="I1123" s="4">
        <f t="shared" si="774"/>
        <v>0.73958333343278948</v>
      </c>
      <c r="J1123" s="4">
        <f t="shared" si="774"/>
        <v>0.75520833341483939</v>
      </c>
      <c r="K1123" s="4">
        <f t="shared" si="774"/>
        <v>0.75520833332878468</v>
      </c>
    </row>
    <row r="1124" spans="2:11" hidden="1">
      <c r="B1124" s="5" t="str">
        <f t="shared" si="763"/>
        <v>SPS1</v>
      </c>
      <c r="C1124" s="5" t="str">
        <f t="shared" si="764"/>
        <v>CH</v>
      </c>
      <c r="D1124" t="s">
        <v>1173</v>
      </c>
      <c r="E1124" t="s">
        <v>242</v>
      </c>
      <c r="F1124" s="4">
        <f>IFERROR(F1087/F1005,"-")</f>
        <v>0.749999999999999</v>
      </c>
      <c r="G1124" s="4">
        <f t="shared" ref="G1124:K1124" si="775">IFERROR(G1087/G1005,"-")</f>
        <v>0.75399999999999912</v>
      </c>
      <c r="H1124" s="4">
        <f t="shared" si="775"/>
        <v>0.76010879489664351</v>
      </c>
      <c r="I1124" s="4">
        <f t="shared" si="775"/>
        <v>0.77000082169957085</v>
      </c>
      <c r="J1124" s="4">
        <f t="shared" si="775"/>
        <v>0.79000149472744008</v>
      </c>
      <c r="K1124" s="4">
        <f t="shared" si="775"/>
        <v>0.92276637310001386</v>
      </c>
    </row>
    <row r="1125" spans="2:11" hidden="1">
      <c r="B1125" s="5" t="str">
        <f t="shared" si="763"/>
        <v>SPS1</v>
      </c>
      <c r="C1125" s="5" t="str">
        <f t="shared" si="764"/>
        <v>CH</v>
      </c>
      <c r="D1125" t="s">
        <v>1174</v>
      </c>
      <c r="E1125" t="s">
        <v>242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1.7010000000000016</v>
      </c>
      <c r="I1125" s="4">
        <f t="shared" si="776"/>
        <v>1.7099999999999989</v>
      </c>
      <c r="J1125" s="4">
        <f t="shared" si="776"/>
        <v>1.8059999999999992</v>
      </c>
      <c r="K1125" s="4">
        <f t="shared" si="776"/>
        <v>1.8720000000000021</v>
      </c>
    </row>
    <row r="1126" spans="2:11" hidden="1">
      <c r="B1126" s="5" t="str">
        <f t="shared" si="763"/>
        <v>SPS1</v>
      </c>
      <c r="C1126" s="5" t="str">
        <f t="shared" si="764"/>
        <v>CH</v>
      </c>
      <c r="D1126" t="s">
        <v>1175</v>
      </c>
      <c r="E1126" t="s">
        <v>242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hidden="1">
      <c r="B1127" s="5" t="str">
        <f t="shared" si="763"/>
        <v>SPS1</v>
      </c>
      <c r="C1127" s="5" t="str">
        <f t="shared" si="764"/>
        <v>CH</v>
      </c>
      <c r="D1127" t="s">
        <v>1176</v>
      </c>
      <c r="E1127" t="s">
        <v>242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hidden="1">
      <c r="B1128" s="5" t="str">
        <f t="shared" si="763"/>
        <v>SPS1</v>
      </c>
      <c r="C1128" s="5" t="str">
        <f t="shared" si="764"/>
        <v>CH</v>
      </c>
      <c r="D1128" t="s">
        <v>1177</v>
      </c>
      <c r="E1128" t="s">
        <v>242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hidden="1">
      <c r="B1129" s="5" t="str">
        <f t="shared" si="763"/>
        <v>SPS1</v>
      </c>
      <c r="C1129" s="5" t="str">
        <f t="shared" si="764"/>
        <v>CH</v>
      </c>
      <c r="D1129" t="s">
        <v>1178</v>
      </c>
      <c r="E1129" t="s">
        <v>242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hidden="1">
      <c r="B1130" s="5" t="str">
        <f t="shared" si="763"/>
        <v>SPS1</v>
      </c>
      <c r="C1130" s="5" t="str">
        <f t="shared" si="764"/>
        <v>CH</v>
      </c>
      <c r="D1130" t="s">
        <v>1179</v>
      </c>
      <c r="E1130" t="s">
        <v>242</v>
      </c>
      <c r="F1130" s="4">
        <f>IFERROR(F1098/F1022,"-")</f>
        <v>0.49999999999999989</v>
      </c>
      <c r="G1130" s="4">
        <f t="shared" ref="G1130:K1130" si="777">IFERROR(G1098/G1022,"-")</f>
        <v>0.50000000000000033</v>
      </c>
      <c r="H1130" s="4">
        <f t="shared" si="777"/>
        <v>0.49999999999999983</v>
      </c>
      <c r="I1130" s="4">
        <f t="shared" si="777"/>
        <v>0.50000000000000044</v>
      </c>
      <c r="J1130" s="4">
        <f t="shared" si="777"/>
        <v>0.49999999999999861</v>
      </c>
      <c r="K1130" s="4">
        <f t="shared" si="777"/>
        <v>0.49999999999999972</v>
      </c>
    </row>
    <row r="1131" spans="2:11" hidden="1">
      <c r="B1131" s="5" t="str">
        <f t="shared" si="763"/>
        <v>SPS1</v>
      </c>
      <c r="C1131" s="5" t="str">
        <f t="shared" si="764"/>
        <v>CH</v>
      </c>
      <c r="D1131" t="s">
        <v>1180</v>
      </c>
      <c r="E1131" t="s">
        <v>242</v>
      </c>
      <c r="F1131" s="4">
        <f>IFERROR(F1100/F1027,"-")</f>
        <v>0.62500000000000011</v>
      </c>
      <c r="G1131" s="4">
        <f t="shared" ref="G1131:K1131" si="778">IFERROR(G1100/G1027,"-")</f>
        <v>0.62500000000000044</v>
      </c>
      <c r="H1131" s="4">
        <f t="shared" si="778"/>
        <v>0.62500000000000067</v>
      </c>
      <c r="I1131" s="4">
        <f t="shared" si="778"/>
        <v>0.62500000000000033</v>
      </c>
      <c r="J1131" s="4">
        <f t="shared" si="778"/>
        <v>0.62499999999999922</v>
      </c>
      <c r="K1131" s="4">
        <f t="shared" si="778"/>
        <v>0.62500000000000011</v>
      </c>
    </row>
    <row r="1132" spans="2:11" hidden="1">
      <c r="B1132" s="5" t="str">
        <f t="shared" si="763"/>
        <v>SPS1</v>
      </c>
      <c r="C1132" s="5" t="str">
        <f t="shared" si="764"/>
        <v>CH</v>
      </c>
      <c r="D1132" t="s">
        <v>1181</v>
      </c>
      <c r="E1132" t="s">
        <v>242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hidden="1">
      <c r="B1133" s="5" t="str">
        <f t="shared" si="763"/>
        <v>SPS1</v>
      </c>
      <c r="C1133" s="5" t="str">
        <f t="shared" si="764"/>
        <v>CH</v>
      </c>
      <c r="D1133" t="s">
        <v>1182</v>
      </c>
      <c r="E1133" t="s">
        <v>242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hidden="1">
      <c r="B1134" s="9" t="str">
        <f>B1133</f>
        <v>SPS1</v>
      </c>
      <c r="C1134" s="9" t="str">
        <f>C1133</f>
        <v>CH</v>
      </c>
      <c r="D1134" s="1" t="s">
        <v>1304</v>
      </c>
      <c r="E1134" s="1" t="s">
        <v>8</v>
      </c>
      <c r="F1134" s="3">
        <f t="shared" ref="F1134:K1134" si="780">F1135+F1150+F1155+F1178+F1201</f>
        <v>139.87657397567838</v>
      </c>
      <c r="G1134" s="3">
        <f t="shared" si="780"/>
        <v>141.50682662889099</v>
      </c>
      <c r="H1134" s="3">
        <f t="shared" si="780"/>
        <v>125.99792597876761</v>
      </c>
      <c r="I1134" s="3">
        <f t="shared" si="780"/>
        <v>84.954091460148319</v>
      </c>
      <c r="J1134" s="3">
        <f t="shared" si="780"/>
        <v>52.85598855309955</v>
      </c>
      <c r="K1134" s="3">
        <f t="shared" si="780"/>
        <v>44.571542138044663</v>
      </c>
    </row>
    <row r="1135" spans="2:11" hidden="1"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2">
        <f>SUM(F1136:F1149)</f>
        <v>0.57202854788168556</v>
      </c>
      <c r="G1135" s="2">
        <f t="shared" ref="G1135:K1135" si="781">SUM(G1136:G1149)</f>
        <v>0.36690102828932608</v>
      </c>
      <c r="H1135" s="2">
        <f t="shared" si="781"/>
        <v>3.7222938101858412</v>
      </c>
      <c r="I1135" s="2">
        <f t="shared" si="781"/>
        <v>17.834611789414833</v>
      </c>
      <c r="J1135" s="2">
        <f t="shared" si="781"/>
        <v>35.097122155525319</v>
      </c>
      <c r="K1135" s="2">
        <f t="shared" si="781"/>
        <v>34.014531269334796</v>
      </c>
    </row>
    <row r="1136" spans="2:11" hidden="1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1306</v>
      </c>
      <c r="E1136" t="s">
        <v>8</v>
      </c>
      <c r="F1136" s="2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  <c r="G1136" s="2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</v>
      </c>
      <c r="H1136" s="2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0.26222969022918718</v>
      </c>
      <c r="I1136" s="2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0.11309562850438591</v>
      </c>
      <c r="J1136" s="2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2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hidden="1">
      <c r="B1137" s="5" t="str">
        <f t="shared" si="782"/>
        <v>SPS1</v>
      </c>
      <c r="C1137" s="5" t="str">
        <f t="shared" si="783"/>
        <v>CH</v>
      </c>
      <c r="D1137" t="s">
        <v>1307</v>
      </c>
      <c r="E1137" t="s">
        <v>8</v>
      </c>
      <c r="F1137" s="2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  <c r="G1137" s="2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0.36636344573735685</v>
      </c>
      <c r="H1137" s="2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0.56311616390375396</v>
      </c>
      <c r="I1137" s="2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0.99848864977646323</v>
      </c>
      <c r="J1137" s="2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0.83968330683342896</v>
      </c>
      <c r="K1137" s="2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0.85871066268774043</v>
      </c>
    </row>
    <row r="1138" spans="2:11" hidden="1">
      <c r="B1138" s="5" t="str">
        <f t="shared" si="782"/>
        <v>SPS1</v>
      </c>
      <c r="C1138" s="5" t="str">
        <f t="shared" si="783"/>
        <v>CH</v>
      </c>
      <c r="D1138" t="s">
        <v>1308</v>
      </c>
      <c r="E1138" t="s">
        <v>8</v>
      </c>
      <c r="F1138" s="2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  <c r="G1138" s="2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2.4698459629647849E-5</v>
      </c>
      <c r="H1138" s="2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2.305306196349527E-4</v>
      </c>
      <c r="I1138" s="2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4.6184364175026387</v>
      </c>
      <c r="J1138" s="2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11.596232774612538</v>
      </c>
      <c r="K1138" s="2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10.352751391503508</v>
      </c>
    </row>
    <row r="1139" spans="2:11" hidden="1">
      <c r="B1139" s="5" t="str">
        <f t="shared" si="782"/>
        <v>SPS1</v>
      </c>
      <c r="C1139" s="5" t="str">
        <f t="shared" si="783"/>
        <v>CH</v>
      </c>
      <c r="D1139" t="s">
        <v>1309</v>
      </c>
      <c r="E1139" t="s">
        <v>8</v>
      </c>
      <c r="F1139" s="2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  <c r="G1139" s="2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3.5782977260133473E-4</v>
      </c>
      <c r="H1139" s="2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9.0092310019881223E-4</v>
      </c>
      <c r="I1139" s="2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0.12940983639536568</v>
      </c>
      <c r="J1139" s="2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0.72854322828506834</v>
      </c>
      <c r="K1139" s="2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0.93495589158393766</v>
      </c>
    </row>
    <row r="1140" spans="2:11" hidden="1">
      <c r="B1140" s="5" t="str">
        <f t="shared" si="782"/>
        <v>SPS1</v>
      </c>
      <c r="C1140" s="5" t="str">
        <f t="shared" si="783"/>
        <v>CH</v>
      </c>
      <c r="D1140" t="s">
        <v>1310</v>
      </c>
      <c r="E1140" t="s">
        <v>8</v>
      </c>
      <c r="F1140" s="2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  <c r="G1140" s="2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1.5505431973821646E-4</v>
      </c>
      <c r="H1140" s="2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2.5319182009535663</v>
      </c>
      <c r="I1140" s="2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9.9580703294630659</v>
      </c>
      <c r="J1140" s="2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15.80232919165681</v>
      </c>
      <c r="K1140" s="2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14.100429538929669</v>
      </c>
    </row>
    <row r="1141" spans="2:11" hidden="1">
      <c r="B1141" s="5" t="str">
        <f t="shared" si="782"/>
        <v>SPS1</v>
      </c>
      <c r="C1141" s="5" t="str">
        <f t="shared" si="783"/>
        <v>CH</v>
      </c>
      <c r="D1141" t="s">
        <v>1311</v>
      </c>
      <c r="E1141" t="s">
        <v>8</v>
      </c>
      <c r="F1141" s="2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2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0</v>
      </c>
      <c r="H1141" s="2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5.553345198922134E-6</v>
      </c>
      <c r="I1141" s="2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8.4751487243306187E-6</v>
      </c>
      <c r="J1141" s="2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4.1840838414097637E-6</v>
      </c>
      <c r="K1141" s="2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3.3836066304385998E-6</v>
      </c>
    </row>
    <row r="1142" spans="2:11" hidden="1">
      <c r="B1142" s="5" t="str">
        <f t="shared" si="782"/>
        <v>SPS1</v>
      </c>
      <c r="C1142" s="5" t="str">
        <f t="shared" si="783"/>
        <v>CH</v>
      </c>
      <c r="D1142" t="s">
        <v>1312</v>
      </c>
      <c r="E1142" t="s">
        <v>8</v>
      </c>
      <c r="F1142" s="2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  <c r="G1142" s="2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0</v>
      </c>
      <c r="H1142" s="2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2.5666572463222508E-5</v>
      </c>
      <c r="I1142" s="2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1.2001981337240824E-2</v>
      </c>
      <c r="J1142" s="2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2.8455110244986945E-5</v>
      </c>
      <c r="K1142" s="2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2.3937646390008096E-5</v>
      </c>
    </row>
    <row r="1143" spans="2:11" hidden="1">
      <c r="B1143" s="5" t="str">
        <f t="shared" si="782"/>
        <v>SPS1</v>
      </c>
      <c r="C1143" s="5" t="str">
        <f t="shared" si="783"/>
        <v>CH</v>
      </c>
      <c r="D1143" t="s">
        <v>1313</v>
      </c>
      <c r="E1143" t="s">
        <v>8</v>
      </c>
      <c r="F1143" s="2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2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0</v>
      </c>
      <c r="H1143" s="2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0.19099339936402784</v>
      </c>
      <c r="I1143" s="2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1.1497381660013151</v>
      </c>
      <c r="J1143" s="2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3.1061390400977378</v>
      </c>
      <c r="K1143" s="2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3.5522213431405083</v>
      </c>
    </row>
    <row r="1144" spans="2:11" hidden="1">
      <c r="B1144" s="5" t="str">
        <f t="shared" si="782"/>
        <v>SPS1</v>
      </c>
      <c r="C1144" s="5" t="str">
        <f t="shared" si="783"/>
        <v>CH</v>
      </c>
      <c r="D1144" t="s">
        <v>1314</v>
      </c>
      <c r="E1144" t="s">
        <v>8</v>
      </c>
      <c r="F1144" s="2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2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0</v>
      </c>
      <c r="H1144" s="2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2.0288175275274573E-2</v>
      </c>
      <c r="I1144" s="2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2.4994171977799726E-2</v>
      </c>
      <c r="J1144" s="2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3.9724361599169872E-5</v>
      </c>
      <c r="K1144" s="2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3.2202016239257763E-5</v>
      </c>
    </row>
    <row r="1145" spans="2:11" hidden="1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1315</v>
      </c>
      <c r="E1145" t="s">
        <v>8</v>
      </c>
      <c r="F1145" s="2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2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2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1.2060276044143073E-6</v>
      </c>
      <c r="I1145" s="2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2.8257806870017585E-6</v>
      </c>
      <c r="J1145" s="2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4.3351781135058092E-6</v>
      </c>
      <c r="K1145" s="2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3.4010779476137263E-6</v>
      </c>
    </row>
    <row r="1146" spans="2:11" hidden="1">
      <c r="B1146" s="5" t="str">
        <f t="shared" si="784"/>
        <v>SPS1</v>
      </c>
      <c r="C1146" s="5" t="str">
        <f t="shared" si="785"/>
        <v>CH</v>
      </c>
      <c r="D1146" t="s">
        <v>1316</v>
      </c>
      <c r="E1146" t="s">
        <v>8</v>
      </c>
      <c r="F1146" s="2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2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2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3.5077831803626797E-6</v>
      </c>
      <c r="I1146" s="2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9.4730220344087254E-6</v>
      </c>
      <c r="J1146" s="2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3.0883556322348529E-5</v>
      </c>
      <c r="K1146" s="2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2.374775542540056E-5</v>
      </c>
    </row>
    <row r="1147" spans="2:11" hidden="1">
      <c r="B1147" s="5" t="str">
        <f t="shared" si="784"/>
        <v>SPS1</v>
      </c>
      <c r="C1147" s="5" t="str">
        <f t="shared" si="785"/>
        <v>CH</v>
      </c>
      <c r="D1147" t="s">
        <v>1317</v>
      </c>
      <c r="E1147" t="s">
        <v>8</v>
      </c>
      <c r="F1147" s="2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2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0</v>
      </c>
      <c r="H1147" s="2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8.0532842590059564E-2</v>
      </c>
      <c r="I1147" s="2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0.74056119200942949</v>
      </c>
      <c r="J1147" s="2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2.366763825781836</v>
      </c>
      <c r="K1147" s="2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2.479428766277378</v>
      </c>
    </row>
    <row r="1148" spans="2:11" hidden="1">
      <c r="B1148" s="5" t="str">
        <f t="shared" si="784"/>
        <v>SPS1</v>
      </c>
      <c r="C1148" s="5" t="str">
        <f t="shared" si="785"/>
        <v>CH</v>
      </c>
      <c r="D1148" t="s">
        <v>1318</v>
      </c>
      <c r="E1148" t="s">
        <v>8</v>
      </c>
      <c r="F1148" s="2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2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0</v>
      </c>
      <c r="H1148" s="2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7.2047950421690488E-2</v>
      </c>
      <c r="I1148" s="2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8.9097400719900702E-2</v>
      </c>
      <c r="J1148" s="2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3.9935104430481593E-5</v>
      </c>
      <c r="K1148" s="2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3.0476547839987131E-5</v>
      </c>
    </row>
    <row r="1149" spans="2:11" hidden="1">
      <c r="B1149" s="5" t="str">
        <f t="shared" si="784"/>
        <v>SPS1</v>
      </c>
      <c r="C1149" s="5" t="str">
        <f t="shared" si="785"/>
        <v>CH</v>
      </c>
      <c r="D1149" t="s">
        <v>1319</v>
      </c>
      <c r="E1149" t="s">
        <v>8</v>
      </c>
      <c r="F1149" s="2">
        <f>[1]Transport!B$32</f>
        <v>0</v>
      </c>
      <c r="G1149" s="2">
        <f>[1]Transport!C$32</f>
        <v>0</v>
      </c>
      <c r="H1149" s="2">
        <f>[1]Transport!D$32</f>
        <v>0</v>
      </c>
      <c r="I1149" s="2">
        <f>[1]Transport!E$32</f>
        <v>6.9724177578135726E-4</v>
      </c>
      <c r="J1149" s="2">
        <f>[1]Transport!F$32</f>
        <v>0.65728327086334526</v>
      </c>
      <c r="K1149" s="2">
        <f>[1]Transport!G$32</f>
        <v>1.7359165265615843</v>
      </c>
    </row>
    <row r="1150" spans="2:11" hidden="1"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2">
        <f>SUM(F1151:F1154)</f>
        <v>9.7131154273140852E-4</v>
      </c>
      <c r="G1150" s="2">
        <f t="shared" ref="G1150:K1150" si="786">SUM(G1151:G1154)</f>
        <v>1.974988136402235E-3</v>
      </c>
      <c r="H1150" s="2">
        <f t="shared" si="786"/>
        <v>1.8933051204682262E-3</v>
      </c>
      <c r="I1150" s="2">
        <f t="shared" si="786"/>
        <v>1.5547296910420206E-3</v>
      </c>
      <c r="J1150" s="2">
        <f t="shared" si="786"/>
        <v>0.3645894239064229</v>
      </c>
      <c r="K1150" s="2">
        <f t="shared" si="786"/>
        <v>1.0100694659835221</v>
      </c>
    </row>
    <row r="1151" spans="2:11" hidden="1">
      <c r="B1151" s="5" t="str">
        <f t="shared" si="782"/>
        <v>SPS1</v>
      </c>
      <c r="C1151" s="5" t="str">
        <f t="shared" si="783"/>
        <v>CH</v>
      </c>
      <c r="D1151" t="s">
        <v>1321</v>
      </c>
      <c r="E1151" t="s">
        <v>8</v>
      </c>
      <c r="F1151" s="2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2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9.7483547307789005E-9</v>
      </c>
      <c r="H1151" s="2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1.3221299950903181E-6</v>
      </c>
      <c r="I1151" s="2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2.635059192353312E-6</v>
      </c>
      <c r="J1151" s="2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0.36450711792333979</v>
      </c>
      <c r="K1151" s="2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0.18430653690092019</v>
      </c>
    </row>
    <row r="1152" spans="2:11" hidden="1">
      <c r="B1152" s="5" t="str">
        <f t="shared" si="782"/>
        <v>SPS1</v>
      </c>
      <c r="C1152" s="5" t="str">
        <f t="shared" si="783"/>
        <v>CH</v>
      </c>
      <c r="D1152" t="s">
        <v>1322</v>
      </c>
      <c r="E1152" t="s">
        <v>8</v>
      </c>
      <c r="F1152" s="2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  <c r="G1152" s="2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9.3705619350752648E-5</v>
      </c>
      <c r="H1152" s="2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8.9764960261876162E-5</v>
      </c>
      <c r="I1152" s="2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7.950691514573226E-5</v>
      </c>
      <c r="J1152" s="2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1.1391634743962521E-5</v>
      </c>
      <c r="K1152" s="2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5.0291099026262263E-6</v>
      </c>
    </row>
    <row r="1153" spans="2:11" hidden="1">
      <c r="B1153" s="5" t="str">
        <f t="shared" si="782"/>
        <v>SPS1</v>
      </c>
      <c r="C1153" s="5" t="str">
        <f t="shared" si="783"/>
        <v>CH</v>
      </c>
      <c r="D1153" t="s">
        <v>1323</v>
      </c>
      <c r="E1153" t="s">
        <v>8</v>
      </c>
      <c r="F1153" s="2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  <c r="G1153" s="2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1.8805675129056271E-3</v>
      </c>
      <c r="H1153" s="2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1.8001393117596635E-3</v>
      </c>
      <c r="I1153" s="2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1.4693450325556766E-3</v>
      </c>
      <c r="J1153" s="2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9.6280122799513088E-6</v>
      </c>
      <c r="K1153" s="2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5.1058982132514086E-6</v>
      </c>
    </row>
    <row r="1154" spans="2:11" hidden="1">
      <c r="B1154" s="5" t="str">
        <f t="shared" si="782"/>
        <v>SPS1</v>
      </c>
      <c r="C1154" s="5" t="str">
        <f t="shared" si="783"/>
        <v>CH</v>
      </c>
      <c r="D1154" t="s">
        <v>1324</v>
      </c>
      <c r="E1154" t="s">
        <v>8</v>
      </c>
      <c r="F1154" s="2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2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7.0525579112441515E-7</v>
      </c>
      <c r="H1154" s="2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2.0787184515961797E-6</v>
      </c>
      <c r="I1154" s="2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3.2426841482584132E-6</v>
      </c>
      <c r="J1154" s="2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6.1286336059223847E-5</v>
      </c>
      <c r="K1154" s="2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0.82575279407448599</v>
      </c>
    </row>
    <row r="1155" spans="2:11" hidden="1">
      <c r="B1155" s="5" t="str">
        <f t="shared" si="782"/>
        <v>SPS1</v>
      </c>
      <c r="C1155" s="5" t="str">
        <f t="shared" si="783"/>
        <v>CH</v>
      </c>
      <c r="D1155" t="s">
        <v>1325</v>
      </c>
      <c r="E1155" t="s">
        <v>8</v>
      </c>
      <c r="F1155" s="2">
        <f>SUM(F1160:F1177)</f>
        <v>77.81950294871784</v>
      </c>
      <c r="G1155" s="2">
        <f t="shared" ref="G1155:K1155" si="787">SUM(G1160:G1177)</f>
        <v>81.317225891863629</v>
      </c>
      <c r="H1155" s="2">
        <f t="shared" si="787"/>
        <v>75.724449655331952</v>
      </c>
      <c r="I1155" s="2">
        <f t="shared" si="787"/>
        <v>40.710671142981873</v>
      </c>
      <c r="J1155" s="2">
        <f t="shared" si="787"/>
        <v>10.600914523596757</v>
      </c>
      <c r="K1155" s="2">
        <f t="shared" si="787"/>
        <v>6.3303215327398332</v>
      </c>
    </row>
    <row r="1156" spans="2:11" hidden="1">
      <c r="B1156" s="5" t="str">
        <f>B1155</f>
        <v>SPS1</v>
      </c>
      <c r="C1156" s="5" t="str">
        <f t="shared" si="783"/>
        <v>CH</v>
      </c>
      <c r="D1156" t="s">
        <v>1326</v>
      </c>
      <c r="E1156" t="str">
        <f>E1155</f>
        <v>PJ/yr.</v>
      </c>
      <c r="F1156" s="2">
        <f>F1155-F1157</f>
        <v>73.559663053685924</v>
      </c>
      <c r="G1156" s="2">
        <f t="shared" ref="G1156:K1156" si="788">G1155-G1157</f>
        <v>76.865917553541465</v>
      </c>
      <c r="H1156" s="2">
        <f t="shared" si="788"/>
        <v>71.579290011740625</v>
      </c>
      <c r="I1156" s="2">
        <f t="shared" si="788"/>
        <v>38.482144865043757</v>
      </c>
      <c r="J1156" s="2">
        <f t="shared" si="788"/>
        <v>5.2164431136468448</v>
      </c>
      <c r="K1156" s="2">
        <f t="shared" si="788"/>
        <v>0.70750247997715565</v>
      </c>
    </row>
    <row r="1157" spans="2:11" hidden="1">
      <c r="B1157" s="5" t="str">
        <f t="shared" ref="B1157:B1159" si="789">B1156</f>
        <v>SPS1</v>
      </c>
      <c r="C1157" s="5" t="str">
        <f t="shared" si="783"/>
        <v>CH</v>
      </c>
      <c r="D1157" t="s">
        <v>1327</v>
      </c>
      <c r="E1157" t="str">
        <f>E1156</f>
        <v>PJ/yr.</v>
      </c>
      <c r="F1157" s="2">
        <f>SUM(F1158:F1159)</f>
        <v>4.2598398950319138</v>
      </c>
      <c r="G1157" s="2">
        <f t="shared" ref="G1157" si="790">SUM(G1158:G1159)</f>
        <v>4.451308338322165</v>
      </c>
      <c r="H1157" s="2">
        <f t="shared" ref="H1157" si="791">SUM(H1158:H1159)</f>
        <v>4.1451596435913274</v>
      </c>
      <c r="I1157" s="2">
        <f t="shared" ref="I1157" si="792">SUM(I1158:I1159)</f>
        <v>2.228526277938113</v>
      </c>
      <c r="J1157" s="2">
        <f t="shared" ref="J1157" si="793">SUM(J1158:J1159)</f>
        <v>5.3844714099499118</v>
      </c>
      <c r="K1157" s="2">
        <f t="shared" ref="K1157" si="794">SUM(K1158:K1159)</f>
        <v>5.6228190527626776</v>
      </c>
    </row>
    <row r="1158" spans="2:11" hidden="1">
      <c r="B1158" s="5" t="str">
        <f t="shared" si="789"/>
        <v>SPS1</v>
      </c>
      <c r="C1158" s="5" t="str">
        <f t="shared" si="783"/>
        <v>CH</v>
      </c>
      <c r="D1158" t="s">
        <v>1328</v>
      </c>
      <c r="E1158" t="str">
        <f>E1157</f>
        <v>PJ/yr.</v>
      </c>
      <c r="F1158" s="2">
        <f>[1]Transport!B$25/SUM([1]Transport!B$21,[1]Transport!B$25)*F1155*(F$34+F$598)/(F$34+F$598+F$37)</f>
        <v>4.2598398950319138</v>
      </c>
      <c r="G1158" s="2">
        <f>[1]Transport!C$25/SUM([1]Transport!C$21,[1]Transport!C$25)*G1155*(G$34+G$598)/(G$34+G$598+G$37)</f>
        <v>4.451308338322165</v>
      </c>
      <c r="H1158" s="2">
        <f>[1]Transport!D$25/SUM([1]Transport!D$21,[1]Transport!D$25)*H1155*(H$34+H$598)/(H$34+H$598+H$37)</f>
        <v>4.1451596435913274</v>
      </c>
      <c r="I1158" s="2">
        <f>[1]Transport!E$25/SUM([1]Transport!E$21,[1]Transport!E$25)*I1155*(I$34+I$598)/(I$34+I$598+I$37)</f>
        <v>2.228526277938113</v>
      </c>
      <c r="J1158" s="2">
        <f>[1]Transport!F$25/SUM([1]Transport!F$21,[1]Transport!F$25)*J1155*(J$34+J$598)/(J$34+J$598+J$37)</f>
        <v>4.265491598791967</v>
      </c>
      <c r="K1158" s="2">
        <f>[1]Transport!G$25/SUM([1]Transport!G$21,[1]Transport!G$25)*K1155*(K$34+K$598)/(K$34+K$598+K$37)</f>
        <v>5.3443336615944972</v>
      </c>
    </row>
    <row r="1159" spans="2:11" hidden="1">
      <c r="B1159" s="5" t="str">
        <f t="shared" si="789"/>
        <v>SPS1</v>
      </c>
      <c r="C1159" s="5" t="str">
        <f t="shared" si="783"/>
        <v>CH</v>
      </c>
      <c r="D1159" t="s">
        <v>1329</v>
      </c>
      <c r="E1159" t="str">
        <f>E1158</f>
        <v>PJ/yr.</v>
      </c>
      <c r="F1159" s="2">
        <f>(F$37+F$717)/([1]Transport!B$21+[1]Transport!B$25)*F1155</f>
        <v>0</v>
      </c>
      <c r="G1159" s="2">
        <f>(G$37+G$717)/([1]Transport!C$21+[1]Transport!C$25)*G1155</f>
        <v>0</v>
      </c>
      <c r="H1159" s="2">
        <f>(H$37+H$717)/([1]Transport!D$21+[1]Transport!D$25)*H1155</f>
        <v>0</v>
      </c>
      <c r="I1159" s="2">
        <f>(I$37+I$717)/([1]Transport!E$21+[1]Transport!E$25)*I1155</f>
        <v>0</v>
      </c>
      <c r="J1159" s="2">
        <f>(J$37+J$717)/([1]Transport!F$21+[1]Transport!F$25)*J1155</f>
        <v>1.1189798111579443</v>
      </c>
      <c r="K1159" s="2">
        <f>(K$37+K$717)/([1]Transport!G$21+[1]Transport!G$25)*K1155</f>
        <v>0.27848539116818011</v>
      </c>
    </row>
    <row r="1160" spans="2:11" hidden="1"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2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  <c r="G1160" s="2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1.2428787140439357</v>
      </c>
      <c r="H1160" s="2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0.92518282775287952</v>
      </c>
      <c r="I1160" s="2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0.43896302348761446</v>
      </c>
      <c r="J1160" s="2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2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hidden="1">
      <c r="B1161" s="5" t="str">
        <f t="shared" si="782"/>
        <v>SPS1</v>
      </c>
      <c r="C1161" s="5" t="str">
        <f t="shared" si="783"/>
        <v>CH</v>
      </c>
      <c r="D1161" t="s">
        <v>1331</v>
      </c>
      <c r="E1161" t="s">
        <v>8</v>
      </c>
      <c r="F1161" s="2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  <c r="G1161" s="2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3.5372235958549179E-2</v>
      </c>
      <c r="H1161" s="2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2.4377831135816132E-2</v>
      </c>
      <c r="I1161" s="2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2.0796230052223166E-2</v>
      </c>
      <c r="J1161" s="2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0.20469845117279425</v>
      </c>
      <c r="K1161" s="2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0.20224672006055838</v>
      </c>
    </row>
    <row r="1162" spans="2:11" hidden="1">
      <c r="B1162" s="5" t="str">
        <f t="shared" si="782"/>
        <v>SPS1</v>
      </c>
      <c r="C1162" s="5" t="str">
        <f t="shared" si="783"/>
        <v>CH</v>
      </c>
      <c r="D1162" t="s">
        <v>1332</v>
      </c>
      <c r="E1162" t="s">
        <v>8</v>
      </c>
      <c r="F1162" s="2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  <c r="G1162" s="2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0.2038439399474018</v>
      </c>
      <c r="H1162" s="2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1.3530443000917176</v>
      </c>
      <c r="I1162" s="2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1.1904134413353447</v>
      </c>
      <c r="J1162" s="2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7.1922811929460817E-2</v>
      </c>
      <c r="K1162" s="2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2.9057521253095676E-5</v>
      </c>
    </row>
    <row r="1163" spans="2:11" hidden="1">
      <c r="B1163" s="5" t="str">
        <f t="shared" si="782"/>
        <v>SPS1</v>
      </c>
      <c r="C1163" s="5" t="str">
        <f t="shared" si="783"/>
        <v>CH</v>
      </c>
      <c r="D1163" t="s">
        <v>1333</v>
      </c>
      <c r="E1163" t="s">
        <v>8</v>
      </c>
      <c r="F1163" s="2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  <c r="G1163" s="2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1.4469071470754851</v>
      </c>
      <c r="H1163" s="2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1.3676693821040524</v>
      </c>
      <c r="I1163" s="2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1.0942102114037013</v>
      </c>
      <c r="J1163" s="2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1.3850858349971178E-5</v>
      </c>
      <c r="K1163" s="2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5.9092758869465012E-6</v>
      </c>
    </row>
    <row r="1164" spans="2:11" hidden="1">
      <c r="B1164" s="5" t="str">
        <f t="shared" si="782"/>
        <v>SPS1</v>
      </c>
      <c r="C1164" s="5" t="str">
        <f t="shared" si="783"/>
        <v>CH</v>
      </c>
      <c r="D1164" t="s">
        <v>1334</v>
      </c>
      <c r="E1164" t="s">
        <v>8</v>
      </c>
      <c r="F1164" s="2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  <c r="G1164" s="2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0.19787939111158062</v>
      </c>
      <c r="H1164" s="2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0.18922930082781372</v>
      </c>
      <c r="I1164" s="2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0.15505442961258503</v>
      </c>
      <c r="J1164" s="2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1.8195676043441657E-5</v>
      </c>
      <c r="K1164" s="2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1.5993125161119412E-5</v>
      </c>
    </row>
    <row r="1165" spans="2:11" hidden="1">
      <c r="B1165" s="5" t="str">
        <f t="shared" si="782"/>
        <v>SPS1</v>
      </c>
      <c r="C1165" s="5" t="str">
        <f t="shared" si="783"/>
        <v>CH</v>
      </c>
      <c r="D1165" t="s">
        <v>1335</v>
      </c>
      <c r="E1165" t="s">
        <v>8</v>
      </c>
      <c r="F1165" s="2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  <c r="G1165" s="2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61.083948646785061</v>
      </c>
      <c r="H1165" s="2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51.838778448227849</v>
      </c>
      <c r="I1165" s="2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15.08294952978922</v>
      </c>
      <c r="J1165" s="2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2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hidden="1">
      <c r="B1166" s="5" t="str">
        <f t="shared" si="782"/>
        <v>SPS1</v>
      </c>
      <c r="C1166" s="5" t="str">
        <f t="shared" si="783"/>
        <v>CH</v>
      </c>
      <c r="D1166" t="s">
        <v>1336</v>
      </c>
      <c r="E1166" t="s">
        <v>8</v>
      </c>
      <c r="F1166" s="2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  <c r="G1166" s="2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5.0141921294861766E-2</v>
      </c>
      <c r="H1166" s="2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3.5429350091526521E-2</v>
      </c>
      <c r="I1166" s="2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2.5994857767518628E-2</v>
      </c>
      <c r="J1166" s="2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6.2990619357009098E-5</v>
      </c>
      <c r="K1166" s="2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1.2617277193366635E-5</v>
      </c>
    </row>
    <row r="1167" spans="2:11" hidden="1">
      <c r="B1167" s="5" t="str">
        <f t="shared" si="782"/>
        <v>SPS1</v>
      </c>
      <c r="C1167" s="5" t="str">
        <f t="shared" si="783"/>
        <v>CH</v>
      </c>
      <c r="D1167" t="s">
        <v>1337</v>
      </c>
      <c r="E1167" t="s">
        <v>8</v>
      </c>
      <c r="F1167" s="2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  <c r="G1167" s="2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5.3066119843017265</v>
      </c>
      <c r="H1167" s="2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3.7644263569766867</v>
      </c>
      <c r="I1167" s="2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4.1007160170126369</v>
      </c>
      <c r="J1167" s="2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4.78771919118211E-5</v>
      </c>
      <c r="K1167" s="2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1.0991343399392737E-5</v>
      </c>
    </row>
    <row r="1168" spans="2:11" hidden="1">
      <c r="B1168" s="5" t="str">
        <f t="shared" si="782"/>
        <v>SPS1</v>
      </c>
      <c r="C1168" s="5" t="str">
        <f t="shared" si="783"/>
        <v>CH</v>
      </c>
      <c r="D1168" t="s">
        <v>1338</v>
      </c>
      <c r="E1168" t="s">
        <v>8</v>
      </c>
      <c r="F1168" s="2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  <c r="G1168" s="2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5.7398941631732789</v>
      </c>
      <c r="H1168" s="2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5.7453392578509659</v>
      </c>
      <c r="I1168" s="2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4.6335025497568738</v>
      </c>
      <c r="J1168" s="2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5.6007072547769477E-3</v>
      </c>
      <c r="K1168" s="2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1.3443322290547691E-5</v>
      </c>
    </row>
    <row r="1169" spans="2:18" hidden="1">
      <c r="B1169" s="5" t="str">
        <f t="shared" si="782"/>
        <v>SPS1</v>
      </c>
      <c r="C1169" s="5" t="str">
        <f t="shared" si="783"/>
        <v>CH</v>
      </c>
      <c r="D1169" t="s">
        <v>1339</v>
      </c>
      <c r="E1169" t="s">
        <v>8</v>
      </c>
      <c r="F1169" s="2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  <c r="G1169" s="2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5.2542679033835427</v>
      </c>
      <c r="H1169" s="2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8.0582154337838361</v>
      </c>
      <c r="I1169" s="2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6.6348345991919642</v>
      </c>
      <c r="J1169" s="2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1.815160346455954</v>
      </c>
      <c r="K1169" s="2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1.6660264724229801</v>
      </c>
    </row>
    <row r="1170" spans="2:18" hidden="1">
      <c r="B1170" s="5" t="str">
        <f t="shared" si="782"/>
        <v>SPS1</v>
      </c>
      <c r="C1170" s="5" t="str">
        <f t="shared" si="783"/>
        <v>CH</v>
      </c>
      <c r="D1170" t="s">
        <v>1340</v>
      </c>
      <c r="E1170" t="s">
        <v>8</v>
      </c>
      <c r="F1170" s="2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2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1.0569788807983648E-7</v>
      </c>
      <c r="H1170" s="2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2.6797312523707486E-5</v>
      </c>
      <c r="I1170" s="2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9.0121478199358583E-5</v>
      </c>
      <c r="J1170" s="2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4.470879252361449E-5</v>
      </c>
      <c r="K1170" s="2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6.8855549668278232E-6</v>
      </c>
    </row>
    <row r="1171" spans="2:18" hidden="1">
      <c r="B1171" s="5" t="str">
        <f t="shared" si="782"/>
        <v>SPS1</v>
      </c>
      <c r="C1171" s="5" t="str">
        <f t="shared" si="783"/>
        <v>CH</v>
      </c>
      <c r="D1171" t="s">
        <v>1341</v>
      </c>
      <c r="E1171" t="s">
        <v>8</v>
      </c>
      <c r="F1171" s="2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2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1.963552520424249E-6</v>
      </c>
      <c r="H1171" s="2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2.1837593016997468E-5</v>
      </c>
      <c r="I1171" s="2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3.6218294994700547E-5</v>
      </c>
      <c r="J1171" s="2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2.2732765294621503E-5</v>
      </c>
      <c r="K1171" s="2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6.4157223886752391E-6</v>
      </c>
    </row>
    <row r="1172" spans="2:18" hidden="1">
      <c r="B1172" s="5" t="str">
        <f t="shared" si="782"/>
        <v>SPS1</v>
      </c>
      <c r="C1172" s="5" t="str">
        <f t="shared" si="783"/>
        <v>CH</v>
      </c>
      <c r="D1172" t="s">
        <v>1342</v>
      </c>
      <c r="E1172" t="s">
        <v>8</v>
      </c>
      <c r="F1172" s="2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2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2.1650722619194597E-6</v>
      </c>
      <c r="H1172" s="2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2.7007967061299655E-5</v>
      </c>
      <c r="I1172" s="2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4.3072033350572524E-5</v>
      </c>
      <c r="J1172" s="2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2.4806755646678919E-5</v>
      </c>
      <c r="K1172" s="2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7.8236611779912558E-6</v>
      </c>
    </row>
    <row r="1173" spans="2:18" hidden="1">
      <c r="B1173" s="5" t="str">
        <f t="shared" si="782"/>
        <v>SPS1</v>
      </c>
      <c r="C1173" s="5" t="str">
        <f t="shared" si="783"/>
        <v>CH</v>
      </c>
      <c r="D1173" t="s">
        <v>1343</v>
      </c>
      <c r="E1173" t="s">
        <v>8</v>
      </c>
      <c r="F1173" s="2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2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3.0331043925342415E-6</v>
      </c>
      <c r="H1173" s="2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3.8641376569035785E-5</v>
      </c>
      <c r="I1173" s="2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6.7028971077849963E-5</v>
      </c>
      <c r="J1173" s="2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1.0419539153093377E-4</v>
      </c>
      <c r="K1173" s="2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1.5325022323838599E-4</v>
      </c>
    </row>
    <row r="1174" spans="2:18" hidden="1">
      <c r="B1174" s="5" t="str">
        <f t="shared" si="782"/>
        <v>SPS1</v>
      </c>
      <c r="C1174" s="5" t="str">
        <f t="shared" si="783"/>
        <v>CH</v>
      </c>
      <c r="D1174" t="s">
        <v>1344</v>
      </c>
      <c r="E1174" t="s">
        <v>8</v>
      </c>
      <c r="F1174" s="2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  <c r="G1174" s="2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1.4568753740593361E-4</v>
      </c>
      <c r="H1174" s="2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1.002409793954734E-4</v>
      </c>
      <c r="I1174" s="2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8.6434712229880358E-5</v>
      </c>
      <c r="J1174" s="2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2.1519772444716475E-5</v>
      </c>
      <c r="K1174" s="2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6.8116699673050991E-6</v>
      </c>
    </row>
    <row r="1175" spans="2:18" hidden="1">
      <c r="B1175" s="5" t="str">
        <f t="shared" si="782"/>
        <v>SPS1</v>
      </c>
      <c r="C1175" s="5" t="str">
        <f t="shared" si="783"/>
        <v>CH</v>
      </c>
      <c r="D1175" t="s">
        <v>1345</v>
      </c>
      <c r="E1175" t="s">
        <v>8</v>
      </c>
      <c r="F1175" s="2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  <c r="G1175" s="2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0.16800456118770377</v>
      </c>
      <c r="H1175" s="2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0.11646448808777596</v>
      </c>
      <c r="I1175" s="2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0.10076231364481486</v>
      </c>
      <c r="J1175" s="2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1.0810280297044274E-4</v>
      </c>
      <c r="K1175" s="2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4.0343794752089046E-5</v>
      </c>
    </row>
    <row r="1176" spans="2:18" hidden="1">
      <c r="B1176" s="5" t="str">
        <f t="shared" si="782"/>
        <v>SPS1</v>
      </c>
      <c r="C1176" s="5" t="str">
        <f t="shared" si="783"/>
        <v>CH</v>
      </c>
      <c r="D1176" t="s">
        <v>1346</v>
      </c>
      <c r="E1176" t="s">
        <v>8</v>
      </c>
      <c r="F1176" s="2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  <c r="G1176" s="2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0.28273933045468447</v>
      </c>
      <c r="H1176" s="2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2.0663628944815384</v>
      </c>
      <c r="I1176" s="2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7.0631123387964472</v>
      </c>
      <c r="J1176" s="2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8.5029410731764923</v>
      </c>
      <c r="K1176" s="2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4.4616953031019149</v>
      </c>
    </row>
    <row r="1177" spans="2:18" hidden="1">
      <c r="B1177" s="5" t="str">
        <f t="shared" si="782"/>
        <v>SPS1</v>
      </c>
      <c r="C1177" s="5" t="str">
        <f t="shared" si="783"/>
        <v>CH</v>
      </c>
      <c r="D1177" t="s">
        <v>1347</v>
      </c>
      <c r="E1177" t="s">
        <v>8</v>
      </c>
      <c r="F1177" s="2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  <c r="G1177" s="2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0.30458299818135076</v>
      </c>
      <c r="H1177" s="2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0.23971525869094168</v>
      </c>
      <c r="I1177" s="2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0.16903872564107675</v>
      </c>
      <c r="J1177" s="2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1.2215298120485816E-4</v>
      </c>
      <c r="K1177" s="2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4.3494662704769628E-5</v>
      </c>
    </row>
    <row r="1178" spans="2:18" hidden="1">
      <c r="B1178" s="5" t="str">
        <f t="shared" si="782"/>
        <v>SPS1</v>
      </c>
      <c r="C1178" s="5" t="str">
        <f t="shared" si="783"/>
        <v>CH</v>
      </c>
      <c r="D1178" t="s">
        <v>1348</v>
      </c>
      <c r="E1178" t="s">
        <v>8</v>
      </c>
      <c r="F1178" s="2">
        <f>SUM(F1183:F1200)</f>
        <v>61.470732284263569</v>
      </c>
      <c r="G1178" s="2">
        <f t="shared" ref="G1178:K1178" si="795">SUM(G1183:G1200)</f>
        <v>59.820199033081231</v>
      </c>
      <c r="H1178" s="2">
        <f t="shared" si="795"/>
        <v>46.548237505218481</v>
      </c>
      <c r="I1178" s="2">
        <f t="shared" si="795"/>
        <v>26.405199048400245</v>
      </c>
      <c r="J1178" s="2">
        <f t="shared" si="795"/>
        <v>6.7918920830110796</v>
      </c>
      <c r="K1178" s="2">
        <f t="shared" si="795"/>
        <v>3.2153983614755846</v>
      </c>
    </row>
    <row r="1179" spans="2:18" hidden="1"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2">
        <f>F1178-F1180</f>
        <v>59.95859766487056</v>
      </c>
      <c r="G1179" s="2">
        <f t="shared" ref="G1179:K1179" si="796">G1178-G1180</f>
        <v>58.269777477276449</v>
      </c>
      <c r="H1179" s="2">
        <f t="shared" si="796"/>
        <v>45.083231260624018</v>
      </c>
      <c r="I1179" s="2">
        <f t="shared" si="796"/>
        <v>25.373988839157057</v>
      </c>
      <c r="J1179" s="2">
        <f t="shared" si="796"/>
        <v>6.6020691555625568</v>
      </c>
      <c r="K1179" s="2">
        <f t="shared" si="796"/>
        <v>-0.31244561726364006</v>
      </c>
    </row>
    <row r="1180" spans="2:18" hidden="1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1350</v>
      </c>
      <c r="E1180" t="str">
        <f t="shared" ref="E1180:E1182" si="799">E1179</f>
        <v>PJ/yr.</v>
      </c>
      <c r="F1180" s="2">
        <f>SUM(F1181:F1182)</f>
        <v>1.5121346193930092</v>
      </c>
      <c r="G1180" s="2">
        <f t="shared" ref="G1180" si="800">SUM(G1181:G1182)</f>
        <v>1.5504215558047787</v>
      </c>
      <c r="H1180" s="2">
        <f t="shared" ref="H1180" si="801">SUM(H1181:H1182)</f>
        <v>1.4650062445944603</v>
      </c>
      <c r="I1180" s="2">
        <f t="shared" ref="I1180" si="802">SUM(I1181:I1182)</f>
        <v>1.0312102092431896</v>
      </c>
      <c r="J1180" s="2">
        <f t="shared" ref="J1180" si="803">SUM(J1181:J1182)</f>
        <v>0.18982292744852319</v>
      </c>
      <c r="K1180" s="2">
        <f t="shared" ref="K1180" si="804">SUM(K1181:K1182)</f>
        <v>3.5278439787392246</v>
      </c>
    </row>
    <row r="1181" spans="2:18" hidden="1">
      <c r="B1181" s="5" t="str">
        <f t="shared" si="797"/>
        <v>SPS1</v>
      </c>
      <c r="C1181" s="5" t="str">
        <f t="shared" si="798"/>
        <v>CH</v>
      </c>
      <c r="D1181" t="s">
        <v>1351</v>
      </c>
      <c r="E1181" t="str">
        <f t="shared" si="799"/>
        <v>PJ/yr.</v>
      </c>
      <c r="F1181" s="2">
        <f>[1]Transport!B$26/SUM([1]Transport!B$22,[1]Transport!B$26)*F1178*(F$33+F$580)/(F$33+F$580+F$36)</f>
        <v>1.5121346193930092</v>
      </c>
      <c r="G1181" s="2">
        <f>[1]Transport!C$26/SUM([1]Transport!C$22,[1]Transport!C$26)*G1178*(G$33+G$580)/(G$33+G$580+G$36)</f>
        <v>1.5504215558047787</v>
      </c>
      <c r="H1181" s="2">
        <f>[1]Transport!D$26/SUM([1]Transport!D$22,[1]Transport!D$26)*H1178*(H$33+H$580)/(H$33+H$580+H$36)</f>
        <v>1.4650062445944603</v>
      </c>
      <c r="I1181" s="2">
        <f>[1]Transport!E$26/SUM([1]Transport!E$22,[1]Transport!E$26)*I1178*(I$33+I$580)/(I$33+I$580+I$36)</f>
        <v>1.0312102092431896</v>
      </c>
      <c r="J1181" s="2">
        <f>[1]Transport!F$26/SUM([1]Transport!F$22,[1]Transport!F$26)*J1178*(J$33+J$580)/(J$33+J$580+J$36)</f>
        <v>0.18982163411468</v>
      </c>
      <c r="K1181" s="2">
        <f>[1]Transport!G$26/SUM([1]Transport!G$22,[1]Transport!G$26)*K1178*(K$33+K$580)/(K$33+K$580+K$36)</f>
        <v>0.74308087208498785</v>
      </c>
    </row>
    <row r="1182" spans="2:18" hidden="1">
      <c r="B1182" s="5" t="str">
        <f t="shared" si="797"/>
        <v>SPS1</v>
      </c>
      <c r="C1182" s="5" t="str">
        <f t="shared" si="798"/>
        <v>CH</v>
      </c>
      <c r="D1182" t="s">
        <v>1352</v>
      </c>
      <c r="E1182" t="str">
        <f t="shared" si="799"/>
        <v>PJ/yr.</v>
      </c>
      <c r="F1182" s="2">
        <f>(F$36+F$716)/([1]Transport!B$22+[1]Transport!B$26)*F1178</f>
        <v>0</v>
      </c>
      <c r="G1182" s="2">
        <f>(G$36+G$716)/([1]Transport!C$22+[1]Transport!C$26)*G1178</f>
        <v>0</v>
      </c>
      <c r="H1182" s="2">
        <f>(H$36+H$716)/([1]Transport!D$22+[1]Transport!D$26)*H1178</f>
        <v>0</v>
      </c>
      <c r="I1182" s="2">
        <f>(I$36+I$716)/([1]Transport!E$22+[1]Transport!E$26)*I1178</f>
        <v>0</v>
      </c>
      <c r="J1182" s="2">
        <f>(J$36+J$716)/([1]Transport!F$22+[1]Transport!F$26)*J1178</f>
        <v>1.2933338431899186E-6</v>
      </c>
      <c r="K1182" s="2">
        <f>(K$36+K$716)/([1]Transport!G$22+[1]Transport!G$26)*K1178</f>
        <v>2.7847631066542369</v>
      </c>
      <c r="M1182" s="2"/>
      <c r="N1182" s="2"/>
      <c r="O1182" s="2"/>
      <c r="P1182" s="2"/>
      <c r="Q1182" s="2"/>
      <c r="R1182" s="2"/>
    </row>
    <row r="1183" spans="2:18" hidden="1"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2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2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2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2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2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2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hidden="1">
      <c r="B1184" s="5" t="str">
        <f t="shared" si="782"/>
        <v>SPS1</v>
      </c>
      <c r="C1184" s="5" t="str">
        <f t="shared" si="783"/>
        <v>CH</v>
      </c>
      <c r="D1184" t="s">
        <v>1354</v>
      </c>
      <c r="E1184" t="s">
        <v>8</v>
      </c>
      <c r="F1184" s="2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G1184" s="2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1.1610327731774659E-6</v>
      </c>
      <c r="H1184" s="2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2.6651436489771349E-5</v>
      </c>
      <c r="I1184" s="2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4.4323349322428902E-5</v>
      </c>
      <c r="J1184" s="2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0.1249141003414133</v>
      </c>
      <c r="K1184" s="2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0.14032019959847924</v>
      </c>
      <c r="R1184" s="2"/>
    </row>
    <row r="1185" spans="2:11" hidden="1">
      <c r="B1185" s="5" t="str">
        <f t="shared" si="782"/>
        <v>SPS1</v>
      </c>
      <c r="C1185" s="5" t="str">
        <f t="shared" si="783"/>
        <v>CH</v>
      </c>
      <c r="D1185" t="s">
        <v>1355</v>
      </c>
      <c r="E1185" t="s">
        <v>8</v>
      </c>
      <c r="F1185" s="2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  <c r="G1185" s="2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0.70026990424739199</v>
      </c>
      <c r="H1185" s="2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1.5914003255133331</v>
      </c>
      <c r="I1185" s="2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1.3486818175523729</v>
      </c>
      <c r="J1185" s="2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5.6719527948331835E-2</v>
      </c>
      <c r="K1185" s="2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2.8534082564915383E-5</v>
      </c>
    </row>
    <row r="1186" spans="2:11" hidden="1">
      <c r="B1186" s="5" t="str">
        <f t="shared" si="782"/>
        <v>SPS1</v>
      </c>
      <c r="C1186" s="5" t="str">
        <f t="shared" si="783"/>
        <v>CH</v>
      </c>
      <c r="D1186" t="s">
        <v>1356</v>
      </c>
      <c r="E1186" t="s">
        <v>8</v>
      </c>
      <c r="F1186" s="2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  <c r="G1186" s="2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4.5106316149455879E-2</v>
      </c>
      <c r="H1186" s="2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4.3131974282497723E-2</v>
      </c>
      <c r="I1186" s="2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3.2176644716025847E-2</v>
      </c>
      <c r="J1186" s="2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1.4564016956780152E-5</v>
      </c>
      <c r="K1186" s="2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5.6462490769312348E-6</v>
      </c>
    </row>
    <row r="1187" spans="2:11" hidden="1">
      <c r="B1187" s="5" t="str">
        <f t="shared" si="782"/>
        <v>SPS1</v>
      </c>
      <c r="C1187" s="5" t="str">
        <f t="shared" si="783"/>
        <v>CH</v>
      </c>
      <c r="D1187" t="s">
        <v>1357</v>
      </c>
      <c r="E1187" t="s">
        <v>8</v>
      </c>
      <c r="F1187" s="2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  <c r="G1187" s="2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0.46629319669574892</v>
      </c>
      <c r="H1187" s="2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0.43997604881569019</v>
      </c>
      <c r="I1187" s="2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0.35427961421094728</v>
      </c>
      <c r="J1187" s="2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1.8958835779719152E-5</v>
      </c>
      <c r="K1187" s="2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1.420860917471489E-5</v>
      </c>
    </row>
    <row r="1188" spans="2:11" hidden="1">
      <c r="B1188" s="5" t="str">
        <f t="shared" si="782"/>
        <v>SPS1</v>
      </c>
      <c r="C1188" s="5" t="str">
        <f t="shared" si="783"/>
        <v>CH</v>
      </c>
      <c r="D1188" t="s">
        <v>1358</v>
      </c>
      <c r="E1188" t="s">
        <v>8</v>
      </c>
      <c r="F1188" s="2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  <c r="G1188" s="2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48.700921576203839</v>
      </c>
      <c r="H1188" s="2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34.407813114836195</v>
      </c>
      <c r="I1188" s="2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13.061958737236344</v>
      </c>
      <c r="J1188" s="2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2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hidden="1">
      <c r="B1189" s="5" t="str">
        <f t="shared" si="782"/>
        <v>SPS1</v>
      </c>
      <c r="C1189" s="5" t="str">
        <f t="shared" si="783"/>
        <v>CH</v>
      </c>
      <c r="D1189" t="s">
        <v>1359</v>
      </c>
      <c r="E1189" t="s">
        <v>8</v>
      </c>
      <c r="F1189" s="2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  <c r="G1189" s="2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2.342081438561639E-3</v>
      </c>
      <c r="H1189" s="2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1.6369997318474491E-3</v>
      </c>
      <c r="I1189" s="2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1.3325578373986245E-3</v>
      </c>
      <c r="J1189" s="2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1.3493896108948167E-5</v>
      </c>
      <c r="K1189" s="2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3.5139789888301742E-6</v>
      </c>
    </row>
    <row r="1190" spans="2:11" hidden="1">
      <c r="B1190" s="5" t="str">
        <f t="shared" si="782"/>
        <v>SPS1</v>
      </c>
      <c r="C1190" s="5" t="str">
        <f t="shared" si="783"/>
        <v>CH</v>
      </c>
      <c r="D1190" t="s">
        <v>1360</v>
      </c>
      <c r="E1190" t="s">
        <v>8</v>
      </c>
      <c r="F1190" s="2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  <c r="G1190" s="2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1.2830085347808811</v>
      </c>
      <c r="H1190" s="2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0.91584858065843389</v>
      </c>
      <c r="I1190" s="2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0.82809649439152055</v>
      </c>
      <c r="J1190" s="2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1.3124169150102443E-5</v>
      </c>
      <c r="K1190" s="2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3.6946052870687939E-6</v>
      </c>
    </row>
    <row r="1191" spans="2:11" hidden="1">
      <c r="B1191" s="5" t="str">
        <f t="shared" si="782"/>
        <v>SPS1</v>
      </c>
      <c r="C1191" s="5" t="str">
        <f t="shared" si="783"/>
        <v>CH</v>
      </c>
      <c r="D1191" t="s">
        <v>1361</v>
      </c>
      <c r="E1191" t="s">
        <v>8</v>
      </c>
      <c r="F1191" s="2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  <c r="G1191" s="2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5.3267143766271401</v>
      </c>
      <c r="H1191" s="2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5.2757601285750262</v>
      </c>
      <c r="I1191" s="2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4.0287526789490391</v>
      </c>
      <c r="J1191" s="2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1.3821413336775372E-5</v>
      </c>
      <c r="K1191" s="2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4.2536344810397812E-6</v>
      </c>
    </row>
    <row r="1192" spans="2:11" hidden="1">
      <c r="B1192" s="5" t="str">
        <f t="shared" si="782"/>
        <v>SPS1</v>
      </c>
      <c r="C1192" s="5" t="str">
        <f t="shared" si="783"/>
        <v>CH</v>
      </c>
      <c r="D1192" t="s">
        <v>1362</v>
      </c>
      <c r="E1192" t="s">
        <v>8</v>
      </c>
      <c r="F1192" s="2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  <c r="G1192" s="2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2.2108275237215769</v>
      </c>
      <c r="H1192" s="2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2.1742835851045017</v>
      </c>
      <c r="I1192" s="2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1.672007139628424</v>
      </c>
      <c r="J1192" s="2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7.5354802117408104E-6</v>
      </c>
      <c r="K1192" s="2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2.1110529396155542E-6</v>
      </c>
    </row>
    <row r="1193" spans="2:11" hidden="1">
      <c r="B1193" s="5" t="str">
        <f t="shared" si="782"/>
        <v>SPS1</v>
      </c>
      <c r="C1193" s="5" t="str">
        <f t="shared" si="783"/>
        <v>CH</v>
      </c>
      <c r="D1193" t="s">
        <v>1363</v>
      </c>
      <c r="E1193" t="s">
        <v>8</v>
      </c>
      <c r="F1193" s="2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2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1.2028837684688881E-7</v>
      </c>
      <c r="H1193" s="2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2.0736303125087625E-5</v>
      </c>
      <c r="I1193" s="2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6.4901061867843037E-5</v>
      </c>
      <c r="J1193" s="2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5.6973593581271671E-5</v>
      </c>
      <c r="K1193" s="2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3.8097026174709235E-5</v>
      </c>
    </row>
    <row r="1194" spans="2:11" hidden="1">
      <c r="B1194" s="5" t="str">
        <f t="shared" si="782"/>
        <v>SPS1</v>
      </c>
      <c r="C1194" s="5" t="str">
        <f t="shared" si="783"/>
        <v>CH</v>
      </c>
      <c r="D1194" t="s">
        <v>1364</v>
      </c>
      <c r="E1194" t="s">
        <v>8</v>
      </c>
      <c r="F1194" s="2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2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1.9352100636116818E-6</v>
      </c>
      <c r="H1194" s="2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1.850189435478428E-5</v>
      </c>
      <c r="I1194" s="2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3.4121701902869249E-5</v>
      </c>
      <c r="J1194" s="2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2.3923192444923493E-5</v>
      </c>
      <c r="K1194" s="2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1.8532357378121465E-5</v>
      </c>
    </row>
    <row r="1195" spans="2:11" hidden="1">
      <c r="B1195" s="5" t="str">
        <f t="shared" si="782"/>
        <v>SPS1</v>
      </c>
      <c r="C1195" s="5" t="str">
        <f t="shared" si="783"/>
        <v>CH</v>
      </c>
      <c r="D1195" t="s">
        <v>1365</v>
      </c>
      <c r="E1195" t="s">
        <v>8</v>
      </c>
      <c r="F1195" s="2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2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2.0822495247376651E-6</v>
      </c>
      <c r="H1195" s="2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2.1891938035414349E-5</v>
      </c>
      <c r="I1195" s="2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3.5416059424475921E-5</v>
      </c>
      <c r="J1195" s="2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2.5156382104638628E-5</v>
      </c>
      <c r="K1195" s="2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4.261380211204371E-5</v>
      </c>
    </row>
    <row r="1196" spans="2:11" hidden="1">
      <c r="B1196" s="5" t="str">
        <f t="shared" si="782"/>
        <v>SPS1</v>
      </c>
      <c r="C1196" s="5" t="str">
        <f t="shared" si="783"/>
        <v>CH</v>
      </c>
      <c r="D1196" t="s">
        <v>1366</v>
      </c>
      <c r="E1196" t="s">
        <v>8</v>
      </c>
      <c r="F1196" s="2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2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1.9629919193585966E-6</v>
      </c>
      <c r="H1196" s="2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1.0272365954707988E-5</v>
      </c>
      <c r="I1196" s="2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1.51495124473212E-5</v>
      </c>
      <c r="J1196" s="2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1.2756366085543456E-5</v>
      </c>
      <c r="K1196" s="2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1.0542095406660188E-5</v>
      </c>
    </row>
    <row r="1197" spans="2:11" hidden="1">
      <c r="B1197" s="5" t="str">
        <f t="shared" si="782"/>
        <v>SPS1</v>
      </c>
      <c r="C1197" s="5" t="str">
        <f t="shared" si="783"/>
        <v>CH</v>
      </c>
      <c r="D1197" t="s">
        <v>1367</v>
      </c>
      <c r="E1197" t="s">
        <v>8</v>
      </c>
      <c r="F1197" s="2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  <c r="G1197" s="2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2.2083274160888218E-5</v>
      </c>
      <c r="H1197" s="2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2.513255237236993E-5</v>
      </c>
      <c r="I1197" s="2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2.8939590399763473E-5</v>
      </c>
      <c r="J1197" s="2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2.1675469678670104E-5</v>
      </c>
      <c r="K1197" s="2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6.730657195769629E-6</v>
      </c>
    </row>
    <row r="1198" spans="2:11" hidden="1">
      <c r="B1198" s="5" t="str">
        <f t="shared" si="782"/>
        <v>SPS1</v>
      </c>
      <c r="C1198" s="5" t="str">
        <f t="shared" si="783"/>
        <v>CH</v>
      </c>
      <c r="D1198" t="s">
        <v>1368</v>
      </c>
      <c r="E1198" t="s">
        <v>8</v>
      </c>
      <c r="F1198" s="2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  <c r="G1198" s="2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2.9152185561853563E-5</v>
      </c>
      <c r="H1198" s="2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5.7466551627935355E-5</v>
      </c>
      <c r="I1198" s="2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8.0968791247453776E-5</v>
      </c>
      <c r="J1198" s="2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1.1582546416210466E-4</v>
      </c>
      <c r="K1198" s="2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3.8858800635316359E-5</v>
      </c>
    </row>
    <row r="1199" spans="2:11" hidden="1">
      <c r="B1199" s="5" t="str">
        <f t="shared" si="782"/>
        <v>SPS1</v>
      </c>
      <c r="C1199" s="5" t="str">
        <f t="shared" si="783"/>
        <v>CH</v>
      </c>
      <c r="D1199" t="s">
        <v>1369</v>
      </c>
      <c r="E1199" t="s">
        <v>8</v>
      </c>
      <c r="F1199" s="2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  <c r="G1199" s="2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2.1138572629564642E-4</v>
      </c>
      <c r="H1199" s="2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0.85862331594062002</v>
      </c>
      <c r="I1199" s="2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4.4833152950143695</v>
      </c>
      <c r="J1199" s="2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6.6097993256116974</v>
      </c>
      <c r="K1199" s="2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3.0748208189741235</v>
      </c>
    </row>
    <row r="1200" spans="2:11" hidden="1">
      <c r="B1200" s="5" t="str">
        <f t="shared" si="782"/>
        <v>SPS1</v>
      </c>
      <c r="C1200" s="5" t="str">
        <f t="shared" si="783"/>
        <v>CH</v>
      </c>
      <c r="D1200" t="s">
        <v>1370</v>
      </c>
      <c r="E1200" t="s">
        <v>8</v>
      </c>
      <c r="F1200" s="2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  <c r="G1200" s="2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1.0844456402579628</v>
      </c>
      <c r="H1200" s="2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0.83958277871837361</v>
      </c>
      <c r="I1200" s="2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0.59429424879719261</v>
      </c>
      <c r="J1200" s="2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1.2132083003586271E-4</v>
      </c>
      <c r="K1200" s="2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4.0005951566228964E-5</v>
      </c>
    </row>
    <row r="1201" spans="2:11" hidden="1">
      <c r="B1201" s="5" t="str">
        <f t="shared" si="782"/>
        <v>SPS1</v>
      </c>
      <c r="C1201" s="5" t="str">
        <f t="shared" si="783"/>
        <v>CH</v>
      </c>
      <c r="D1201" t="s">
        <v>1371</v>
      </c>
      <c r="E1201" t="s">
        <v>8</v>
      </c>
      <c r="F1201" s="2">
        <f>SUM(F1206:F1210)</f>
        <v>1.3338883272557622E-2</v>
      </c>
      <c r="G1201" s="2">
        <f t="shared" ref="G1201:K1201" si="805">SUM(G1206:G1210)</f>
        <v>5.2568752040727928E-4</v>
      </c>
      <c r="H1201" s="2">
        <f t="shared" si="805"/>
        <v>1.0517029108776483E-3</v>
      </c>
      <c r="I1201" s="2">
        <f t="shared" si="805"/>
        <v>2.0547496603292269E-3</v>
      </c>
      <c r="J1201" s="2">
        <f t="shared" si="805"/>
        <v>1.4703670599738421E-3</v>
      </c>
      <c r="K1201" s="2">
        <f t="shared" si="805"/>
        <v>1.2215085109271639E-3</v>
      </c>
    </row>
    <row r="1202" spans="2:11" hidden="1">
      <c r="B1202" s="5" t="str">
        <f t="shared" si="782"/>
        <v>SPS1</v>
      </c>
      <c r="C1202" s="5" t="str">
        <f t="shared" si="783"/>
        <v>CH</v>
      </c>
      <c r="D1202" t="s">
        <v>1404</v>
      </c>
      <c r="E1202" t="s">
        <v>8</v>
      </c>
      <c r="F1202" s="2">
        <f>F1201-F1203</f>
        <v>1.2333243536087014E-2</v>
      </c>
      <c r="G1202" s="2">
        <f t="shared" ref="G1202:K1202" si="806">G1201-G1203</f>
        <v>4.3997314090720975E-4</v>
      </c>
      <c r="H1202" s="2">
        <f t="shared" si="806"/>
        <v>9.8104746585180188E-4</v>
      </c>
      <c r="I1202" s="2">
        <f t="shared" si="806"/>
        <v>2.0547468335894992E-3</v>
      </c>
      <c r="J1202" s="2">
        <f t="shared" si="806"/>
        <v>-7.7926591622938766E-3</v>
      </c>
      <c r="K1202" s="2">
        <f t="shared" si="806"/>
        <v>1.2214654634377473E-3</v>
      </c>
    </row>
    <row r="1203" spans="2:11" hidden="1">
      <c r="B1203" s="5" t="str">
        <f t="shared" si="782"/>
        <v>SPS1</v>
      </c>
      <c r="C1203" s="5" t="str">
        <f t="shared" si="783"/>
        <v>CH</v>
      </c>
      <c r="D1203" t="s">
        <v>1405</v>
      </c>
      <c r="E1203" t="s">
        <v>8</v>
      </c>
      <c r="F1203" s="2">
        <f>SUM(F1204:F1205)</f>
        <v>1.0056397364706083E-3</v>
      </c>
      <c r="G1203" s="2">
        <f t="shared" ref="G1203" si="807">SUM(G1204:G1205)</f>
        <v>8.5714379500069539E-5</v>
      </c>
      <c r="H1203" s="2">
        <f t="shared" ref="H1203" si="808">SUM(H1204:H1205)</f>
        <v>7.0655445025846503E-5</v>
      </c>
      <c r="I1203" s="2">
        <f t="shared" ref="I1203" si="809">SUM(I1204:I1205)</f>
        <v>2.8267397275544644E-9</v>
      </c>
      <c r="J1203" s="2">
        <f t="shared" ref="J1203" si="810">SUM(J1204:J1205)</f>
        <v>9.2630262222677187E-3</v>
      </c>
      <c r="K1203" s="2">
        <f t="shared" ref="K1203" si="811">SUM(K1204:K1205)</f>
        <v>4.3047489416581082E-8</v>
      </c>
    </row>
    <row r="1204" spans="2:11" hidden="1">
      <c r="B1204" s="5" t="str">
        <f t="shared" si="782"/>
        <v>SPS1</v>
      </c>
      <c r="C1204" s="5" t="str">
        <f t="shared" si="783"/>
        <v>CH</v>
      </c>
      <c r="D1204" t="s">
        <v>1406</v>
      </c>
      <c r="E1204" t="s">
        <v>8</v>
      </c>
      <c r="F1204" s="2">
        <f>[1]Transport!B$27/SUM([1]Transport!B$24,[1]Transport!B$27)*F1201*(F$45+F$612)/(F$45+F$612+F$47)</f>
        <v>1.0056397364706083E-3</v>
      </c>
      <c r="G1204" s="2">
        <f>[1]Transport!C$27/SUM([1]Transport!C$24,[1]Transport!C$27)*G1201*(G$45+G$612)/(G$45+G$612+G$47)</f>
        <v>8.5714379500069539E-5</v>
      </c>
      <c r="H1204" s="2">
        <f>[1]Transport!D$27/SUM([1]Transport!D$24,[1]Transport!D$27)*H1201*(H$45+H$612)/(H$45+H$612+H$47)</f>
        <v>7.0655445025846503E-5</v>
      </c>
      <c r="I1204" s="2">
        <f>[1]Transport!E$27/SUM([1]Transport!E$24,[1]Transport!E$27)*I1201*(I$45+I$612)/(I$45+I$612+I$47)</f>
        <v>2.8267397275544644E-9</v>
      </c>
      <c r="J1204" s="2">
        <f>[1]Transport!F$27/SUM([1]Transport!F$24,[1]Transport!F$27)*J1201*(J$45+J$612)/(J$45+J$612+J$47)</f>
        <v>1.7032110616570018E-8</v>
      </c>
      <c r="K1204" s="2">
        <f>[1]Transport!G$27/SUM([1]Transport!G$24,[1]Transport!G$27)*K1201*(K$45+K$612)/(K$45+K$612+K$47)</f>
        <v>1.7931560595180161E-8</v>
      </c>
    </row>
    <row r="1205" spans="2:11" hidden="1">
      <c r="B1205" s="5" t="str">
        <f t="shared" si="782"/>
        <v>SPS1</v>
      </c>
      <c r="C1205" s="5" t="str">
        <f t="shared" si="783"/>
        <v>CH</v>
      </c>
      <c r="D1205" t="s">
        <v>1407</v>
      </c>
      <c r="E1205" t="s">
        <v>8</v>
      </c>
      <c r="F1205" s="2">
        <f>(F$47+F$714)/([1]Transport!B$24+[1]Transport!B$27)*F1201</f>
        <v>0</v>
      </c>
      <c r="G1205" s="2">
        <f>(G$47+G$714)/([1]Transport!C$24+[1]Transport!C$27)*G1201</f>
        <v>0</v>
      </c>
      <c r="H1205" s="2">
        <f>(H$47+H$714)/([1]Transport!D$24+[1]Transport!D$27)*H1201</f>
        <v>0</v>
      </c>
      <c r="I1205" s="2">
        <f>(I$47+I$714)/([1]Transport!E$24+[1]Transport!E$27)*I1201</f>
        <v>0</v>
      </c>
      <c r="J1205" s="2">
        <f>(J$47+J$714)/([1]Transport!F$24+[1]Transport!F$27)*J1201</f>
        <v>9.2630091901571027E-3</v>
      </c>
      <c r="K1205" s="2">
        <f>(K$47+K$714)/([1]Transport!G$24+[1]Transport!G$27)*K1201</f>
        <v>2.5115928821400921E-8</v>
      </c>
    </row>
    <row r="1206" spans="2:11" hidden="1"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2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2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2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2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2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2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hidden="1">
      <c r="B1207" s="5" t="str">
        <f t="shared" si="782"/>
        <v>SPS1</v>
      </c>
      <c r="C1207" s="5" t="str">
        <f t="shared" si="783"/>
        <v>CH</v>
      </c>
      <c r="D1207" t="s">
        <v>1400</v>
      </c>
      <c r="E1207" t="s">
        <v>8</v>
      </c>
      <c r="F1207" s="2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  <c r="G1207" s="2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1.4972410414134982E-4</v>
      </c>
      <c r="H1207" s="2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1.4381805680811879E-4</v>
      </c>
      <c r="I1207" s="2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1.1667560977859363E-4</v>
      </c>
      <c r="J1207" s="2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7.0005808321127268E-6</v>
      </c>
      <c r="K1207" s="2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1.3627231899131609E-6</v>
      </c>
    </row>
    <row r="1208" spans="2:11" hidden="1">
      <c r="B1208" s="5" t="str">
        <f t="shared" si="782"/>
        <v>SPS1</v>
      </c>
      <c r="C1208" s="5" t="str">
        <f t="shared" si="783"/>
        <v>CH</v>
      </c>
      <c r="D1208" t="s">
        <v>1401</v>
      </c>
      <c r="E1208" t="s">
        <v>8</v>
      </c>
      <c r="F1208" s="2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  <c r="G1208" s="2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9.106746892838417E-7</v>
      </c>
      <c r="H1208" s="2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1.3170689120917389E-5</v>
      </c>
      <c r="I1208" s="2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2.577096939955961E-5</v>
      </c>
      <c r="J1208" s="2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1.5823518675184471E-5</v>
      </c>
      <c r="K1208" s="2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4.5061149514943044E-6</v>
      </c>
    </row>
    <row r="1209" spans="2:11" hidden="1">
      <c r="B1209" s="5" t="str">
        <f t="shared" si="782"/>
        <v>SPS1</v>
      </c>
      <c r="C1209" s="5" t="str">
        <f t="shared" si="783"/>
        <v>CH</v>
      </c>
      <c r="D1209" t="s">
        <v>1402</v>
      </c>
      <c r="E1209" t="s">
        <v>8</v>
      </c>
      <c r="F1209" s="2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  <c r="G1209" s="2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3.6928545125036603E-4</v>
      </c>
      <c r="H1209" s="2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7.6412654942745412E-4</v>
      </c>
      <c r="I1209" s="2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6.9463311503188598E-4</v>
      </c>
      <c r="J1209" s="2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8.8084563406880657E-5</v>
      </c>
      <c r="K1209" s="2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1.6392672225872696E-5</v>
      </c>
    </row>
    <row r="1210" spans="2:11" hidden="1">
      <c r="B1210" s="5" t="str">
        <f t="shared" si="782"/>
        <v>SPS1</v>
      </c>
      <c r="C1210" s="5" t="str">
        <f t="shared" si="783"/>
        <v>CH</v>
      </c>
      <c r="D1210" t="s">
        <v>1403</v>
      </c>
      <c r="E1210" t="s">
        <v>8</v>
      </c>
      <c r="F1210" s="2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  <c r="G1210" s="2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5.7672903262796044E-6</v>
      </c>
      <c r="H1210" s="2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1.3058761552115809E-4</v>
      </c>
      <c r="I1210" s="2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1.2176699661191875E-3</v>
      </c>
      <c r="J1210" s="2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1.3594583970596642E-3</v>
      </c>
      <c r="K1210" s="2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1.1992470005598838E-3</v>
      </c>
    </row>
    <row r="1211" spans="2:11" hidden="1">
      <c r="B1211" s="5" t="str">
        <f t="shared" si="782"/>
        <v>SPS1</v>
      </c>
      <c r="C1211" s="5" t="str">
        <f t="shared" si="783"/>
        <v>CH</v>
      </c>
      <c r="D1211" s="1" t="s">
        <v>1200</v>
      </c>
      <c r="E1211" s="1" t="s">
        <v>1199</v>
      </c>
      <c r="F1211" s="3">
        <f>SUM(F1212:F1261)</f>
        <v>49.003109241123482</v>
      </c>
      <c r="G1211" s="3">
        <f t="shared" ref="G1211:K1211" si="812">SUM(G1212:G1261)</f>
        <v>57.664059183292565</v>
      </c>
      <c r="H1211" s="3">
        <f t="shared" si="812"/>
        <v>60.26117295907293</v>
      </c>
      <c r="I1211" s="3">
        <f t="shared" si="812"/>
        <v>62.143034480219001</v>
      </c>
      <c r="J1211" s="3">
        <f t="shared" si="812"/>
        <v>61.954249984650808</v>
      </c>
      <c r="K1211" s="3">
        <f t="shared" si="812"/>
        <v>60.216209028059076</v>
      </c>
    </row>
    <row r="1212" spans="2:11" hidden="1"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2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  <c r="G1212" s="2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</v>
      </c>
      <c r="H1212" s="2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0.2774640375359736</v>
      </c>
      <c r="I1212" s="2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0.13873201788660572</v>
      </c>
      <c r="J1212" s="2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2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hidden="1">
      <c r="B1213" s="5" t="str">
        <f t="shared" si="782"/>
        <v>SPS1</v>
      </c>
      <c r="C1213" s="5" t="str">
        <f t="shared" si="783"/>
        <v>CH</v>
      </c>
      <c r="D1213" t="s">
        <v>1202</v>
      </c>
      <c r="E1213" t="str">
        <f t="shared" ref="E1213:E1261" si="813">E1212</f>
        <v>billion km/yr.</v>
      </c>
      <c r="F1213" s="2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  <c r="G1213" s="2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0.66373038675962026</v>
      </c>
      <c r="H1213" s="2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1.0201817719728963</v>
      </c>
      <c r="I1213" s="2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1.8089339026643187</v>
      </c>
      <c r="J1213" s="2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1.5881742697794559</v>
      </c>
      <c r="K1213" s="2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1.8346267917731127</v>
      </c>
    </row>
    <row r="1214" spans="2:11" hidden="1">
      <c r="B1214" s="5" t="str">
        <f t="shared" si="782"/>
        <v>SPS1</v>
      </c>
      <c r="C1214" s="5" t="str">
        <f t="shared" si="783"/>
        <v>CH</v>
      </c>
      <c r="D1214" t="s">
        <v>1203</v>
      </c>
      <c r="E1214" t="str">
        <f t="shared" si="813"/>
        <v>billion km/yr.</v>
      </c>
      <c r="F1214" s="2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  <c r="G1214" s="2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3.6153562406361639E-5</v>
      </c>
      <c r="H1214" s="2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3.3745032153927561E-4</v>
      </c>
      <c r="I1214" s="2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6.7604592247348876</v>
      </c>
      <c r="J1214" s="2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18.040790482440354</v>
      </c>
      <c r="K1214" s="2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17.772309829592984</v>
      </c>
    </row>
    <row r="1215" spans="2:11" hidden="1">
      <c r="B1215" s="5" t="str">
        <f t="shared" si="782"/>
        <v>SPS1</v>
      </c>
      <c r="C1215" s="5" t="str">
        <f t="shared" si="783"/>
        <v>CH</v>
      </c>
      <c r="D1215" t="s">
        <v>1204</v>
      </c>
      <c r="E1215" t="str">
        <f t="shared" si="813"/>
        <v>billion km/yr.</v>
      </c>
      <c r="F1215" s="2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  <c r="G1215" s="2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4.785804045051737E-4</v>
      </c>
      <c r="H1215" s="2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1.2049420555107675E-3</v>
      </c>
      <c r="I1215" s="2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0.17307953834809395</v>
      </c>
      <c r="J1215" s="2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1.040924854464111</v>
      </c>
      <c r="K1215" s="2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1.4871591157059392</v>
      </c>
    </row>
    <row r="1216" spans="2:11" hidden="1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1205</v>
      </c>
      <c r="E1216" t="str">
        <f t="shared" si="813"/>
        <v>billion km/yr.</v>
      </c>
      <c r="F1216" s="2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  <c r="G1216" s="2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2.007911457393812E-4</v>
      </c>
      <c r="H1216" s="2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3.2787655148607762</v>
      </c>
      <c r="I1216" s="2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12.895431447392399</v>
      </c>
      <c r="J1216" s="2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21.778187776879143</v>
      </c>
      <c r="K1216" s="2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21.42416926299234</v>
      </c>
    </row>
    <row r="1217" spans="2:11" hidden="1">
      <c r="B1217" s="5" t="str">
        <f t="shared" si="814"/>
        <v>SPS1</v>
      </c>
      <c r="C1217" s="5" t="str">
        <f t="shared" si="815"/>
        <v>CH</v>
      </c>
      <c r="D1217" t="s">
        <v>1206</v>
      </c>
      <c r="E1217" t="str">
        <f t="shared" si="813"/>
        <v>billion km/yr.</v>
      </c>
      <c r="F1217" s="2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  <c r="G1217" s="2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1.0259049325933768E-4</v>
      </c>
      <c r="H1217" s="2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7.9797369530382756E-5</v>
      </c>
      <c r="I1217" s="2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7.4384073556583741E-5</v>
      </c>
      <c r="J1217" s="2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2.5054710071598197E-5</v>
      </c>
      <c r="K1217" s="2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1.5549240882256958E-5</v>
      </c>
    </row>
    <row r="1218" spans="2:11" hidden="1">
      <c r="B1218" s="5" t="str">
        <f t="shared" si="814"/>
        <v>SPS1</v>
      </c>
      <c r="C1218" s="5" t="str">
        <f t="shared" si="815"/>
        <v>CH</v>
      </c>
      <c r="D1218" t="s">
        <v>1207</v>
      </c>
      <c r="E1218" t="str">
        <f t="shared" si="813"/>
        <v>billion km/yr.</v>
      </c>
      <c r="F1218" s="2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  <c r="G1218" s="2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9.8453804701227776E-2</v>
      </c>
      <c r="H1218" s="2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6.8288328454795627E-2</v>
      </c>
      <c r="I1218" s="2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7.7088241321791748E-2</v>
      </c>
      <c r="J1218" s="2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1.1322776637621359E-4</v>
      </c>
      <c r="K1218" s="2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7.2669780531933173E-5</v>
      </c>
    </row>
    <row r="1219" spans="2:11" hidden="1">
      <c r="B1219" s="5" t="str">
        <f t="shared" si="814"/>
        <v>SPS1</v>
      </c>
      <c r="C1219" s="5" t="str">
        <f t="shared" si="815"/>
        <v>CH</v>
      </c>
      <c r="D1219" t="s">
        <v>1208</v>
      </c>
      <c r="E1219" t="str">
        <f t="shared" si="813"/>
        <v>billion km/yr.</v>
      </c>
      <c r="F1219" s="2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  <c r="G1219" s="2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0.15424492104736054</v>
      </c>
      <c r="H1219" s="2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1.3948897909321039</v>
      </c>
      <c r="I1219" s="2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5.464158726201334</v>
      </c>
      <c r="J1219" s="2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9.9759281364410839</v>
      </c>
      <c r="K1219" s="2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9.0286605461900162</v>
      </c>
    </row>
    <row r="1220" spans="2:11" hidden="1">
      <c r="B1220" s="5" t="str">
        <f t="shared" si="814"/>
        <v>SPS1</v>
      </c>
      <c r="C1220" s="5" t="str">
        <f t="shared" si="815"/>
        <v>CH</v>
      </c>
      <c r="D1220" t="s">
        <v>1209</v>
      </c>
      <c r="E1220" t="str">
        <f t="shared" si="813"/>
        <v>billion km/yr.</v>
      </c>
      <c r="F1220" s="2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  <c r="G1220" s="2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0.15830896183843507</v>
      </c>
      <c r="H1220" s="2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0.15176717604952689</v>
      </c>
      <c r="I1220" s="2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0.1213357199959138</v>
      </c>
      <c r="J1220" s="2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1.2373880817586458E-4</v>
      </c>
      <c r="K1220" s="2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7.8829879255539579E-5</v>
      </c>
    </row>
    <row r="1221" spans="2:11" hidden="1">
      <c r="B1221" s="5" t="str">
        <f t="shared" si="814"/>
        <v>SPS1</v>
      </c>
      <c r="C1221" s="5" t="str">
        <f t="shared" si="815"/>
        <v>CH</v>
      </c>
      <c r="D1221" t="s">
        <v>1210</v>
      </c>
      <c r="E1221" t="str">
        <f t="shared" si="813"/>
        <v>billion km/yr.</v>
      </c>
      <c r="F1221" s="2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  <c r="G1221" s="2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1.5725525090936839E-5</v>
      </c>
      <c r="H1221" s="2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2.0051491800594367E-5</v>
      </c>
      <c r="I1221" s="2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2.5316881761182366E-5</v>
      </c>
      <c r="J1221" s="2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2.5693337974872575E-5</v>
      </c>
      <c r="K1221" s="2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1.5530546333350385E-5</v>
      </c>
    </row>
    <row r="1222" spans="2:11" hidden="1">
      <c r="B1222" s="5" t="str">
        <f t="shared" si="814"/>
        <v>SPS1</v>
      </c>
      <c r="C1222" s="5" t="str">
        <f t="shared" si="815"/>
        <v>CH</v>
      </c>
      <c r="D1222" t="s">
        <v>1211</v>
      </c>
      <c r="E1222" t="str">
        <f t="shared" si="813"/>
        <v>billion km/yr.</v>
      </c>
      <c r="F1222" s="2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  <c r="G1222" s="2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1.7228380696202124E-5</v>
      </c>
      <c r="H1222" s="2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3.8849858084359556E-5</v>
      </c>
      <c r="I1222" s="2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6.1600507780079885E-5</v>
      </c>
      <c r="J1222" s="2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1.2274998342032571E-4</v>
      </c>
      <c r="K1222" s="2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7.1857624069518813E-5</v>
      </c>
    </row>
    <row r="1223" spans="2:11" hidden="1">
      <c r="B1223" s="5" t="str">
        <f t="shared" si="814"/>
        <v>SPS1</v>
      </c>
      <c r="C1223" s="5" t="str">
        <f t="shared" si="815"/>
        <v>CH</v>
      </c>
      <c r="D1223" t="s">
        <v>1212</v>
      </c>
      <c r="E1223" t="str">
        <f t="shared" si="813"/>
        <v>billion km/yr.</v>
      </c>
      <c r="F1223" s="2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  <c r="G1223" s="2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1.1697548572094666E-4</v>
      </c>
      <c r="H1223" s="2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0.58815842567375665</v>
      </c>
      <c r="I1223" s="2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3.5195346201965108</v>
      </c>
      <c r="J1223" s="2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7.6012866902825715</v>
      </c>
      <c r="K1223" s="2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6.301347629987184</v>
      </c>
    </row>
    <row r="1224" spans="2:11" hidden="1">
      <c r="B1224" s="5" t="str">
        <f t="shared" si="814"/>
        <v>SPS1</v>
      </c>
      <c r="C1224" s="5" t="str">
        <f t="shared" si="815"/>
        <v>CH</v>
      </c>
      <c r="D1224" t="s">
        <v>1213</v>
      </c>
      <c r="E1224" t="str">
        <f t="shared" si="813"/>
        <v>billion km/yr.</v>
      </c>
      <c r="F1224" s="2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  <c r="G1224" s="2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0.57150115798457102</v>
      </c>
      <c r="H1224" s="2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0.5389593730462473</v>
      </c>
      <c r="I1224" s="2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0.43252858722557674</v>
      </c>
      <c r="J1224" s="2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1.2415351130906603E-4</v>
      </c>
      <c r="K1224" s="2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7.4384315681431772E-5</v>
      </c>
    </row>
    <row r="1225" spans="2:11" hidden="1">
      <c r="B1225" s="5" t="str">
        <f t="shared" si="814"/>
        <v>SPS1</v>
      </c>
      <c r="C1225" s="5" t="str">
        <f t="shared" si="815"/>
        <v>CH</v>
      </c>
      <c r="D1225" t="s">
        <v>1214</v>
      </c>
      <c r="E1225" t="str">
        <f t="shared" si="813"/>
        <v>billion km/yr.</v>
      </c>
      <c r="F1225" s="2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2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1.06897500874414E-8</v>
      </c>
      <c r="H1225" s="2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1.4498076466177615E-6</v>
      </c>
      <c r="I1225" s="2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2.8895259774386095E-6</v>
      </c>
      <c r="J1225" s="2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0.44833464006126023</v>
      </c>
      <c r="K1225" s="2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0.22718846645249458</v>
      </c>
    </row>
    <row r="1226" spans="2:11" hidden="1">
      <c r="B1226" s="5" t="str">
        <f t="shared" si="814"/>
        <v>SPS1</v>
      </c>
      <c r="C1226" s="5" t="str">
        <f t="shared" si="815"/>
        <v>CH</v>
      </c>
      <c r="D1226" t="s">
        <v>1215</v>
      </c>
      <c r="E1226" t="str">
        <f t="shared" si="813"/>
        <v>billion km/yr.</v>
      </c>
      <c r="F1226" s="2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  <c r="G1226" s="2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8.3538109682586132E-5</v>
      </c>
      <c r="H1226" s="2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8.0025031027654926E-5</v>
      </c>
      <c r="I1226" s="2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7.0880033065113025E-5</v>
      </c>
      <c r="J1226" s="2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1.1171359866715878E-5</v>
      </c>
      <c r="K1226" s="2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5.2182082727584246E-6</v>
      </c>
    </row>
    <row r="1227" spans="2:11" hidden="1">
      <c r="B1227" s="5" t="str">
        <f t="shared" si="814"/>
        <v>SPS1</v>
      </c>
      <c r="C1227" s="5" t="str">
        <f t="shared" si="815"/>
        <v>CH</v>
      </c>
      <c r="D1227" t="s">
        <v>1216</v>
      </c>
      <c r="E1227" t="str">
        <f t="shared" si="813"/>
        <v>billion km/yr.</v>
      </c>
      <c r="F1227" s="2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  <c r="G1227" s="2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1.5608805750124419E-3</v>
      </c>
      <c r="H1227" s="2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1.4941247600840193E-3</v>
      </c>
      <c r="I1227" s="2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1.2195638303692568E-3</v>
      </c>
      <c r="J1227" s="2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8.8182868487656463E-6</v>
      </c>
      <c r="K1227" s="2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5.0538726211465923E-6</v>
      </c>
    </row>
    <row r="1228" spans="2:11" hidden="1">
      <c r="B1228" s="5" t="str">
        <f t="shared" si="814"/>
        <v>SPS1</v>
      </c>
      <c r="C1228" s="5" t="str">
        <f t="shared" si="815"/>
        <v>CH</v>
      </c>
      <c r="D1228" t="s">
        <v>1217</v>
      </c>
      <c r="E1228" t="str">
        <f t="shared" si="813"/>
        <v>billion km/yr.</v>
      </c>
      <c r="F1228" s="2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2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5.9012477272634456E-7</v>
      </c>
      <c r="H1228" s="2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1.7393735283683064E-6</v>
      </c>
      <c r="I1228" s="2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2.7133251085587164E-6</v>
      </c>
      <c r="J1228" s="2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5.7130597038869119E-5</v>
      </c>
      <c r="K1228" s="2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0.87589970050361643</v>
      </c>
    </row>
    <row r="1229" spans="2:11" hidden="1">
      <c r="B1229" s="5" t="str">
        <f t="shared" si="814"/>
        <v>SPS1</v>
      </c>
      <c r="C1229" s="5" t="str">
        <f t="shared" si="815"/>
        <v>CH</v>
      </c>
      <c r="D1229" t="s">
        <v>1301</v>
      </c>
      <c r="E1229" t="str">
        <f t="shared" si="813"/>
        <v>billion km/yr.</v>
      </c>
      <c r="F1229" s="2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  <c r="G1229" s="2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0.62769378197866044</v>
      </c>
      <c r="H1229" s="2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0.48284135402373141</v>
      </c>
      <c r="I1229" s="2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0.24142073231443339</v>
      </c>
      <c r="J1229" s="2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2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hidden="1">
      <c r="B1230" s="5" t="str">
        <f t="shared" si="814"/>
        <v>SPS1</v>
      </c>
      <c r="C1230" s="5" t="str">
        <f t="shared" si="815"/>
        <v>CH</v>
      </c>
      <c r="D1230" t="s">
        <v>1218</v>
      </c>
      <c r="E1230" t="str">
        <f t="shared" si="813"/>
        <v>billion km/yr.</v>
      </c>
      <c r="F1230" s="2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  <c r="G1230" s="2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5.0611733725154373E-2</v>
      </c>
      <c r="H1230" s="2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3.4897290014862602E-2</v>
      </c>
      <c r="I1230" s="2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2.9333945480155145E-2</v>
      </c>
      <c r="J1230" s="2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0.19828486871321402</v>
      </c>
      <c r="K1230" s="2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0.20522379420815687</v>
      </c>
    </row>
    <row r="1231" spans="2:11" hidden="1">
      <c r="B1231" s="5" t="str">
        <f t="shared" si="814"/>
        <v>SPS1</v>
      </c>
      <c r="C1231" s="5" t="str">
        <f t="shared" si="815"/>
        <v>CH</v>
      </c>
      <c r="D1231" t="s">
        <v>1219</v>
      </c>
      <c r="E1231" t="str">
        <f t="shared" si="813"/>
        <v>billion km/yr.</v>
      </c>
      <c r="F1231" s="2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  <c r="G1231" s="2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0.38567610230279925</v>
      </c>
      <c r="H1231" s="2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2.5374228364993616</v>
      </c>
      <c r="I1231" s="2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2.2274354085733346</v>
      </c>
      <c r="J1231" s="2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0.13367620738455258</v>
      </c>
      <c r="K1231" s="2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2.4583279850013797E-5</v>
      </c>
    </row>
    <row r="1232" spans="2:11" hidden="1">
      <c r="B1232" s="5" t="str">
        <f t="shared" si="814"/>
        <v>SPS1</v>
      </c>
      <c r="C1232" s="5" t="str">
        <f t="shared" si="815"/>
        <v>CH</v>
      </c>
      <c r="D1232" t="s">
        <v>1220</v>
      </c>
      <c r="E1232" t="str">
        <f t="shared" si="813"/>
        <v>billion km/yr.</v>
      </c>
      <c r="F1232" s="2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  <c r="G1232" s="2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3.6202098930187123</v>
      </c>
      <c r="H1232" s="2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3.4188685312292799</v>
      </c>
      <c r="I1232" s="2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2.751044176720538</v>
      </c>
      <c r="J1232" s="2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1.0083172488062877E-5</v>
      </c>
      <c r="K1232" s="2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4.4600073015027325E-6</v>
      </c>
    </row>
    <row r="1233" spans="2:11" hidden="1">
      <c r="B1233" s="5" t="str">
        <f t="shared" si="814"/>
        <v>SPS1</v>
      </c>
      <c r="C1233" s="5" t="str">
        <f t="shared" si="815"/>
        <v>CH</v>
      </c>
      <c r="D1233" t="s">
        <v>1221</v>
      </c>
      <c r="E1233" t="str">
        <f t="shared" si="813"/>
        <v>billion km/yr.</v>
      </c>
      <c r="F1233" s="2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  <c r="G1233" s="2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0.28256068180660404</v>
      </c>
      <c r="H1233" s="2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0.26923816069192336</v>
      </c>
      <c r="I1233" s="2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0.22194410115288396</v>
      </c>
      <c r="J1233" s="2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1.2702649669795845E-5</v>
      </c>
      <c r="K1233" s="2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1.2096372664929502E-5</v>
      </c>
    </row>
    <row r="1234" spans="2:11" hidden="1">
      <c r="B1234" s="5" t="str">
        <f t="shared" si="814"/>
        <v>SPS1</v>
      </c>
      <c r="C1234" s="5" t="str">
        <f t="shared" si="815"/>
        <v>CH</v>
      </c>
      <c r="D1234" t="s">
        <v>1222</v>
      </c>
      <c r="E1234" t="str">
        <f t="shared" si="813"/>
        <v>billion km/yr.</v>
      </c>
      <c r="F1234" s="2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  <c r="G1234" s="2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17.870020600639826</v>
      </c>
      <c r="H1234" s="2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15.671498608499508</v>
      </c>
      <c r="I1234" s="2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4.8052034007616138</v>
      </c>
      <c r="J1234" s="2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2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hidden="1">
      <c r="B1235" s="5" t="str">
        <f t="shared" si="814"/>
        <v>SPS1</v>
      </c>
      <c r="C1235" s="5" t="str">
        <f t="shared" si="815"/>
        <v>CH</v>
      </c>
      <c r="D1235" t="s">
        <v>1223</v>
      </c>
      <c r="E1235" t="str">
        <f t="shared" si="813"/>
        <v>billion km/yr.</v>
      </c>
      <c r="F1235" s="2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  <c r="G1235" s="2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4.3676770463768645E-2</v>
      </c>
      <c r="H1235" s="2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3.0812600324026152E-2</v>
      </c>
      <c r="I1235" s="2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2.2588619459346267E-2</v>
      </c>
      <c r="J1235" s="2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3.8941678323498098E-5</v>
      </c>
      <c r="K1235" s="2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8.3980585827047052E-6</v>
      </c>
    </row>
    <row r="1236" spans="2:11" hidden="1">
      <c r="B1236" s="5" t="str">
        <f t="shared" si="814"/>
        <v>SPS1</v>
      </c>
      <c r="C1236" s="5" t="str">
        <f t="shared" si="815"/>
        <v>CH</v>
      </c>
      <c r="D1236" t="s">
        <v>1224</v>
      </c>
      <c r="E1236" t="str">
        <f t="shared" si="813"/>
        <v>billion km/yr.</v>
      </c>
      <c r="F1236" s="2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  <c r="G1236" s="2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3.2076256420212199</v>
      </c>
      <c r="H1236" s="2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2.2758906177245639</v>
      </c>
      <c r="I1236" s="2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2.499192746245694</v>
      </c>
      <c r="J1236" s="2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2.4781515581833336E-5</v>
      </c>
      <c r="K1236" s="2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6.0372076032955409E-6</v>
      </c>
    </row>
    <row r="1237" spans="2:11" hidden="1">
      <c r="B1237" s="5" t="str">
        <f t="shared" si="814"/>
        <v>SPS1</v>
      </c>
      <c r="C1237" s="5" t="str">
        <f t="shared" si="815"/>
        <v>CH</v>
      </c>
      <c r="D1237" t="s">
        <v>1225</v>
      </c>
      <c r="E1237" t="str">
        <f t="shared" si="813"/>
        <v>billion km/yr.</v>
      </c>
      <c r="F1237" s="2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  <c r="G1237" s="2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2.9619437393381296</v>
      </c>
      <c r="H1237" s="2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2.9615871294942662</v>
      </c>
      <c r="I1237" s="2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2.4077885927036804</v>
      </c>
      <c r="J1237" s="2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2.7009062032646099E-3</v>
      </c>
      <c r="K1237" s="2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7.0244012005784169E-6</v>
      </c>
    </row>
    <row r="1238" spans="2:11" hidden="1">
      <c r="B1238" s="5" t="str">
        <f t="shared" si="814"/>
        <v>SPS1</v>
      </c>
      <c r="C1238" s="5" t="str">
        <f t="shared" si="815"/>
        <v>CH</v>
      </c>
      <c r="D1238" t="s">
        <v>1226</v>
      </c>
      <c r="E1238" t="str">
        <f t="shared" si="813"/>
        <v>billion km/yr.</v>
      </c>
      <c r="F1238" s="2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  <c r="G1238" s="2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2.2766546619838293</v>
      </c>
      <c r="H1238" s="2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3.495350604163395</v>
      </c>
      <c r="I1238" s="2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2.9038096492632857</v>
      </c>
      <c r="J1238" s="2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0.91264036134275062</v>
      </c>
      <c r="K1238" s="2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0.91506153307420957</v>
      </c>
    </row>
    <row r="1239" spans="2:11" hidden="1">
      <c r="B1239" s="5" t="str">
        <f t="shared" si="814"/>
        <v>SPS1</v>
      </c>
      <c r="C1239" s="5" t="str">
        <f t="shared" si="815"/>
        <v>CH</v>
      </c>
      <c r="D1239" t="s">
        <v>1227</v>
      </c>
      <c r="E1239" t="str">
        <f t="shared" si="813"/>
        <v>billion km/yr.</v>
      </c>
      <c r="F1239" s="2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2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5.4791277630880498E-8</v>
      </c>
      <c r="H1239" s="2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1.4805977003418173E-5</v>
      </c>
      <c r="I1239" s="2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5.3596979348481292E-5</v>
      </c>
      <c r="J1239" s="2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2.8964255286248527E-5</v>
      </c>
      <c r="K1239" s="2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5.2844690074571656E-6</v>
      </c>
    </row>
    <row r="1240" spans="2:11" hidden="1">
      <c r="B1240" s="5" t="str">
        <f t="shared" si="814"/>
        <v>SPS1</v>
      </c>
      <c r="C1240" s="5" t="str">
        <f t="shared" si="815"/>
        <v>CH</v>
      </c>
      <c r="D1240" t="s">
        <v>1228</v>
      </c>
      <c r="E1240" t="str">
        <f t="shared" si="813"/>
        <v>billion km/yr.</v>
      </c>
      <c r="F1240" s="2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2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8.1946333859629906E-7</v>
      </c>
      <c r="H1240" s="2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9.7052550555212228E-6</v>
      </c>
      <c r="I1240" s="2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1.7003462428343179E-5</v>
      </c>
      <c r="J1240" s="2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1.2741632120736569E-5</v>
      </c>
      <c r="K1240" s="2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4.1218171274243983E-6</v>
      </c>
    </row>
    <row r="1241" spans="2:11" hidden="1">
      <c r="B1241" s="5" t="str">
        <f t="shared" si="814"/>
        <v>SPS1</v>
      </c>
      <c r="C1241" s="5" t="str">
        <f t="shared" si="815"/>
        <v>CH</v>
      </c>
      <c r="D1241" t="s">
        <v>1229</v>
      </c>
      <c r="E1241" t="str">
        <f t="shared" si="813"/>
        <v>billion km/yr.</v>
      </c>
      <c r="F1241" s="2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2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8.3998289050379845E-7</v>
      </c>
      <c r="H1241" s="2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1.1163100049880728E-5</v>
      </c>
      <c r="I1241" s="2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1.873081675890184E-5</v>
      </c>
      <c r="J1241" s="2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1.3017392509278808E-5</v>
      </c>
      <c r="K1241" s="2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4.7839581811450409E-6</v>
      </c>
    </row>
    <row r="1242" spans="2:11" hidden="1">
      <c r="B1242" s="5" t="str">
        <f t="shared" si="814"/>
        <v>SPS1</v>
      </c>
      <c r="C1242" s="5" t="str">
        <f t="shared" si="815"/>
        <v>CH</v>
      </c>
      <c r="D1242" t="s">
        <v>1230</v>
      </c>
      <c r="E1242" t="str">
        <f t="shared" si="813"/>
        <v>billion km/yr.</v>
      </c>
      <c r="F1242" s="2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2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1.1929945339685521E-6</v>
      </c>
      <c r="H1242" s="2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1.6160796342443622E-5</v>
      </c>
      <c r="I1242" s="2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2.9571108141273316E-5</v>
      </c>
      <c r="J1242" s="2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5.7422158167439215E-5</v>
      </c>
      <c r="K1242" s="2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1.031349329205245E-4</v>
      </c>
    </row>
    <row r="1243" spans="2:11" hidden="1">
      <c r="B1243" s="5" t="str">
        <f t="shared" si="814"/>
        <v>SPS1</v>
      </c>
      <c r="C1243" s="5" t="str">
        <f t="shared" si="815"/>
        <v>CH</v>
      </c>
      <c r="D1243" t="s">
        <v>1303</v>
      </c>
      <c r="E1243" t="str">
        <f t="shared" si="813"/>
        <v>billion km/yr.</v>
      </c>
      <c r="F1243" s="2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2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2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2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2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2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hidden="1">
      <c r="B1244" s="5" t="str">
        <f t="shared" si="814"/>
        <v>SPS1</v>
      </c>
      <c r="C1244" s="5" t="str">
        <f t="shared" si="815"/>
        <v>CH</v>
      </c>
      <c r="D1244" t="s">
        <v>1231</v>
      </c>
      <c r="E1244" t="str">
        <f t="shared" si="813"/>
        <v>billion km/yr.</v>
      </c>
      <c r="F1244" s="2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  <c r="G1244" s="2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1.0511922971881179E-6</v>
      </c>
      <c r="H1244" s="2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3.6231091915035112E-5</v>
      </c>
      <c r="I1244" s="2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5.0466063290463915E-5</v>
      </c>
      <c r="J1244" s="2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0.12094654968882118</v>
      </c>
      <c r="K1244" s="2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0.14322109762719398</v>
      </c>
    </row>
    <row r="1245" spans="2:11" hidden="1">
      <c r="B1245" s="5" t="str">
        <f t="shared" si="814"/>
        <v>SPS1</v>
      </c>
      <c r="C1245" s="5" t="str">
        <f t="shared" si="815"/>
        <v>CH</v>
      </c>
      <c r="D1245" t="s">
        <v>1232</v>
      </c>
      <c r="E1245" t="str">
        <f t="shared" si="813"/>
        <v>billion km/yr.</v>
      </c>
      <c r="F1245" s="2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  <c r="G1245" s="2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1.8778698711799748</v>
      </c>
      <c r="H1245" s="2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3.5892712629727779</v>
      </c>
      <c r="I1245" s="2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3.0204267669875606</v>
      </c>
      <c r="J1245" s="2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0.11073112617164092</v>
      </c>
      <c r="K1245" s="2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2.3824552244594571E-5</v>
      </c>
    </row>
    <row r="1246" spans="2:11" hidden="1">
      <c r="B1246" s="5" t="str">
        <f t="shared" si="814"/>
        <v>SPS1</v>
      </c>
      <c r="C1246" s="5" t="str">
        <f t="shared" si="815"/>
        <v>CH</v>
      </c>
      <c r="D1246" t="s">
        <v>1233</v>
      </c>
      <c r="E1246" t="str">
        <f t="shared" si="813"/>
        <v>billion km/yr.</v>
      </c>
      <c r="F1246" s="2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  <c r="G1246" s="2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5.3451867005412851E-2</v>
      </c>
      <c r="H1246" s="2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5.0892199086028579E-2</v>
      </c>
      <c r="I1246" s="2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4.040398675372614E-2</v>
      </c>
      <c r="J1246" s="2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1.0298249351947177E-5</v>
      </c>
      <c r="K1246" s="2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4.230044787041802E-6</v>
      </c>
    </row>
    <row r="1247" spans="2:11" hidden="1">
      <c r="B1247" s="5" t="str">
        <f t="shared" si="814"/>
        <v>SPS1</v>
      </c>
      <c r="C1247" s="5" t="str">
        <f t="shared" si="815"/>
        <v>CH</v>
      </c>
      <c r="D1247" t="s">
        <v>1234</v>
      </c>
      <c r="E1247" t="str">
        <f t="shared" si="813"/>
        <v>billion km/yr.</v>
      </c>
      <c r="F1247" s="2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  <c r="G1247" s="2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0.77215853196683981</v>
      </c>
      <c r="H1247" s="2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0.72915273030100658</v>
      </c>
      <c r="I1247" s="2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0.58913323223244518</v>
      </c>
      <c r="J1247" s="2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1.3208885167925776E-5</v>
      </c>
      <c r="K1247" s="2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1.0678180273961676E-5</v>
      </c>
    </row>
    <row r="1248" spans="2:11" hidden="1">
      <c r="B1248" s="5" t="str">
        <f t="shared" si="814"/>
        <v>SPS1</v>
      </c>
      <c r="C1248" s="5" t="str">
        <f t="shared" si="815"/>
        <v>CH</v>
      </c>
      <c r="D1248" t="s">
        <v>1235</v>
      </c>
      <c r="E1248" t="str">
        <f t="shared" si="813"/>
        <v>billion km/yr.</v>
      </c>
      <c r="F1248" s="2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  <c r="G1248" s="2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17.235951189105705</v>
      </c>
      <c r="H1248" s="2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12.946212497254347</v>
      </c>
      <c r="I1248" s="2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5.4010854198789877</v>
      </c>
      <c r="J1248" s="2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2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hidden="1">
      <c r="B1249" s="5" t="str">
        <f t="shared" si="814"/>
        <v>SPS1</v>
      </c>
      <c r="C1249" s="5" t="str">
        <f t="shared" si="815"/>
        <v>CH</v>
      </c>
      <c r="D1249" t="s">
        <v>1236</v>
      </c>
      <c r="E1249" t="str">
        <f t="shared" si="813"/>
        <v>billion km/yr.</v>
      </c>
      <c r="F1249" s="2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  <c r="G1249" s="2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2.3081047063890992E-3</v>
      </c>
      <c r="H1249" s="2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1.6114559288261717E-3</v>
      </c>
      <c r="I1249" s="2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1.3094918296479891E-3</v>
      </c>
      <c r="J1249" s="2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8.8918118095386156E-6</v>
      </c>
      <c r="K1249" s="2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2.4245023003393787E-6</v>
      </c>
    </row>
    <row r="1250" spans="2:11" hidden="1">
      <c r="B1250" s="5" t="str">
        <f t="shared" si="814"/>
        <v>SPS1</v>
      </c>
      <c r="C1250" s="5" t="str">
        <f t="shared" si="815"/>
        <v>CH</v>
      </c>
      <c r="D1250" t="s">
        <v>1237</v>
      </c>
      <c r="E1250" t="str">
        <f t="shared" si="813"/>
        <v>billion km/yr.</v>
      </c>
      <c r="F1250" s="2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  <c r="G1250" s="2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0.90289034165506166</v>
      </c>
      <c r="H1250" s="2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0.64366805121837534</v>
      </c>
      <c r="I1250" s="2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0.63191113094866469</v>
      </c>
      <c r="J1250" s="2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6.9357227534616535E-6</v>
      </c>
      <c r="K1250" s="2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2.0725533489640044E-6</v>
      </c>
    </row>
    <row r="1251" spans="2:11" hidden="1">
      <c r="B1251" s="5" t="str">
        <f t="shared" si="814"/>
        <v>SPS1</v>
      </c>
      <c r="C1251" s="5" t="str">
        <f t="shared" si="815"/>
        <v>CH</v>
      </c>
      <c r="D1251" t="s">
        <v>1238</v>
      </c>
      <c r="E1251" t="str">
        <f t="shared" si="813"/>
        <v>billion km/yr.</v>
      </c>
      <c r="F1251" s="2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  <c r="G1251" s="2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2.8360301474702614</v>
      </c>
      <c r="H1251" s="2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2.8064472012850277</v>
      </c>
      <c r="I1251" s="2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2.1804384900156748</v>
      </c>
      <c r="J1251" s="2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6.7910637237698114E-6</v>
      </c>
      <c r="K1251" s="2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2.2493310191355907E-6</v>
      </c>
    </row>
    <row r="1252" spans="2:11" hidden="1">
      <c r="B1252" s="5" t="str">
        <f t="shared" si="814"/>
        <v>SPS1</v>
      </c>
      <c r="C1252" s="5" t="str">
        <f t="shared" si="815"/>
        <v>CH</v>
      </c>
      <c r="D1252" t="s">
        <v>1239</v>
      </c>
      <c r="E1252" t="str">
        <f t="shared" si="813"/>
        <v>billion km/yr.</v>
      </c>
      <c r="F1252" s="2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  <c r="G1252" s="2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1.0075870094200479</v>
      </c>
      <c r="H1252" s="2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0.99312102024499538</v>
      </c>
      <c r="I1252" s="2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0.77462152601125744</v>
      </c>
      <c r="J1252" s="2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3.5245256137364104E-6</v>
      </c>
      <c r="K1252" s="2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1.0673143494362876E-6</v>
      </c>
    </row>
    <row r="1253" spans="2:11" hidden="1">
      <c r="B1253" s="5" t="str">
        <f t="shared" si="814"/>
        <v>SPS1</v>
      </c>
      <c r="C1253" s="5" t="str">
        <f t="shared" si="815"/>
        <v>CH</v>
      </c>
      <c r="D1253" t="s">
        <v>1240</v>
      </c>
      <c r="E1253" t="str">
        <f t="shared" si="813"/>
        <v>billion km/yr.</v>
      </c>
      <c r="F1253" s="2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2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6.7606331708451104E-8</v>
      </c>
      <c r="H1253" s="2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1.2284688607627646E-5</v>
      </c>
      <c r="I1253" s="2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4.0825746079898216E-5</v>
      </c>
      <c r="J1253" s="2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4.0767461442247881E-5</v>
      </c>
      <c r="K1253" s="2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3.2389927132841106E-5</v>
      </c>
    </row>
    <row r="1254" spans="2:11" hidden="1">
      <c r="B1254" s="5" t="str">
        <f t="shared" si="814"/>
        <v>SPS1</v>
      </c>
      <c r="C1254" s="5" t="str">
        <f t="shared" si="815"/>
        <v>CH</v>
      </c>
      <c r="D1254" t="s">
        <v>1241</v>
      </c>
      <c r="E1254" t="str">
        <f t="shared" si="813"/>
        <v>billion km/yr.</v>
      </c>
      <c r="F1254" s="2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2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8.7491129064258901E-7</v>
      </c>
      <c r="H1254" s="2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8.8085821198892413E-6</v>
      </c>
      <c r="I1254" s="2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1.7035397720297534E-5</v>
      </c>
      <c r="J1254" s="2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1.4122103385713293E-5</v>
      </c>
      <c r="K1254" s="2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1.3207126100937549E-5</v>
      </c>
    </row>
    <row r="1255" spans="2:11" hidden="1">
      <c r="B1255" s="5" t="str">
        <f t="shared" si="814"/>
        <v>SPS1</v>
      </c>
      <c r="C1255" s="5" t="str">
        <f t="shared" si="815"/>
        <v>CH</v>
      </c>
      <c r="D1255" t="s">
        <v>1242</v>
      </c>
      <c r="E1255" t="str">
        <f t="shared" si="813"/>
        <v>billion km/yr.</v>
      </c>
      <c r="F1255" s="2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2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8.7513094598661404E-7</v>
      </c>
      <c r="H1255" s="2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9.6916885384283611E-6</v>
      </c>
      <c r="I1255" s="2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1.6381353448022882E-5</v>
      </c>
      <c r="J1255" s="2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1.3885422796462925E-5</v>
      </c>
      <c r="K1255" s="2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2.9548811834329629E-5</v>
      </c>
    </row>
    <row r="1256" spans="2:11" hidden="1">
      <c r="B1256" s="5" t="str">
        <f t="shared" si="814"/>
        <v>SPS1</v>
      </c>
      <c r="C1256" s="5" t="str">
        <f t="shared" si="815"/>
        <v>CH</v>
      </c>
      <c r="D1256" t="s">
        <v>1243</v>
      </c>
      <c r="E1256" t="str">
        <f t="shared" si="813"/>
        <v>billion km/yr.</v>
      </c>
      <c r="F1256" s="2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2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7.8408579137422695E-7</v>
      </c>
      <c r="H1256" s="2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4.3041711109310551E-6</v>
      </c>
      <c r="I1256" s="2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6.6335780352128809E-6</v>
      </c>
      <c r="J1256" s="2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6.6960902033559041E-6</v>
      </c>
      <c r="K1256" s="2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6.70931478703149E-6</v>
      </c>
    </row>
    <row r="1257" spans="2:11" hidden="1">
      <c r="B1257" s="5" t="str">
        <f t="shared" si="814"/>
        <v>SPS1</v>
      </c>
      <c r="C1257" s="5" t="str">
        <f t="shared" si="815"/>
        <v>CH</v>
      </c>
      <c r="D1257" t="s">
        <v>1244</v>
      </c>
      <c r="E1257" t="str">
        <f t="shared" si="813"/>
        <v>billion km/yr.</v>
      </c>
      <c r="F1257" s="2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2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2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2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2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2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hidden="1">
      <c r="B1258" s="5" t="str">
        <f t="shared" si="814"/>
        <v>SPS1</v>
      </c>
      <c r="C1258" s="5" t="str">
        <f t="shared" si="815"/>
        <v>CH</v>
      </c>
      <c r="D1258" t="s">
        <v>1245</v>
      </c>
      <c r="E1258" t="str">
        <f t="shared" si="813"/>
        <v>billion km/yr.</v>
      </c>
      <c r="F1258" s="2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  <c r="G1258" s="2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9.4999944077686472E-5</v>
      </c>
      <c r="H1258" s="2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9.0956860046494106E-5</v>
      </c>
      <c r="I1258" s="2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7.3371528964436746E-5</v>
      </c>
      <c r="J1258" s="2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4.2981176829105392E-6</v>
      </c>
      <c r="K1258" s="2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9.2554805607260651E-7</v>
      </c>
    </row>
    <row r="1259" spans="2:11" hidden="1">
      <c r="B1259" s="5" t="str">
        <f t="shared" si="814"/>
        <v>SPS1</v>
      </c>
      <c r="C1259" s="5" t="str">
        <f t="shared" si="815"/>
        <v>CH</v>
      </c>
      <c r="D1259" t="s">
        <v>1246</v>
      </c>
      <c r="E1259" t="str">
        <f t="shared" si="813"/>
        <v>billion km/yr.</v>
      </c>
      <c r="F1259" s="2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  <c r="G1259" s="2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6.2961518776546209E-7</v>
      </c>
      <c r="H1259" s="2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6.5817888384394794E-6</v>
      </c>
      <c r="I1259" s="2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1.2139808896372954E-5</v>
      </c>
      <c r="J1259" s="2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7.8023486511504943E-6</v>
      </c>
      <c r="K1259" s="2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2.4617776552520328E-6</v>
      </c>
    </row>
    <row r="1260" spans="2:11" hidden="1">
      <c r="B1260" s="5" t="str">
        <f t="shared" si="814"/>
        <v>SPS1</v>
      </c>
      <c r="C1260" s="5" t="str">
        <f t="shared" si="815"/>
        <v>CH</v>
      </c>
      <c r="D1260" t="s">
        <v>1247</v>
      </c>
      <c r="E1260" t="str">
        <f t="shared" si="813"/>
        <v>billion km/yr.</v>
      </c>
      <c r="F1260" s="2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  <c r="G1260" s="2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1.7968995604370768E-4</v>
      </c>
      <c r="H1260" s="2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3.749010237952896E-4</v>
      </c>
      <c r="I1260" s="2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3.3641042267869135E-4</v>
      </c>
      <c r="J1260" s="2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4.1494693926162787E-5</v>
      </c>
      <c r="K1260" s="2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8.6089878390258206E-6</v>
      </c>
    </row>
    <row r="1261" spans="2:11" hidden="1">
      <c r="B1261" s="5" t="str">
        <f t="shared" si="814"/>
        <v>SPS1</v>
      </c>
      <c r="C1261" s="5" t="str">
        <f t="shared" si="815"/>
        <v>CH</v>
      </c>
      <c r="D1261" t="s">
        <v>1248</v>
      </c>
      <c r="E1261" t="str">
        <f t="shared" si="813"/>
        <v>billion km/yr.</v>
      </c>
      <c r="F1261" s="2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  <c r="G1261" s="2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4.3370023253622633E-6</v>
      </c>
      <c r="H1261" s="2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6.0364498357124401E-5</v>
      </c>
      <c r="I1261" s="2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5.3152247522507835E-4</v>
      </c>
      <c r="J1261" s="2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6.5400548683577182E-4</v>
      </c>
      <c r="K1261" s="2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6.8184400799293577E-4</v>
      </c>
    </row>
    <row r="1262" spans="2:11" hidden="1">
      <c r="B1262" s="5" t="str">
        <f t="shared" si="814"/>
        <v>SPS1</v>
      </c>
      <c r="C1262" s="5" t="str">
        <f t="shared" si="815"/>
        <v>CH</v>
      </c>
      <c r="D1262" s="1" t="s">
        <v>1198</v>
      </c>
      <c r="E1262" s="1" t="s">
        <v>1297</v>
      </c>
      <c r="F1262" s="21" t="s">
        <v>295</v>
      </c>
      <c r="G1262" s="21" t="s">
        <v>295</v>
      </c>
      <c r="H1262" s="21" t="s">
        <v>295</v>
      </c>
      <c r="I1262" s="21" t="s">
        <v>295</v>
      </c>
      <c r="J1262" s="21" t="s">
        <v>295</v>
      </c>
      <c r="K1262" s="21" t="s">
        <v>295</v>
      </c>
    </row>
    <row r="1263" spans="2:11" hidden="1"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2">
        <f t="shared" ref="F1263:K1267" si="816">IFERROR(F1212/F1136,"-")</f>
        <v>0.88951199431361361</v>
      </c>
      <c r="G1263" s="2" t="str">
        <f t="shared" si="816"/>
        <v>-</v>
      </c>
      <c r="H1263" s="2">
        <f t="shared" si="816"/>
        <v>1.0580954326471259</v>
      </c>
      <c r="I1263" s="2">
        <f t="shared" si="816"/>
        <v>1.2266788709806375</v>
      </c>
      <c r="J1263" s="2" t="str">
        <f t="shared" si="816"/>
        <v>-</v>
      </c>
      <c r="K1263" s="2" t="str">
        <f t="shared" si="816"/>
        <v>-</v>
      </c>
    </row>
    <row r="1264" spans="2:11" hidden="1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1250</v>
      </c>
      <c r="E1264" t="str">
        <f t="shared" ref="E1264:E1312" si="819">E1263</f>
        <v>km/MJ</v>
      </c>
      <c r="F1264" s="2">
        <f t="shared" si="816"/>
        <v>1.8116719735064484</v>
      </c>
      <c r="G1264" s="2">
        <f t="shared" si="816"/>
        <v>1.8116719735064493</v>
      </c>
      <c r="H1264" s="2">
        <f t="shared" si="816"/>
        <v>1.8116719735064513</v>
      </c>
      <c r="I1264" s="2">
        <f t="shared" si="816"/>
        <v>1.811671973506453</v>
      </c>
      <c r="J1264" s="2">
        <f t="shared" si="816"/>
        <v>1.8913967407172807</v>
      </c>
      <c r="K1264" s="2">
        <f t="shared" si="816"/>
        <v>2.1364900559529354</v>
      </c>
    </row>
    <row r="1265" spans="2:11" hidden="1">
      <c r="B1265" s="5" t="str">
        <f t="shared" si="817"/>
        <v>SPS1</v>
      </c>
      <c r="C1265" s="5" t="str">
        <f t="shared" si="818"/>
        <v>CH</v>
      </c>
      <c r="D1265" t="s">
        <v>1251</v>
      </c>
      <c r="E1265" t="str">
        <f t="shared" si="819"/>
        <v>km/MJ</v>
      </c>
      <c r="F1265" s="2">
        <f t="shared" si="816"/>
        <v>1.4637982671179695</v>
      </c>
      <c r="G1265" s="2">
        <f t="shared" si="816"/>
        <v>1.4637982671179692</v>
      </c>
      <c r="H1265" s="2">
        <f t="shared" si="816"/>
        <v>1.4637982671179699</v>
      </c>
      <c r="I1265" s="2">
        <f t="shared" si="816"/>
        <v>1.4637982671179699</v>
      </c>
      <c r="J1265" s="2">
        <f t="shared" si="816"/>
        <v>1.5557458040974126</v>
      </c>
      <c r="K1265" s="2">
        <f t="shared" si="816"/>
        <v>1.7166750323183362</v>
      </c>
    </row>
    <row r="1266" spans="2:11" hidden="1">
      <c r="B1266" s="5" t="str">
        <f t="shared" si="817"/>
        <v>SPS1</v>
      </c>
      <c r="C1266" s="5" t="str">
        <f t="shared" si="818"/>
        <v>CH</v>
      </c>
      <c r="D1266" t="s">
        <v>1252</v>
      </c>
      <c r="E1266" t="str">
        <f t="shared" si="819"/>
        <v>km/MJ</v>
      </c>
      <c r="F1266" s="2">
        <f t="shared" si="816"/>
        <v>1.3374527251492001</v>
      </c>
      <c r="G1266" s="2">
        <f t="shared" si="816"/>
        <v>1.3374527251492001</v>
      </c>
      <c r="H1266" s="2">
        <f t="shared" si="816"/>
        <v>1.3374527251492003</v>
      </c>
      <c r="I1266" s="2">
        <f t="shared" si="816"/>
        <v>1.3374527251491999</v>
      </c>
      <c r="J1266" s="2">
        <f t="shared" si="816"/>
        <v>1.4287756910655305</v>
      </c>
      <c r="K1266" s="2">
        <f t="shared" si="816"/>
        <v>1.590619545898039</v>
      </c>
    </row>
    <row r="1267" spans="2:11" hidden="1">
      <c r="B1267" s="5" t="str">
        <f t="shared" si="817"/>
        <v>SPS1</v>
      </c>
      <c r="C1267" s="5" t="str">
        <f t="shared" si="818"/>
        <v>CH</v>
      </c>
      <c r="D1267" t="s">
        <v>1253</v>
      </c>
      <c r="E1267" t="str">
        <f t="shared" si="819"/>
        <v>km/MJ</v>
      </c>
      <c r="F1267" s="2">
        <f t="shared" si="816"/>
        <v>1.2949729235430811</v>
      </c>
      <c r="G1267" s="2">
        <f t="shared" si="816"/>
        <v>1.2949729235430769</v>
      </c>
      <c r="H1267" s="2">
        <f t="shared" si="816"/>
        <v>1.2949729235430802</v>
      </c>
      <c r="I1267" s="2">
        <f t="shared" si="816"/>
        <v>1.2949729235430811</v>
      </c>
      <c r="J1267" s="2">
        <f t="shared" si="816"/>
        <v>1.3781631500486282</v>
      </c>
      <c r="K1267" s="2">
        <f t="shared" si="816"/>
        <v>1.5193983420038848</v>
      </c>
    </row>
    <row r="1268" spans="2:11" hidden="1">
      <c r="B1268" s="5" t="str">
        <f t="shared" si="817"/>
        <v>SPS1</v>
      </c>
      <c r="C1268" s="5" t="str">
        <f t="shared" si="818"/>
        <v>CH</v>
      </c>
      <c r="D1268" t="s">
        <v>1254</v>
      </c>
      <c r="E1268" t="str">
        <f t="shared" si="819"/>
        <v>km/MJ</v>
      </c>
      <c r="F1268" s="2">
        <f t="shared" ref="F1268:K1271" si="820">IFERROR(F1217/SUM(F1141,F1174),"-")</f>
        <v>0.71209876233005909</v>
      </c>
      <c r="G1268" s="2">
        <f t="shared" si="820"/>
        <v>0.70418166911207147</v>
      </c>
      <c r="H1268" s="2">
        <f t="shared" si="820"/>
        <v>0.75426890654406642</v>
      </c>
      <c r="I1268" s="2">
        <f t="shared" si="820"/>
        <v>0.78373387979643283</v>
      </c>
      <c r="J1268" s="2">
        <f t="shared" si="820"/>
        <v>0.97474518191737558</v>
      </c>
      <c r="K1268" s="2">
        <f t="shared" si="820"/>
        <v>1.5251416411496022</v>
      </c>
    </row>
    <row r="1269" spans="2:11" hidden="1">
      <c r="B1269" s="5" t="str">
        <f t="shared" si="817"/>
        <v>SPS1</v>
      </c>
      <c r="C1269" s="5" t="str">
        <f t="shared" si="818"/>
        <v>CH</v>
      </c>
      <c r="D1269" t="s">
        <v>1255</v>
      </c>
      <c r="E1269" t="str">
        <f t="shared" si="819"/>
        <v>km/MJ</v>
      </c>
      <c r="F1269" s="2">
        <f t="shared" si="820"/>
        <v>0.58632468113848379</v>
      </c>
      <c r="G1269" s="2">
        <f t="shared" si="820"/>
        <v>0.58601864142979943</v>
      </c>
      <c r="H1269" s="2">
        <f t="shared" si="820"/>
        <v>0.5862154501723229</v>
      </c>
      <c r="I1269" s="2">
        <f t="shared" si="820"/>
        <v>0.68362278444660951</v>
      </c>
      <c r="J1269" s="2">
        <f t="shared" si="820"/>
        <v>0.82915565791920709</v>
      </c>
      <c r="K1269" s="2">
        <f t="shared" si="820"/>
        <v>1.130493953477073</v>
      </c>
    </row>
    <row r="1270" spans="2:11" hidden="1">
      <c r="B1270" s="5" t="str">
        <f t="shared" si="817"/>
        <v>SPS1</v>
      </c>
      <c r="C1270" s="5" t="str">
        <f t="shared" si="818"/>
        <v>CH</v>
      </c>
      <c r="D1270" t="s">
        <v>1256</v>
      </c>
      <c r="E1270" t="str">
        <f t="shared" si="819"/>
        <v>km/MJ</v>
      </c>
      <c r="F1270" s="2">
        <f t="shared" si="820"/>
        <v>0.54553526383343154</v>
      </c>
      <c r="G1270" s="2">
        <f t="shared" si="820"/>
        <v>0.54553754795738207</v>
      </c>
      <c r="H1270" s="2">
        <f t="shared" si="820"/>
        <v>0.61793071600398997</v>
      </c>
      <c r="I1270" s="2">
        <f t="shared" si="820"/>
        <v>0.66531817704575236</v>
      </c>
      <c r="J1270" s="2">
        <f t="shared" si="820"/>
        <v>0.85932115543196719</v>
      </c>
      <c r="K1270" s="2">
        <f t="shared" si="820"/>
        <v>1.1266227170485217</v>
      </c>
    </row>
    <row r="1271" spans="2:11" hidden="1">
      <c r="B1271" s="5" t="str">
        <f t="shared" si="817"/>
        <v>SPS1</v>
      </c>
      <c r="C1271" s="5" t="str">
        <f t="shared" si="818"/>
        <v>CH</v>
      </c>
      <c r="D1271" t="s">
        <v>1257</v>
      </c>
      <c r="E1271" t="str">
        <f t="shared" si="819"/>
        <v>km/MJ</v>
      </c>
      <c r="F1271" s="2">
        <f t="shared" si="820"/>
        <v>0.51975568473665934</v>
      </c>
      <c r="G1271" s="2">
        <f t="shared" si="820"/>
        <v>0.51975639738163204</v>
      </c>
      <c r="H1271" s="2">
        <f t="shared" si="820"/>
        <v>0.5837121984675282</v>
      </c>
      <c r="I1271" s="2">
        <f t="shared" si="820"/>
        <v>0.62533581410634798</v>
      </c>
      <c r="J1271" s="2">
        <f t="shared" si="820"/>
        <v>0.76439856271711404</v>
      </c>
      <c r="K1271" s="2">
        <f t="shared" si="820"/>
        <v>1.0413915161830147</v>
      </c>
    </row>
    <row r="1272" spans="2:11" hidden="1">
      <c r="B1272" s="5" t="str">
        <f t="shared" si="817"/>
        <v>SPS1</v>
      </c>
      <c r="C1272" s="5" t="str">
        <f t="shared" si="818"/>
        <v>CH</v>
      </c>
      <c r="D1272" t="s">
        <v>1258</v>
      </c>
      <c r="E1272" t="str">
        <f t="shared" si="819"/>
        <v>km/MJ</v>
      </c>
      <c r="F1272" s="2">
        <f t="shared" ref="F1272:K1275" si="821">IFERROR(F1221/SUM(F1145,F1197),"-")</f>
        <v>0.7284056958255688</v>
      </c>
      <c r="G1272" s="2">
        <f t="shared" si="821"/>
        <v>0.71210115748091307</v>
      </c>
      <c r="H1272" s="2">
        <f t="shared" si="821"/>
        <v>0.7612973751154567</v>
      </c>
      <c r="I1272" s="2">
        <f t="shared" si="821"/>
        <v>0.79699625394051921</v>
      </c>
      <c r="J1272" s="2">
        <f t="shared" si="821"/>
        <v>0.98780077221303253</v>
      </c>
      <c r="K1272" s="2">
        <f t="shared" si="821"/>
        <v>1.532861460901175</v>
      </c>
    </row>
    <row r="1273" spans="2:11" hidden="1">
      <c r="B1273" s="5" t="str">
        <f t="shared" si="817"/>
        <v>SPS1</v>
      </c>
      <c r="C1273" s="5" t="str">
        <f t="shared" si="818"/>
        <v>CH</v>
      </c>
      <c r="D1273" t="s">
        <v>1259</v>
      </c>
      <c r="E1273" t="str">
        <f t="shared" si="819"/>
        <v>km/MJ</v>
      </c>
      <c r="F1273" s="2">
        <f t="shared" si="821"/>
        <v>0.67215009930492275</v>
      </c>
      <c r="G1273" s="2">
        <f t="shared" si="821"/>
        <v>0.59098075715962561</v>
      </c>
      <c r="H1273" s="2">
        <f t="shared" si="821"/>
        <v>0.63715099486534221</v>
      </c>
      <c r="I1273" s="2">
        <f t="shared" si="821"/>
        <v>0.68110650975231446</v>
      </c>
      <c r="J1273" s="2">
        <f t="shared" si="821"/>
        <v>0.8366900890960115</v>
      </c>
      <c r="K1273" s="2">
        <f t="shared" si="821"/>
        <v>1.1477651637606461</v>
      </c>
    </row>
    <row r="1274" spans="2:11" hidden="1">
      <c r="B1274" s="5" t="str">
        <f t="shared" si="817"/>
        <v>SPS1</v>
      </c>
      <c r="C1274" s="5" t="str">
        <f t="shared" si="818"/>
        <v>CH</v>
      </c>
      <c r="D1274" t="s">
        <v>1260</v>
      </c>
      <c r="E1274" t="str">
        <f t="shared" si="819"/>
        <v>km/MJ</v>
      </c>
      <c r="F1274" s="2">
        <f t="shared" si="821"/>
        <v>0.54983063019605538</v>
      </c>
      <c r="G1274" s="2">
        <f t="shared" si="821"/>
        <v>0.55337457155145586</v>
      </c>
      <c r="H1274" s="2">
        <f t="shared" si="821"/>
        <v>0.62626265113773749</v>
      </c>
      <c r="I1274" s="2">
        <f t="shared" si="821"/>
        <v>0.67374001451586707</v>
      </c>
      <c r="J1274" s="2">
        <f t="shared" si="821"/>
        <v>0.84679253764315554</v>
      </c>
      <c r="K1274" s="2">
        <f t="shared" si="821"/>
        <v>1.1345092677721025</v>
      </c>
    </row>
    <row r="1275" spans="2:11" hidden="1">
      <c r="B1275" s="5" t="str">
        <f t="shared" si="817"/>
        <v>SPS1</v>
      </c>
      <c r="C1275" s="5" t="str">
        <f t="shared" si="818"/>
        <v>CH</v>
      </c>
      <c r="D1275" t="s">
        <v>1261</v>
      </c>
      <c r="E1275" t="str">
        <f t="shared" si="819"/>
        <v>km/MJ</v>
      </c>
      <c r="F1275" s="2">
        <f t="shared" si="821"/>
        <v>0.52695697234848382</v>
      </c>
      <c r="G1275" s="2">
        <f t="shared" si="821"/>
        <v>0.5269984375137744</v>
      </c>
      <c r="H1275" s="2">
        <f t="shared" si="821"/>
        <v>0.59120360450622866</v>
      </c>
      <c r="I1275" s="2">
        <f t="shared" si="821"/>
        <v>0.63291465081731024</v>
      </c>
      <c r="J1275" s="2">
        <f t="shared" si="821"/>
        <v>0.76991592104771867</v>
      </c>
      <c r="K1275" s="2">
        <f t="shared" si="821"/>
        <v>1.0553586536812223</v>
      </c>
    </row>
    <row r="1276" spans="2:11" hidden="1">
      <c r="B1276" s="5" t="str">
        <f t="shared" si="817"/>
        <v>SPS1</v>
      </c>
      <c r="C1276" s="5" t="str">
        <f t="shared" si="818"/>
        <v>CH</v>
      </c>
      <c r="D1276" t="s">
        <v>1262</v>
      </c>
      <c r="E1276" t="str">
        <f t="shared" si="819"/>
        <v>km/MJ</v>
      </c>
      <c r="F1276" s="2" t="str">
        <f>IFERROR(F1225/F1151,"-")</f>
        <v>-</v>
      </c>
      <c r="G1276" s="2">
        <f t="shared" ref="G1276:K1276" si="822">IFERROR(G1225/G1151,"-")</f>
        <v>1.0965696656165158</v>
      </c>
      <c r="H1276" s="2">
        <f t="shared" si="822"/>
        <v>1.09656966561652</v>
      </c>
      <c r="I1276" s="2">
        <f t="shared" si="822"/>
        <v>1.0965696656165203</v>
      </c>
      <c r="J1276" s="2">
        <f t="shared" si="822"/>
        <v>1.2299749936722781</v>
      </c>
      <c r="K1276" s="2">
        <f t="shared" si="822"/>
        <v>1.2326663517888512</v>
      </c>
    </row>
    <row r="1277" spans="2:11" hidden="1">
      <c r="B1277" s="5" t="str">
        <f t="shared" si="817"/>
        <v>SPS1</v>
      </c>
      <c r="C1277" s="5" t="str">
        <f t="shared" si="818"/>
        <v>CH</v>
      </c>
      <c r="D1277" t="s">
        <v>1263</v>
      </c>
      <c r="E1277" t="str">
        <f t="shared" si="819"/>
        <v>km/MJ</v>
      </c>
      <c r="F1277" s="2">
        <f t="shared" ref="F1277:K1277" si="823">IFERROR(F1226/F1152,"-")</f>
        <v>0.89149519806162159</v>
      </c>
      <c r="G1277" s="2">
        <f t="shared" si="823"/>
        <v>0.89149519806162136</v>
      </c>
      <c r="H1277" s="2">
        <f t="shared" si="823"/>
        <v>0.89149519806162214</v>
      </c>
      <c r="I1277" s="2">
        <f t="shared" si="823"/>
        <v>0.89149519806162036</v>
      </c>
      <c r="J1277" s="2">
        <f t="shared" si="823"/>
        <v>0.98066345329730764</v>
      </c>
      <c r="K1277" s="2">
        <f t="shared" si="823"/>
        <v>1.0376007631158448</v>
      </c>
    </row>
    <row r="1278" spans="2:11" hidden="1">
      <c r="B1278" s="5" t="str">
        <f t="shared" si="817"/>
        <v>SPS1</v>
      </c>
      <c r="C1278" s="5" t="str">
        <f t="shared" si="818"/>
        <v>CH</v>
      </c>
      <c r="D1278" t="s">
        <v>1264</v>
      </c>
      <c r="E1278" t="str">
        <f t="shared" si="819"/>
        <v>km/MJ</v>
      </c>
      <c r="F1278" s="2">
        <f t="shared" ref="F1278:K1278" si="824">IFERROR(F1227/F1153,"-")</f>
        <v>0.83000507256490563</v>
      </c>
      <c r="G1278" s="2">
        <f t="shared" si="824"/>
        <v>0.83000507256490708</v>
      </c>
      <c r="H1278" s="2">
        <f t="shared" si="824"/>
        <v>0.83000507256490585</v>
      </c>
      <c r="I1278" s="2">
        <f t="shared" si="824"/>
        <v>0.83000507256490474</v>
      </c>
      <c r="J1278" s="2">
        <f t="shared" si="824"/>
        <v>0.9158990030713009</v>
      </c>
      <c r="K1278" s="2">
        <f t="shared" si="824"/>
        <v>0.98981068757504931</v>
      </c>
    </row>
    <row r="1279" spans="2:11" hidden="1">
      <c r="B1279" s="5" t="str">
        <f t="shared" si="817"/>
        <v>SPS1</v>
      </c>
      <c r="C1279" s="5" t="str">
        <f t="shared" si="818"/>
        <v>CH</v>
      </c>
      <c r="D1279" t="s">
        <v>1265</v>
      </c>
      <c r="E1279" t="str">
        <f t="shared" si="819"/>
        <v>km/MJ</v>
      </c>
      <c r="F1279" s="2" t="str">
        <f t="shared" ref="F1279:K1279" si="825">IFERROR(F1228/F1154,"-")</f>
        <v>-</v>
      </c>
      <c r="G1279" s="2">
        <f t="shared" si="825"/>
        <v>0.8367528209665418</v>
      </c>
      <c r="H1279" s="2">
        <f t="shared" si="825"/>
        <v>0.83675282096654235</v>
      </c>
      <c r="I1279" s="2">
        <f t="shared" si="825"/>
        <v>0.83675282096654224</v>
      </c>
      <c r="J1279" s="2">
        <f t="shared" si="825"/>
        <v>0.93219142654671272</v>
      </c>
      <c r="K1279" s="2">
        <f t="shared" si="825"/>
        <v>1.0607287154085088</v>
      </c>
    </row>
    <row r="1280" spans="2:11" hidden="1">
      <c r="B1280" s="5" t="str">
        <f t="shared" si="817"/>
        <v>SPS1</v>
      </c>
      <c r="C1280" s="5" t="str">
        <f t="shared" si="818"/>
        <v>CH</v>
      </c>
      <c r="D1280" t="s">
        <v>1300</v>
      </c>
      <c r="E1280" t="str">
        <f t="shared" si="819"/>
        <v>km/MJ</v>
      </c>
      <c r="F1280" s="2">
        <f t="shared" ref="F1280:K1293" si="826">IFERROR(F1229/F1160,"-")</f>
        <v>0.49379534694678334</v>
      </c>
      <c r="G1280" s="2">
        <f t="shared" si="826"/>
        <v>0.5050322086025133</v>
      </c>
      <c r="H1280" s="2">
        <f t="shared" si="826"/>
        <v>0.52188750108611015</v>
      </c>
      <c r="I1280" s="2">
        <f t="shared" si="826"/>
        <v>0.54997965522543657</v>
      </c>
      <c r="J1280" s="2" t="str">
        <f t="shared" si="826"/>
        <v>-</v>
      </c>
      <c r="K1280" s="2" t="str">
        <f t="shared" si="826"/>
        <v>-</v>
      </c>
    </row>
    <row r="1281" spans="2:11" hidden="1">
      <c r="B1281" s="5" t="str">
        <f t="shared" si="817"/>
        <v>SPS1</v>
      </c>
      <c r="C1281" s="5" t="str">
        <f t="shared" si="818"/>
        <v>CH</v>
      </c>
      <c r="D1281" t="s">
        <v>1266</v>
      </c>
      <c r="E1281" t="str">
        <f t="shared" si="819"/>
        <v>km/MJ</v>
      </c>
      <c r="F1281" s="2">
        <f t="shared" si="826"/>
        <v>1.1268405190757425</v>
      </c>
      <c r="G1281" s="2">
        <f t="shared" si="826"/>
        <v>1.4308321867032534</v>
      </c>
      <c r="H1281" s="2">
        <f t="shared" si="826"/>
        <v>1.4315174233687749</v>
      </c>
      <c r="I1281" s="2">
        <f t="shared" si="826"/>
        <v>1.4105414974970081</v>
      </c>
      <c r="J1281" s="2">
        <f t="shared" si="826"/>
        <v>0.96866814368729015</v>
      </c>
      <c r="K1281" s="2">
        <f t="shared" si="826"/>
        <v>1.0147200120066573</v>
      </c>
    </row>
    <row r="1282" spans="2:11" hidden="1">
      <c r="B1282" s="5" t="str">
        <f t="shared" si="817"/>
        <v>SPS1</v>
      </c>
      <c r="C1282" s="5" t="str">
        <f t="shared" si="818"/>
        <v>CH</v>
      </c>
      <c r="D1282" t="s">
        <v>1267</v>
      </c>
      <c r="E1282" t="str">
        <f t="shared" si="819"/>
        <v>km/MJ</v>
      </c>
      <c r="F1282" s="2">
        <f t="shared" si="826"/>
        <v>1.638189627013598</v>
      </c>
      <c r="G1282" s="2">
        <f t="shared" si="826"/>
        <v>1.8920165220624952</v>
      </c>
      <c r="H1282" s="2">
        <f t="shared" si="826"/>
        <v>1.8753435022987492</v>
      </c>
      <c r="I1282" s="2">
        <f t="shared" si="826"/>
        <v>1.8711443698709516</v>
      </c>
      <c r="J1282" s="2">
        <f t="shared" si="826"/>
        <v>1.8586065227212913</v>
      </c>
      <c r="K1282" s="2">
        <f t="shared" si="826"/>
        <v>0.84602122926761314</v>
      </c>
    </row>
    <row r="1283" spans="2:11" hidden="1">
      <c r="B1283" s="5" t="str">
        <f t="shared" si="817"/>
        <v>SPS1</v>
      </c>
      <c r="C1283" s="5" t="str">
        <f t="shared" si="818"/>
        <v>CH</v>
      </c>
      <c r="D1283" t="s">
        <v>1268</v>
      </c>
      <c r="E1283" t="str">
        <f t="shared" si="819"/>
        <v>km/MJ</v>
      </c>
      <c r="F1283" s="2">
        <f t="shared" si="826"/>
        <v>2.0172468977370421</v>
      </c>
      <c r="G1283" s="2">
        <f t="shared" si="826"/>
        <v>2.502033320062</v>
      </c>
      <c r="H1283" s="2">
        <f t="shared" si="826"/>
        <v>2.4997770484337507</v>
      </c>
      <c r="I1283" s="2">
        <f t="shared" si="826"/>
        <v>2.5141825108645044</v>
      </c>
      <c r="J1283" s="2">
        <f t="shared" si="826"/>
        <v>0.72798177797290509</v>
      </c>
      <c r="K1283" s="2">
        <f t="shared" si="826"/>
        <v>0.75474683985474755</v>
      </c>
    </row>
    <row r="1284" spans="2:11" hidden="1">
      <c r="B1284" s="5" t="str">
        <f t="shared" si="817"/>
        <v>SPS1</v>
      </c>
      <c r="C1284" s="5" t="str">
        <f t="shared" si="818"/>
        <v>CH</v>
      </c>
      <c r="D1284" t="s">
        <v>1269</v>
      </c>
      <c r="E1284" t="str">
        <f t="shared" si="819"/>
        <v>km/MJ</v>
      </c>
      <c r="F1284" s="2">
        <f t="shared" si="826"/>
        <v>1.1518359291285301</v>
      </c>
      <c r="G1284" s="2">
        <f t="shared" si="826"/>
        <v>1.4279439623263908</v>
      </c>
      <c r="H1284" s="2">
        <f t="shared" si="826"/>
        <v>1.4228143290394148</v>
      </c>
      <c r="I1284" s="2">
        <f t="shared" si="826"/>
        <v>1.4313947799326192</v>
      </c>
      <c r="J1284" s="2">
        <f t="shared" si="826"/>
        <v>0.69811364191517977</v>
      </c>
      <c r="K1284" s="2">
        <f t="shared" si="826"/>
        <v>0.75634827734211496</v>
      </c>
    </row>
    <row r="1285" spans="2:11" hidden="1">
      <c r="B1285" s="5" t="str">
        <f t="shared" si="817"/>
        <v>SPS1</v>
      </c>
      <c r="C1285" s="5" t="str">
        <f t="shared" si="818"/>
        <v>CH</v>
      </c>
      <c r="D1285" t="s">
        <v>1270</v>
      </c>
      <c r="E1285" t="str">
        <f t="shared" si="819"/>
        <v>km/MJ</v>
      </c>
      <c r="F1285" s="2">
        <f t="shared" si="826"/>
        <v>0.28603940550919482</v>
      </c>
      <c r="G1285" s="2">
        <f t="shared" si="826"/>
        <v>0.29254854993039736</v>
      </c>
      <c r="H1285" s="2">
        <f t="shared" si="826"/>
        <v>0.30231226656220045</v>
      </c>
      <c r="I1285" s="2">
        <f t="shared" si="826"/>
        <v>0.31858512761520624</v>
      </c>
      <c r="J1285" s="2" t="str">
        <f t="shared" si="826"/>
        <v>-</v>
      </c>
      <c r="K1285" s="2" t="str">
        <f t="shared" si="826"/>
        <v>-</v>
      </c>
    </row>
    <row r="1286" spans="2:11" hidden="1">
      <c r="B1286" s="5" t="str">
        <f t="shared" si="817"/>
        <v>SPS1</v>
      </c>
      <c r="C1286" s="5" t="str">
        <f t="shared" si="818"/>
        <v>CH</v>
      </c>
      <c r="D1286" t="s">
        <v>1271</v>
      </c>
      <c r="E1286" t="str">
        <f t="shared" si="819"/>
        <v>km/MJ</v>
      </c>
      <c r="F1286" s="2">
        <f t="shared" si="826"/>
        <v>0.7377452286120465</v>
      </c>
      <c r="G1286" s="2">
        <f t="shared" si="826"/>
        <v>0.87106296160702501</v>
      </c>
      <c r="H1286" s="2">
        <f t="shared" si="826"/>
        <v>0.86969137860068912</v>
      </c>
      <c r="I1286" s="2">
        <f t="shared" si="826"/>
        <v>0.86896491842211343</v>
      </c>
      <c r="J1286" s="2">
        <f t="shared" si="826"/>
        <v>0.61821392964546196</v>
      </c>
      <c r="K1286" s="2">
        <f t="shared" si="826"/>
        <v>0.66559991145473707</v>
      </c>
    </row>
    <row r="1287" spans="2:11" hidden="1">
      <c r="B1287" s="5" t="str">
        <f t="shared" si="817"/>
        <v>SPS1</v>
      </c>
      <c r="C1287" s="5" t="str">
        <f t="shared" si="818"/>
        <v>CH</v>
      </c>
      <c r="D1287" t="s">
        <v>1272</v>
      </c>
      <c r="E1287" t="str">
        <f t="shared" si="819"/>
        <v>km/MJ</v>
      </c>
      <c r="F1287" s="2">
        <f t="shared" si="826"/>
        <v>0.60623689208703524</v>
      </c>
      <c r="G1287" s="2">
        <f t="shared" si="826"/>
        <v>0.60445829683989927</v>
      </c>
      <c r="H1287" s="2">
        <f t="shared" si="826"/>
        <v>0.60457833462636623</v>
      </c>
      <c r="I1287" s="2">
        <f t="shared" si="826"/>
        <v>0.60945277260783126</v>
      </c>
      <c r="J1287" s="2">
        <f t="shared" si="826"/>
        <v>0.51760587019128546</v>
      </c>
      <c r="K1287" s="2">
        <f t="shared" si="826"/>
        <v>0.54926930984879352</v>
      </c>
    </row>
    <row r="1288" spans="2:11" hidden="1">
      <c r="B1288" s="5" t="str">
        <f t="shared" si="817"/>
        <v>SPS1</v>
      </c>
      <c r="C1288" s="5" t="str">
        <f t="shared" si="818"/>
        <v>CH</v>
      </c>
      <c r="D1288" t="s">
        <v>1273</v>
      </c>
      <c r="E1288" t="str">
        <f t="shared" si="819"/>
        <v>km/MJ</v>
      </c>
      <c r="F1288" s="2">
        <f t="shared" si="826"/>
        <v>0.51517811165678595</v>
      </c>
      <c r="G1288" s="2">
        <f t="shared" si="826"/>
        <v>0.51602758781542235</v>
      </c>
      <c r="H1288" s="2">
        <f t="shared" si="826"/>
        <v>0.51547645779964657</v>
      </c>
      <c r="I1288" s="2">
        <f t="shared" si="826"/>
        <v>0.51964762441536161</v>
      </c>
      <c r="J1288" s="2">
        <f t="shared" si="826"/>
        <v>0.48224377393782841</v>
      </c>
      <c r="K1288" s="2">
        <f t="shared" si="826"/>
        <v>0.52251973498525994</v>
      </c>
    </row>
    <row r="1289" spans="2:11" hidden="1">
      <c r="B1289" s="5" t="str">
        <f t="shared" si="817"/>
        <v>SPS1</v>
      </c>
      <c r="C1289" s="5" t="str">
        <f t="shared" si="818"/>
        <v>CH</v>
      </c>
      <c r="D1289" t="s">
        <v>1274</v>
      </c>
      <c r="E1289" t="str">
        <f t="shared" si="819"/>
        <v>km/MJ</v>
      </c>
      <c r="F1289" s="2">
        <f t="shared" si="826"/>
        <v>0.44049378609244155</v>
      </c>
      <c r="G1289" s="2">
        <f t="shared" si="826"/>
        <v>0.43329626578761865</v>
      </c>
      <c r="H1289" s="2">
        <f t="shared" si="826"/>
        <v>0.43376236747273328</v>
      </c>
      <c r="I1289" s="2">
        <f t="shared" si="826"/>
        <v>0.43766119650020086</v>
      </c>
      <c r="J1289" s="2">
        <f t="shared" si="826"/>
        <v>0.50278773614940053</v>
      </c>
      <c r="K1289" s="2">
        <f t="shared" si="826"/>
        <v>0.54924789504898619</v>
      </c>
    </row>
    <row r="1290" spans="2:11" hidden="1">
      <c r="B1290" s="5" t="str">
        <f t="shared" si="817"/>
        <v>SPS1</v>
      </c>
      <c r="C1290" s="5" t="str">
        <f t="shared" si="818"/>
        <v>CH</v>
      </c>
      <c r="D1290" t="s">
        <v>1275</v>
      </c>
      <c r="E1290" t="str">
        <f t="shared" si="819"/>
        <v>km/MJ</v>
      </c>
      <c r="F1290" s="2" t="str">
        <f t="shared" si="826"/>
        <v>-</v>
      </c>
      <c r="G1290" s="2">
        <f t="shared" si="826"/>
        <v>0.5183762762553511</v>
      </c>
      <c r="H1290" s="2">
        <f t="shared" si="826"/>
        <v>0.55251723434278643</v>
      </c>
      <c r="I1290" s="2">
        <f t="shared" si="826"/>
        <v>0.5947192658105197</v>
      </c>
      <c r="J1290" s="2">
        <f t="shared" si="826"/>
        <v>0.64784248581417303</v>
      </c>
      <c r="K1290" s="2">
        <f t="shared" si="826"/>
        <v>0.76747176268519746</v>
      </c>
    </row>
    <row r="1291" spans="2:11" hidden="1">
      <c r="B1291" s="5" t="str">
        <f t="shared" si="817"/>
        <v>SPS1</v>
      </c>
      <c r="C1291" s="5" t="str">
        <f t="shared" si="818"/>
        <v>CH</v>
      </c>
      <c r="D1291" t="s">
        <v>1276</v>
      </c>
      <c r="E1291" t="str">
        <f t="shared" si="819"/>
        <v>km/MJ</v>
      </c>
      <c r="F1291" s="2" t="str">
        <f t="shared" si="826"/>
        <v>-</v>
      </c>
      <c r="G1291" s="2">
        <f t="shared" si="826"/>
        <v>0.41733711223534992</v>
      </c>
      <c r="H1291" s="2">
        <f t="shared" si="826"/>
        <v>0.44442879066237101</v>
      </c>
      <c r="I1291" s="2">
        <f t="shared" si="826"/>
        <v>0.46947164218611404</v>
      </c>
      <c r="J1291" s="2">
        <f t="shared" si="826"/>
        <v>0.5604963564969897</v>
      </c>
      <c r="K1291" s="2">
        <f t="shared" si="826"/>
        <v>0.6424556546742195</v>
      </c>
    </row>
    <row r="1292" spans="2:11" hidden="1">
      <c r="B1292" s="5" t="str">
        <f t="shared" si="817"/>
        <v>SPS1</v>
      </c>
      <c r="C1292" s="5" t="str">
        <f t="shared" si="818"/>
        <v>CH</v>
      </c>
      <c r="D1292" t="s">
        <v>1277</v>
      </c>
      <c r="E1292" t="str">
        <f t="shared" si="819"/>
        <v>km/MJ</v>
      </c>
      <c r="F1292" s="2" t="str">
        <f t="shared" si="826"/>
        <v>-</v>
      </c>
      <c r="G1292" s="2">
        <f t="shared" si="826"/>
        <v>0.38796990995538683</v>
      </c>
      <c r="H1292" s="2">
        <f t="shared" si="826"/>
        <v>0.4133261872152012</v>
      </c>
      <c r="I1292" s="2">
        <f t="shared" si="826"/>
        <v>0.43487189486615829</v>
      </c>
      <c r="J1292" s="2">
        <f t="shared" si="826"/>
        <v>0.52475191414325684</v>
      </c>
      <c r="K1292" s="2">
        <f t="shared" si="826"/>
        <v>0.61147307792453942</v>
      </c>
    </row>
    <row r="1293" spans="2:11" hidden="1">
      <c r="B1293" s="5" t="str">
        <f t="shared" si="817"/>
        <v>SPS1</v>
      </c>
      <c r="C1293" s="5" t="str">
        <f t="shared" si="818"/>
        <v>CH</v>
      </c>
      <c r="D1293" t="s">
        <v>1278</v>
      </c>
      <c r="E1293" t="str">
        <f t="shared" si="819"/>
        <v>km/MJ</v>
      </c>
      <c r="F1293" s="2" t="str">
        <f t="shared" si="826"/>
        <v>-</v>
      </c>
      <c r="G1293" s="2">
        <f t="shared" si="826"/>
        <v>0.39332458747711369</v>
      </c>
      <c r="H1293" s="2">
        <f t="shared" si="826"/>
        <v>0.41822517149644289</v>
      </c>
      <c r="I1293" s="2">
        <f t="shared" si="826"/>
        <v>0.44116905967314224</v>
      </c>
      <c r="J1293" s="2">
        <f t="shared" si="826"/>
        <v>0.55110074758336691</v>
      </c>
      <c r="K1293" s="2">
        <f t="shared" si="826"/>
        <v>0.67298390006319642</v>
      </c>
    </row>
    <row r="1294" spans="2:11" hidden="1">
      <c r="B1294" s="5" t="str">
        <f t="shared" si="817"/>
        <v>SPS1</v>
      </c>
      <c r="C1294" s="5" t="str">
        <f t="shared" si="818"/>
        <v>CH</v>
      </c>
      <c r="D1294" t="s">
        <v>1302</v>
      </c>
      <c r="E1294" t="str">
        <f t="shared" si="819"/>
        <v>km/MJ</v>
      </c>
      <c r="F1294" s="2" t="str">
        <f t="shared" ref="F1294:K1307" si="827">IFERROR(F1243/F1183,"-")</f>
        <v>-</v>
      </c>
      <c r="G1294" s="2" t="str">
        <f t="shared" si="827"/>
        <v>-</v>
      </c>
      <c r="H1294" s="2" t="str">
        <f t="shared" si="827"/>
        <v>-</v>
      </c>
      <c r="I1294" s="2" t="str">
        <f t="shared" si="827"/>
        <v>-</v>
      </c>
      <c r="J1294" s="2" t="str">
        <f t="shared" si="827"/>
        <v>-</v>
      </c>
      <c r="K1294" s="2" t="str">
        <f t="shared" si="827"/>
        <v>-</v>
      </c>
    </row>
    <row r="1295" spans="2:11" hidden="1">
      <c r="B1295" s="5" t="str">
        <f t="shared" si="817"/>
        <v>SPS1</v>
      </c>
      <c r="C1295" s="5" t="str">
        <f t="shared" si="818"/>
        <v>CH</v>
      </c>
      <c r="D1295" t="s">
        <v>1279</v>
      </c>
      <c r="E1295" t="str">
        <f t="shared" si="819"/>
        <v>km/MJ</v>
      </c>
      <c r="F1295" s="2">
        <f t="shared" si="827"/>
        <v>0.41824117647058801</v>
      </c>
      <c r="G1295" s="2">
        <f t="shared" si="827"/>
        <v>0.90539416412101681</v>
      </c>
      <c r="H1295" s="2">
        <f t="shared" si="827"/>
        <v>1.3594423673538338</v>
      </c>
      <c r="I1295" s="2">
        <f t="shared" si="827"/>
        <v>1.138588668544654</v>
      </c>
      <c r="J1295" s="2">
        <f t="shared" si="827"/>
        <v>0.96823776786008886</v>
      </c>
      <c r="K1295" s="2">
        <f t="shared" si="827"/>
        <v>1.0206734172059015</v>
      </c>
    </row>
    <row r="1296" spans="2:11" hidden="1">
      <c r="B1296" s="5" t="str">
        <f t="shared" si="817"/>
        <v>SPS1</v>
      </c>
      <c r="C1296" s="5" t="str">
        <f t="shared" si="818"/>
        <v>CH</v>
      </c>
      <c r="D1296" t="s">
        <v>1280</v>
      </c>
      <c r="E1296" t="str">
        <f t="shared" si="819"/>
        <v>km/MJ</v>
      </c>
      <c r="F1296" s="2">
        <f t="shared" si="827"/>
        <v>1.1785682368381682</v>
      </c>
      <c r="G1296" s="2">
        <f t="shared" si="827"/>
        <v>2.6816372655600507</v>
      </c>
      <c r="H1296" s="2">
        <f t="shared" si="827"/>
        <v>2.2554169465907314</v>
      </c>
      <c r="I1296" s="2">
        <f t="shared" si="827"/>
        <v>2.2395399179245401</v>
      </c>
      <c r="J1296" s="2">
        <f t="shared" si="827"/>
        <v>1.9522575412212613</v>
      </c>
      <c r="K1296" s="2">
        <f t="shared" si="827"/>
        <v>0.83495070116214276</v>
      </c>
    </row>
    <row r="1297" spans="2:11" hidden="1">
      <c r="B1297" s="5" t="str">
        <f t="shared" si="817"/>
        <v>SPS1</v>
      </c>
      <c r="C1297" s="5" t="str">
        <f t="shared" si="818"/>
        <v>CH</v>
      </c>
      <c r="D1297" t="s">
        <v>1281</v>
      </c>
      <c r="E1297" t="str">
        <f t="shared" si="819"/>
        <v>km/MJ</v>
      </c>
      <c r="F1297" s="2">
        <f t="shared" si="827"/>
        <v>0.89212989740193727</v>
      </c>
      <c r="G1297" s="2">
        <f t="shared" si="827"/>
        <v>1.1850195619678785</v>
      </c>
      <c r="H1297" s="2">
        <f t="shared" si="827"/>
        <v>1.1799181450101122</v>
      </c>
      <c r="I1297" s="2">
        <f t="shared" si="827"/>
        <v>1.2556929757689308</v>
      </c>
      <c r="J1297" s="2">
        <f t="shared" si="827"/>
        <v>0.70710226323603087</v>
      </c>
      <c r="K1297" s="2">
        <f t="shared" si="827"/>
        <v>0.74917785761956734</v>
      </c>
    </row>
    <row r="1298" spans="2:11" hidden="1">
      <c r="B1298" s="5" t="str">
        <f t="shared" si="817"/>
        <v>SPS1</v>
      </c>
      <c r="C1298" s="5" t="str">
        <f t="shared" si="818"/>
        <v>CH</v>
      </c>
      <c r="D1298" t="s">
        <v>1282</v>
      </c>
      <c r="E1298" t="str">
        <f t="shared" si="819"/>
        <v>km/MJ</v>
      </c>
      <c r="F1298" s="2">
        <f t="shared" si="827"/>
        <v>1.3438553389762224</v>
      </c>
      <c r="G1298" s="2">
        <f t="shared" si="827"/>
        <v>1.6559506710338401</v>
      </c>
      <c r="H1298" s="2">
        <f t="shared" si="827"/>
        <v>1.6572555080298361</v>
      </c>
      <c r="I1298" s="2">
        <f t="shared" si="827"/>
        <v>1.6629046905353688</v>
      </c>
      <c r="J1298" s="2">
        <f t="shared" si="827"/>
        <v>0.69671393968482631</v>
      </c>
      <c r="K1298" s="2">
        <f t="shared" si="827"/>
        <v>0.75152888946823637</v>
      </c>
    </row>
    <row r="1299" spans="2:11" hidden="1">
      <c r="B1299" s="5" t="str">
        <f t="shared" si="817"/>
        <v>SPS1</v>
      </c>
      <c r="C1299" s="5" t="str">
        <f t="shared" si="818"/>
        <v>CH</v>
      </c>
      <c r="D1299" t="s">
        <v>1283</v>
      </c>
      <c r="E1299" t="str">
        <f t="shared" si="819"/>
        <v>km/MJ</v>
      </c>
      <c r="F1299" s="2">
        <f t="shared" si="827"/>
        <v>0.33901850024085972</v>
      </c>
      <c r="G1299" s="2">
        <f t="shared" si="827"/>
        <v>0.35391427166601108</v>
      </c>
      <c r="H1299" s="2">
        <f t="shared" si="827"/>
        <v>0.37625792880373765</v>
      </c>
      <c r="I1299" s="2">
        <f t="shared" si="827"/>
        <v>0.41349735736661442</v>
      </c>
      <c r="J1299" s="2" t="str">
        <f t="shared" si="827"/>
        <v>-</v>
      </c>
      <c r="K1299" s="2" t="str">
        <f t="shared" si="827"/>
        <v>-</v>
      </c>
    </row>
    <row r="1300" spans="2:11" hidden="1">
      <c r="B1300" s="5" t="str">
        <f t="shared" si="817"/>
        <v>SPS1</v>
      </c>
      <c r="C1300" s="5" t="str">
        <f t="shared" si="818"/>
        <v>CH</v>
      </c>
      <c r="D1300" t="s">
        <v>1284</v>
      </c>
      <c r="E1300" t="str">
        <f t="shared" si="819"/>
        <v>km/MJ</v>
      </c>
      <c r="F1300" s="2">
        <f t="shared" si="827"/>
        <v>0.75193988310635851</v>
      </c>
      <c r="G1300" s="2">
        <f t="shared" si="827"/>
        <v>0.98549293307520247</v>
      </c>
      <c r="H1300" s="2">
        <f t="shared" si="827"/>
        <v>0.98439596383290195</v>
      </c>
      <c r="I1300" s="2">
        <f t="shared" si="827"/>
        <v>0.98269042655914729</v>
      </c>
      <c r="J1300" s="2">
        <f t="shared" si="827"/>
        <v>0.65895066463734042</v>
      </c>
      <c r="K1300" s="2">
        <f t="shared" si="827"/>
        <v>0.68995924791983765</v>
      </c>
    </row>
    <row r="1301" spans="2:11" hidden="1">
      <c r="B1301" s="5" t="str">
        <f t="shared" si="817"/>
        <v>SPS1</v>
      </c>
      <c r="C1301" s="5" t="str">
        <f t="shared" si="818"/>
        <v>CH</v>
      </c>
      <c r="D1301" t="s">
        <v>1285</v>
      </c>
      <c r="E1301" t="str">
        <f t="shared" si="819"/>
        <v>km/MJ</v>
      </c>
      <c r="F1301" s="2">
        <f t="shared" si="827"/>
        <v>0.69634281066934478</v>
      </c>
      <c r="G1301" s="2">
        <f t="shared" si="827"/>
        <v>0.70372902219957723</v>
      </c>
      <c r="H1301" s="2">
        <f t="shared" si="827"/>
        <v>0.70281055712901919</v>
      </c>
      <c r="I1301" s="2">
        <f t="shared" si="827"/>
        <v>0.76308876468917852</v>
      </c>
      <c r="J1301" s="2">
        <f t="shared" si="827"/>
        <v>0.52846947293478885</v>
      </c>
      <c r="K1301" s="2">
        <f t="shared" si="827"/>
        <v>0.56096746145467569</v>
      </c>
    </row>
    <row r="1302" spans="2:11" hidden="1">
      <c r="B1302" s="5" t="str">
        <f t="shared" si="817"/>
        <v>SPS1</v>
      </c>
      <c r="C1302" s="5" t="str">
        <f t="shared" si="818"/>
        <v>CH</v>
      </c>
      <c r="D1302" t="s">
        <v>1286</v>
      </c>
      <c r="E1302" t="str">
        <f t="shared" si="819"/>
        <v>km/MJ</v>
      </c>
      <c r="F1302" s="2">
        <f t="shared" si="827"/>
        <v>0.52783381117795192</v>
      </c>
      <c r="G1302" s="2">
        <f t="shared" si="827"/>
        <v>0.5324164103700314</v>
      </c>
      <c r="H1302" s="2">
        <f t="shared" si="827"/>
        <v>0.53195125117317343</v>
      </c>
      <c r="I1302" s="2">
        <f t="shared" si="827"/>
        <v>0.5412192466936131</v>
      </c>
      <c r="J1302" s="2">
        <f t="shared" si="827"/>
        <v>0.49134365338025643</v>
      </c>
      <c r="K1302" s="2">
        <f t="shared" si="827"/>
        <v>0.52880214065449083</v>
      </c>
    </row>
    <row r="1303" spans="2:11" hidden="1">
      <c r="B1303" s="5" t="str">
        <f t="shared" si="817"/>
        <v>SPS1</v>
      </c>
      <c r="C1303" s="5" t="str">
        <f t="shared" si="818"/>
        <v>CH</v>
      </c>
      <c r="D1303" t="s">
        <v>1287</v>
      </c>
      <c r="E1303" t="str">
        <f t="shared" si="819"/>
        <v>km/MJ</v>
      </c>
      <c r="F1303" s="2">
        <f t="shared" si="827"/>
        <v>0.46599449103476265</v>
      </c>
      <c r="G1303" s="2">
        <f t="shared" si="827"/>
        <v>0.45575106995408454</v>
      </c>
      <c r="H1303" s="2">
        <f t="shared" si="827"/>
        <v>0.45675781533219983</v>
      </c>
      <c r="I1303" s="2">
        <f t="shared" si="827"/>
        <v>0.46328840807665711</v>
      </c>
      <c r="J1303" s="2">
        <f t="shared" si="827"/>
        <v>0.46772408853850489</v>
      </c>
      <c r="K1303" s="2">
        <f t="shared" si="827"/>
        <v>0.50558388631914519</v>
      </c>
    </row>
    <row r="1304" spans="2:11" hidden="1">
      <c r="B1304" s="5" t="str">
        <f t="shared" si="817"/>
        <v>SPS1</v>
      </c>
      <c r="C1304" s="5" t="str">
        <f t="shared" si="818"/>
        <v>CH</v>
      </c>
      <c r="D1304" t="s">
        <v>1288</v>
      </c>
      <c r="E1304" t="str">
        <f t="shared" si="819"/>
        <v>km/MJ</v>
      </c>
      <c r="F1304" s="2" t="str">
        <f t="shared" si="827"/>
        <v>-</v>
      </c>
      <c r="G1304" s="2">
        <f t="shared" si="827"/>
        <v>0.56203544748554568</v>
      </c>
      <c r="H1304" s="2">
        <f t="shared" si="827"/>
        <v>0.59242423943760392</v>
      </c>
      <c r="I1304" s="2">
        <f t="shared" si="827"/>
        <v>0.62904588777038828</v>
      </c>
      <c r="J1304" s="2">
        <f t="shared" si="827"/>
        <v>0.71555011505626598</v>
      </c>
      <c r="K1304" s="2">
        <f t="shared" si="827"/>
        <v>0.85019568152915848</v>
      </c>
    </row>
    <row r="1305" spans="2:11" hidden="1">
      <c r="B1305" s="5" t="str">
        <f t="shared" si="817"/>
        <v>SPS1</v>
      </c>
      <c r="C1305" s="5" t="str">
        <f t="shared" si="818"/>
        <v>CH</v>
      </c>
      <c r="D1305" t="s">
        <v>1289</v>
      </c>
      <c r="E1305" t="str">
        <f t="shared" si="819"/>
        <v>km/MJ</v>
      </c>
      <c r="F1305" s="2" t="str">
        <f t="shared" si="827"/>
        <v>-</v>
      </c>
      <c r="G1305" s="2">
        <f t="shared" si="827"/>
        <v>0.45210145766281434</v>
      </c>
      <c r="H1305" s="2">
        <f t="shared" si="827"/>
        <v>0.47609082351134979</v>
      </c>
      <c r="I1305" s="2">
        <f t="shared" si="827"/>
        <v>0.49925404567422971</v>
      </c>
      <c r="J1305" s="2">
        <f t="shared" si="827"/>
        <v>0.59031015272002318</v>
      </c>
      <c r="K1305" s="2">
        <f t="shared" si="827"/>
        <v>0.7126522455545421</v>
      </c>
    </row>
    <row r="1306" spans="2:11" hidden="1">
      <c r="B1306" s="5" t="str">
        <f t="shared" si="817"/>
        <v>SPS1</v>
      </c>
      <c r="C1306" s="5" t="str">
        <f t="shared" si="818"/>
        <v>CH</v>
      </c>
      <c r="D1306" t="s">
        <v>1290</v>
      </c>
      <c r="E1306" t="str">
        <f t="shared" si="819"/>
        <v>km/MJ</v>
      </c>
      <c r="F1306" s="2" t="str">
        <f t="shared" si="827"/>
        <v>-</v>
      </c>
      <c r="G1306" s="2">
        <f t="shared" si="827"/>
        <v>0.42028149632876904</v>
      </c>
      <c r="H1306" s="2">
        <f t="shared" si="827"/>
        <v>0.44270582726619373</v>
      </c>
      <c r="I1306" s="2">
        <f t="shared" si="827"/>
        <v>0.46254026320900576</v>
      </c>
      <c r="J1306" s="2">
        <f t="shared" si="827"/>
        <v>0.55196421880961044</v>
      </c>
      <c r="K1306" s="2">
        <f t="shared" si="827"/>
        <v>0.69340942065290179</v>
      </c>
    </row>
    <row r="1307" spans="2:11" hidden="1">
      <c r="B1307" s="5" t="str">
        <f t="shared" si="817"/>
        <v>SPS1</v>
      </c>
      <c r="C1307" s="5" t="str">
        <f t="shared" si="818"/>
        <v>CH</v>
      </c>
      <c r="D1307" t="s">
        <v>1291</v>
      </c>
      <c r="E1307" t="str">
        <f t="shared" si="819"/>
        <v>km/MJ</v>
      </c>
      <c r="F1307" s="2" t="str">
        <f t="shared" si="827"/>
        <v>-</v>
      </c>
      <c r="G1307" s="2">
        <f t="shared" si="827"/>
        <v>0.39943403925494775</v>
      </c>
      <c r="H1307" s="2">
        <f t="shared" si="827"/>
        <v>0.41900484561284396</v>
      </c>
      <c r="I1307" s="2">
        <f t="shared" si="827"/>
        <v>0.43787402784608148</v>
      </c>
      <c r="J1307" s="2">
        <f t="shared" si="827"/>
        <v>0.52492145164636306</v>
      </c>
      <c r="K1307" s="2">
        <f t="shared" si="827"/>
        <v>0.63643085441939196</v>
      </c>
    </row>
    <row r="1308" spans="2:11" hidden="1">
      <c r="B1308" s="5" t="str">
        <f t="shared" si="817"/>
        <v>SPS1</v>
      </c>
      <c r="C1308" s="5" t="str">
        <f t="shared" si="818"/>
        <v>CH</v>
      </c>
      <c r="D1308" t="s">
        <v>1292</v>
      </c>
      <c r="E1308" t="str">
        <f t="shared" si="819"/>
        <v>km/MJ</v>
      </c>
      <c r="F1308" s="2" t="str">
        <f>IFERROR(F1257/F1206,"-")</f>
        <v>-</v>
      </c>
      <c r="G1308" s="2">
        <f t="shared" ref="G1308:K1312" si="828">IFERROR(G1257/G1197,"-")</f>
        <v>0</v>
      </c>
      <c r="H1308" s="2">
        <f t="shared" si="828"/>
        <v>0</v>
      </c>
      <c r="I1308" s="2">
        <f t="shared" si="828"/>
        <v>0</v>
      </c>
      <c r="J1308" s="2">
        <f t="shared" si="828"/>
        <v>0</v>
      </c>
      <c r="K1308" s="2">
        <f t="shared" si="828"/>
        <v>0</v>
      </c>
    </row>
    <row r="1309" spans="2:11" hidden="1">
      <c r="B1309" s="5" t="str">
        <f t="shared" si="817"/>
        <v>SPS1</v>
      </c>
      <c r="C1309" s="5" t="str">
        <f t="shared" si="818"/>
        <v>CH</v>
      </c>
      <c r="D1309" t="s">
        <v>1293</v>
      </c>
      <c r="E1309" t="str">
        <f t="shared" si="819"/>
        <v>km/MJ</v>
      </c>
      <c r="F1309" s="2">
        <f>IFERROR(F1258/F1207,"-")</f>
        <v>0.61605973005326564</v>
      </c>
      <c r="G1309" s="2">
        <f t="shared" si="828"/>
        <v>3.2587588973773722</v>
      </c>
      <c r="H1309" s="2">
        <f t="shared" si="828"/>
        <v>1.5827791553491894</v>
      </c>
      <c r="I1309" s="2">
        <f t="shared" si="828"/>
        <v>0.90617048660392419</v>
      </c>
      <c r="J1309" s="2">
        <f t="shared" si="828"/>
        <v>3.710857292050275E-2</v>
      </c>
      <c r="K1309" s="2">
        <f t="shared" si="828"/>
        <v>2.3818235275934716E-2</v>
      </c>
    </row>
    <row r="1310" spans="2:11" hidden="1">
      <c r="B1310" s="5" t="str">
        <f t="shared" si="817"/>
        <v>SPS1</v>
      </c>
      <c r="C1310" s="5" t="str">
        <f t="shared" si="818"/>
        <v>CH</v>
      </c>
      <c r="D1310" t="s">
        <v>1294</v>
      </c>
      <c r="E1310" t="str">
        <f t="shared" si="819"/>
        <v>km/MJ</v>
      </c>
      <c r="F1310" s="2">
        <f>IFERROR(F1259/F1208,"-")</f>
        <v>0.69254261327592592</v>
      </c>
      <c r="G1310" s="2">
        <f t="shared" si="828"/>
        <v>2.9785132553598972E-3</v>
      </c>
      <c r="H1310" s="2">
        <f t="shared" si="828"/>
        <v>7.6655137546889735E-6</v>
      </c>
      <c r="I1310" s="2">
        <f t="shared" si="828"/>
        <v>2.7077749606129464E-6</v>
      </c>
      <c r="J1310" s="2">
        <f t="shared" si="828"/>
        <v>1.1804214117239381E-6</v>
      </c>
      <c r="K1310" s="2">
        <f t="shared" si="828"/>
        <v>8.0062475187525715E-7</v>
      </c>
    </row>
    <row r="1311" spans="2:11" hidden="1">
      <c r="B1311" s="5" t="str">
        <f t="shared" si="817"/>
        <v>SPS1</v>
      </c>
      <c r="C1311" s="5" t="str">
        <f t="shared" si="818"/>
        <v>CH</v>
      </c>
      <c r="D1311" t="s">
        <v>1295</v>
      </c>
      <c r="E1311" t="str">
        <f t="shared" si="819"/>
        <v>km/MJ</v>
      </c>
      <c r="F1311" s="2">
        <f>IFERROR(F1260/F1209,"-")</f>
        <v>0.48506196473255991</v>
      </c>
      <c r="G1311" s="2">
        <f t="shared" si="828"/>
        <v>1.6569752265402983E-4</v>
      </c>
      <c r="H1311" s="2">
        <f t="shared" si="828"/>
        <v>4.4653253175056483E-4</v>
      </c>
      <c r="I1311" s="2">
        <f t="shared" si="828"/>
        <v>5.6606710120375725E-4</v>
      </c>
      <c r="J1311" s="2">
        <f t="shared" si="828"/>
        <v>0.3420244809889354</v>
      </c>
      <c r="K1311" s="2">
        <f t="shared" si="828"/>
        <v>0.21519267763882163</v>
      </c>
    </row>
    <row r="1312" spans="2:11" hidden="1">
      <c r="B1312" s="5" t="str">
        <f t="shared" si="817"/>
        <v>SPS1</v>
      </c>
      <c r="C1312" s="5" t="str">
        <f t="shared" si="818"/>
        <v>CH</v>
      </c>
      <c r="D1312" t="s">
        <v>1296</v>
      </c>
      <c r="E1312" t="str">
        <f t="shared" si="819"/>
        <v>km/MJ</v>
      </c>
      <c r="F1312" s="2">
        <f>IFERROR(F1261/F1210,"-")</f>
        <v>0.752</v>
      </c>
      <c r="G1312" s="2">
        <f t="shared" si="828"/>
        <v>8.2501527181055145E-3</v>
      </c>
      <c r="H1312" s="2">
        <f t="shared" si="828"/>
        <v>5.7396910983872902E-2</v>
      </c>
      <c r="I1312" s="2">
        <f t="shared" si="828"/>
        <v>0.25867991876923535</v>
      </c>
      <c r="J1312" s="2">
        <f t="shared" si="828"/>
        <v>0.44479062721073648</v>
      </c>
      <c r="K1312" s="2">
        <f t="shared" si="828"/>
        <v>0.55819832763620647</v>
      </c>
    </row>
    <row r="1313" spans="2:16" hidden="1">
      <c r="B1313" s="9" t="str">
        <f t="shared" ref="B1313" si="829">B1312</f>
        <v>SPS1</v>
      </c>
      <c r="C1313" s="9" t="str">
        <f t="shared" ref="C1313" si="830">C1312</f>
        <v>CH</v>
      </c>
      <c r="D1313" s="1" t="s">
        <v>1372</v>
      </c>
      <c r="E1313" s="1" t="s">
        <v>8</v>
      </c>
      <c r="F1313" s="3">
        <f>F1314+F1320+F1325+F1339</f>
        <v>0.75944336489440567</v>
      </c>
      <c r="G1313" s="3">
        <f t="shared" ref="G1313:K1313" si="831">G1314+G1320+G1325+G1339</f>
        <v>1.3099303174822401</v>
      </c>
      <c r="H1313" s="3">
        <f t="shared" si="831"/>
        <v>2.3594385490234084</v>
      </c>
      <c r="I1313" s="3">
        <f t="shared" si="831"/>
        <v>3.7517540889457082</v>
      </c>
      <c r="J1313" s="3">
        <f t="shared" si="831"/>
        <v>2.3103481032134172</v>
      </c>
      <c r="K1313" s="3">
        <f t="shared" si="831"/>
        <v>1.4335304117458487</v>
      </c>
      <c r="M1313" s="3"/>
      <c r="N1313" s="3"/>
      <c r="O1313" s="3"/>
      <c r="P1313" s="3"/>
    </row>
    <row r="1314" spans="2:16" hidden="1"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2">
        <f>SUM(F1315:F1319)</f>
        <v>3.8702105767990285E-3</v>
      </c>
      <c r="G1314" s="2">
        <f t="shared" ref="G1314:K1314" si="832">SUM(G1315:G1319)</f>
        <v>2.8595031580899615E-3</v>
      </c>
      <c r="H1314" s="2">
        <f t="shared" si="832"/>
        <v>5.5215267113575403E-3</v>
      </c>
      <c r="I1314" s="2">
        <f t="shared" si="832"/>
        <v>5.0725599430702796E-2</v>
      </c>
      <c r="J1314" s="2">
        <f t="shared" si="832"/>
        <v>0.49363005459076098</v>
      </c>
      <c r="K1314" s="2">
        <f t="shared" si="832"/>
        <v>0.90537009311985595</v>
      </c>
    </row>
    <row r="1315" spans="2:16" hidden="1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1375</v>
      </c>
      <c r="E1315" t="s">
        <v>8</v>
      </c>
      <c r="F1315" s="2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  <c r="G1315" s="2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4.7526546270560999E-4</v>
      </c>
      <c r="H1315" s="2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4.6638964376067286E-4</v>
      </c>
      <c r="I1315" s="2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2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2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hidden="1">
      <c r="B1316" s="5" t="str">
        <f t="shared" si="833"/>
        <v>SPS1</v>
      </c>
      <c r="C1316" s="5" t="str">
        <f t="shared" si="834"/>
        <v>CH</v>
      </c>
      <c r="D1316" t="s">
        <v>1376</v>
      </c>
      <c r="E1316" t="s">
        <v>8</v>
      </c>
      <c r="F1316" s="2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  <c r="G1316" s="2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2.3536709274874171E-3</v>
      </c>
      <c r="H1316" s="2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5.0029691466522263E-3</v>
      </c>
      <c r="I1316" s="2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5.0478868707193265E-2</v>
      </c>
      <c r="J1316" s="2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0.10171044174584731</v>
      </c>
      <c r="K1316" s="2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5.0808471316784232E-2</v>
      </c>
    </row>
    <row r="1317" spans="2:16" hidden="1">
      <c r="B1317" s="5" t="str">
        <f t="shared" si="833"/>
        <v>SPS1</v>
      </c>
      <c r="C1317" s="5" t="str">
        <f t="shared" si="834"/>
        <v>CH</v>
      </c>
      <c r="D1317" t="s">
        <v>1377</v>
      </c>
      <c r="E1317" t="s">
        <v>8</v>
      </c>
      <c r="F1317" s="2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  <c r="G1317" s="2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3.0566767896934311E-5</v>
      </c>
      <c r="H1317" s="2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4.9961076014262035E-5</v>
      </c>
      <c r="I1317" s="2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1.4057011005677762E-4</v>
      </c>
      <c r="J1317" s="2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0.11325242858679287</v>
      </c>
      <c r="K1317" s="2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0.12019139261786407</v>
      </c>
    </row>
    <row r="1318" spans="2:16" hidden="1">
      <c r="B1318" s="5" t="str">
        <f t="shared" si="833"/>
        <v>SPS1</v>
      </c>
      <c r="C1318" s="5" t="str">
        <f t="shared" si="834"/>
        <v>CH</v>
      </c>
      <c r="D1318" t="s">
        <v>1378</v>
      </c>
      <c r="E1318" t="s">
        <v>8</v>
      </c>
      <c r="F1318" s="2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  <c r="G1318" s="2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0</v>
      </c>
      <c r="H1318" s="2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2.2068449303789802E-6</v>
      </c>
      <c r="I1318" s="2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1.0616061345275443E-4</v>
      </c>
      <c r="J1318" s="2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0.27866718425812081</v>
      </c>
      <c r="K1318" s="2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0.73437022918520767</v>
      </c>
    </row>
    <row r="1319" spans="2:16" hidden="1">
      <c r="B1319" s="5" t="str">
        <f t="shared" si="833"/>
        <v>SPS1</v>
      </c>
      <c r="C1319" s="5" t="str">
        <f t="shared" si="834"/>
        <v>CH</v>
      </c>
      <c r="D1319" t="s">
        <v>1379</v>
      </c>
      <c r="E1319" t="s">
        <v>8</v>
      </c>
      <c r="F1319" s="2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2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2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2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2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2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 hidden="1">
      <c r="B1320" s="5" t="str">
        <f t="shared" si="833"/>
        <v>SPS1</v>
      </c>
      <c r="C1320" s="5" t="str">
        <f t="shared" si="834"/>
        <v>CH</v>
      </c>
      <c r="D1320" t="s">
        <v>1380</v>
      </c>
      <c r="E1320" t="s">
        <v>8</v>
      </c>
      <c r="F1320" s="2">
        <f>SUM(F1321:F1324)</f>
        <v>0</v>
      </c>
      <c r="G1320" s="2">
        <f t="shared" ref="G1320:K1320" si="835">SUM(G1321:G1324)</f>
        <v>0</v>
      </c>
      <c r="H1320" s="2">
        <f t="shared" si="835"/>
        <v>0</v>
      </c>
      <c r="I1320" s="2">
        <f t="shared" si="835"/>
        <v>9.9906186484086015E-6</v>
      </c>
      <c r="J1320" s="2">
        <f t="shared" si="835"/>
        <v>6.8215793877853509E-2</v>
      </c>
      <c r="K1320" s="2">
        <f t="shared" si="835"/>
        <v>5.4530259709745038E-2</v>
      </c>
    </row>
    <row r="1321" spans="2:16" hidden="1">
      <c r="B1321" s="5" t="str">
        <f t="shared" si="833"/>
        <v>SPS1</v>
      </c>
      <c r="C1321" s="5" t="str">
        <f t="shared" si="834"/>
        <v>CH</v>
      </c>
      <c r="D1321" t="s">
        <v>1381</v>
      </c>
      <c r="E1321" t="s">
        <v>8</v>
      </c>
      <c r="F1321" s="2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2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2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2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7.1128488720587063E-6</v>
      </c>
      <c r="J1321" s="2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8.2042362535269476E-5</v>
      </c>
      <c r="K1321" s="2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3.1176867150457577E-2</v>
      </c>
    </row>
    <row r="1322" spans="2:16" hidden="1">
      <c r="B1322" s="5" t="str">
        <f t="shared" si="833"/>
        <v>SPS1</v>
      </c>
      <c r="C1322" s="5" t="str">
        <f t="shared" si="834"/>
        <v>CH</v>
      </c>
      <c r="D1322" t="s">
        <v>1382</v>
      </c>
      <c r="E1322" t="s">
        <v>8</v>
      </c>
      <c r="F1322" s="2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2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2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2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2.8777697763498948E-6</v>
      </c>
      <c r="J1322" s="2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6.5098259733855401E-5</v>
      </c>
      <c r="K1322" s="2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3.2314871918134992E-5</v>
      </c>
    </row>
    <row r="1323" spans="2:16" hidden="1">
      <c r="B1323" s="5" t="str">
        <f t="shared" si="833"/>
        <v>SPS1</v>
      </c>
      <c r="C1323" s="5" t="str">
        <f t="shared" si="834"/>
        <v>CH</v>
      </c>
      <c r="D1323" t="s">
        <v>1383</v>
      </c>
      <c r="E1323" t="s">
        <v>8</v>
      </c>
      <c r="F1323" s="2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2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2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2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2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6.806865325558438E-2</v>
      </c>
      <c r="K1323" s="2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2.3321077687369331E-2</v>
      </c>
    </row>
    <row r="1324" spans="2:16" hidden="1">
      <c r="B1324" s="5" t="str">
        <f t="shared" si="833"/>
        <v>SPS1</v>
      </c>
      <c r="C1324" s="5" t="str">
        <f t="shared" si="834"/>
        <v>CH</v>
      </c>
      <c r="D1324" t="s">
        <v>1384</v>
      </c>
      <c r="E1324" t="s">
        <v>8</v>
      </c>
      <c r="F1324" s="2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2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2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2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2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2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hidden="1">
      <c r="B1325" s="5" t="str">
        <f t="shared" si="833"/>
        <v>SPS1</v>
      </c>
      <c r="C1325" s="5" t="str">
        <f t="shared" si="834"/>
        <v>CH</v>
      </c>
      <c r="D1325" t="s">
        <v>1385</v>
      </c>
      <c r="E1325" t="s">
        <v>8</v>
      </c>
      <c r="F1325" s="2">
        <f>SUM(F1330:F1338)</f>
        <v>0.75525591437831108</v>
      </c>
      <c r="G1325" s="2">
        <f t="shared" ref="G1325:K1325" si="836">SUM(G1330:G1338)</f>
        <v>1.3067538595965291</v>
      </c>
      <c r="H1325" s="2">
        <f t="shared" si="836"/>
        <v>2.2635376708439958</v>
      </c>
      <c r="I1325" s="2">
        <f t="shared" si="836"/>
        <v>3.6578744411729547</v>
      </c>
      <c r="J1325" s="2">
        <f t="shared" si="836"/>
        <v>1.6340396893842144</v>
      </c>
      <c r="K1325" s="2">
        <f t="shared" si="836"/>
        <v>0.45835939179348384</v>
      </c>
    </row>
    <row r="1326" spans="2:16" hidden="1">
      <c r="B1326" s="5" t="str">
        <f t="shared" si="833"/>
        <v>SPS1</v>
      </c>
      <c r="C1326" s="5" t="str">
        <f t="shared" si="834"/>
        <v>CH</v>
      </c>
      <c r="D1326" t="s">
        <v>1386</v>
      </c>
      <c r="E1326" t="s">
        <v>8</v>
      </c>
      <c r="F1326" s="2">
        <f>F1325-F1327</f>
        <v>0.73667717662468379</v>
      </c>
      <c r="G1326" s="2">
        <f t="shared" ref="G1326:K1326" si="837">G1325-G1327</f>
        <v>1.2728853772979474</v>
      </c>
      <c r="H1326" s="2">
        <f t="shared" si="837"/>
        <v>2.1922976626204944</v>
      </c>
      <c r="I1326" s="2">
        <f t="shared" si="837"/>
        <v>3.5150223664374756</v>
      </c>
      <c r="J1326" s="2">
        <f t="shared" si="837"/>
        <v>1.5883707957070237</v>
      </c>
      <c r="K1326" s="2">
        <f t="shared" si="837"/>
        <v>-4.4539545959020765E-2</v>
      </c>
    </row>
    <row r="1327" spans="2:16" hidden="1">
      <c r="B1327" s="5" t="str">
        <f t="shared" si="833"/>
        <v>SPS1</v>
      </c>
      <c r="C1327" s="5" t="str">
        <f t="shared" si="834"/>
        <v>CH</v>
      </c>
      <c r="D1327" t="s">
        <v>1387</v>
      </c>
      <c r="E1327" t="s">
        <v>8</v>
      </c>
      <c r="F1327" s="2">
        <f>SUM(F1328:F1329)</f>
        <v>1.8578737753627339E-2</v>
      </c>
      <c r="G1327" s="2">
        <f t="shared" ref="G1327" si="838">SUM(G1328:G1329)</f>
        <v>3.3868482298581769E-2</v>
      </c>
      <c r="H1327" s="2">
        <f t="shared" ref="H1327" si="839">SUM(H1328:H1329)</f>
        <v>7.1240008223501267E-2</v>
      </c>
      <c r="I1327" s="2">
        <f t="shared" ref="I1327" si="840">SUM(I1328:I1329)</f>
        <v>0.14285207473547926</v>
      </c>
      <c r="J1327" s="2">
        <f t="shared" ref="J1327" si="841">SUM(J1328:J1329)</f>
        <v>4.5668893677190833E-2</v>
      </c>
      <c r="K1327" s="2">
        <f t="shared" ref="K1327" si="842">SUM(K1328:K1329)</f>
        <v>0.5028989377525046</v>
      </c>
    </row>
    <row r="1328" spans="2:16" hidden="1">
      <c r="B1328" s="5" t="str">
        <f t="shared" si="833"/>
        <v>SPS1</v>
      </c>
      <c r="C1328" s="5" t="str">
        <f t="shared" si="834"/>
        <v>CH</v>
      </c>
      <c r="D1328" t="s">
        <v>1389</v>
      </c>
      <c r="E1328" t="s">
        <v>8</v>
      </c>
      <c r="F1328" s="2">
        <f>[1]Transport!B$26/SUM([1]Transport!B$22,[1]Transport!B$26)*F1325*(F$33+F$580)/(F$33+F$580+F$36)</f>
        <v>1.8578737753627339E-2</v>
      </c>
      <c r="G1328" s="2">
        <f>[1]Transport!C$26/SUM([1]Transport!C$22,[1]Transport!C$26)*G1325*(G$33+G$580)/(G$33+G$580+G$36)</f>
        <v>3.3868482298581769E-2</v>
      </c>
      <c r="H1328" s="2">
        <f>[1]Transport!D$26/SUM([1]Transport!D$22,[1]Transport!D$26)*H1325*(H$33+H$580)/(H$33+H$580+H$36)</f>
        <v>7.1240008223501267E-2</v>
      </c>
      <c r="I1328" s="2">
        <f>[1]Transport!E$26/SUM([1]Transport!E$22,[1]Transport!E$26)*I1325*(I$33+I$580)/(I$33+I$580+I$36)</f>
        <v>0.14285207473547926</v>
      </c>
      <c r="J1328" s="2">
        <f>[1]Transport!F$26/SUM([1]Transport!F$22,[1]Transport!F$26)*J1325*(J$33+J$580)/(J$33+J$580+J$36)</f>
        <v>4.5668582518119755E-2</v>
      </c>
      <c r="K1328" s="2">
        <f>[1]Transport!G$26/SUM([1]Transport!G$22,[1]Transport!G$26)*K1325*(K$33+K$580)/(K$33+K$580+K$36)</f>
        <v>0.10592718484372868</v>
      </c>
    </row>
    <row r="1329" spans="2:11" hidden="1">
      <c r="B1329" s="5" t="str">
        <f t="shared" si="833"/>
        <v>SPS1</v>
      </c>
      <c r="C1329" s="5" t="str">
        <f t="shared" si="834"/>
        <v>CH</v>
      </c>
      <c r="D1329" t="s">
        <v>1388</v>
      </c>
      <c r="E1329" t="s">
        <v>8</v>
      </c>
      <c r="F1329" s="2">
        <f>(F$36+F$716)/([1]Transport!B$22+[1]Transport!B$26)*F1325</f>
        <v>0</v>
      </c>
      <c r="G1329" s="2">
        <f>(G$36+G$716)/([1]Transport!C$22+[1]Transport!C$26)*G1325</f>
        <v>0</v>
      </c>
      <c r="H1329" s="2">
        <f>(H$36+H$716)/([1]Transport!D$22+[1]Transport!D$26)*H1325</f>
        <v>0</v>
      </c>
      <c r="I1329" s="2">
        <f>(I$36+I$716)/([1]Transport!E$22+[1]Transport!E$26)*I1325</f>
        <v>0</v>
      </c>
      <c r="J1329" s="2">
        <f>(J$36+J$716)/([1]Transport!F$22+[1]Transport!F$26)*J1325</f>
        <v>3.1115907107570268E-7</v>
      </c>
      <c r="K1329" s="2">
        <f>(K$36+K$716)/([1]Transport!G$22+[1]Transport!G$26)*K1325</f>
        <v>0.3969717529087759</v>
      </c>
    </row>
    <row r="1330" spans="2:11" hidden="1">
      <c r="B1330" s="5" t="str">
        <f t="shared" si="833"/>
        <v>SPS1</v>
      </c>
      <c r="C1330" s="5" t="str">
        <f t="shared" si="834"/>
        <v>CH</v>
      </c>
      <c r="D1330" t="s">
        <v>1390</v>
      </c>
      <c r="E1330" t="s">
        <v>8</v>
      </c>
      <c r="F1330" s="2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2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0.21086682195952089</v>
      </c>
      <c r="H1330" s="2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0.21083138168657622</v>
      </c>
      <c r="I1330" s="2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9.2762163438957726E-2</v>
      </c>
      <c r="J1330" s="2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5.7763830095217216E-5</v>
      </c>
      <c r="K1330" s="2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0.40433824957215864</v>
      </c>
    </row>
    <row r="1331" spans="2:11" hidden="1">
      <c r="B1331" s="5" t="str">
        <f t="shared" si="833"/>
        <v>SPS1</v>
      </c>
      <c r="C1331" s="5" t="str">
        <f t="shared" si="834"/>
        <v>CH</v>
      </c>
      <c r="D1331" t="s">
        <v>1391</v>
      </c>
      <c r="E1331" t="s">
        <v>8</v>
      </c>
      <c r="F1331" s="2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2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1.0226837321580905E-4</v>
      </c>
      <c r="H1331" s="2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1.0753008370666073E-4</v>
      </c>
      <c r="I1331" s="2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1.4449249715310213E-4</v>
      </c>
      <c r="J1331" s="2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3.1354487849079498E-5</v>
      </c>
      <c r="K1331" s="2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9.8685058233256241E-6</v>
      </c>
    </row>
    <row r="1332" spans="2:11" hidden="1">
      <c r="B1332" s="5" t="str">
        <f t="shared" si="833"/>
        <v>SPS1</v>
      </c>
      <c r="C1332" s="5" t="str">
        <f t="shared" si="834"/>
        <v>CH</v>
      </c>
      <c r="D1332" t="s">
        <v>1392</v>
      </c>
      <c r="E1332" t="s">
        <v>8</v>
      </c>
      <c r="F1332" s="2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2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6.4401163104654671E-2</v>
      </c>
      <c r="H1332" s="2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6.4402369773310847E-2</v>
      </c>
      <c r="I1332" s="2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3.8285593059448585E-2</v>
      </c>
      <c r="J1332" s="2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1.1251495544679275</v>
      </c>
      <c r="K1332" s="2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5.4002997264017978E-2</v>
      </c>
    </row>
    <row r="1333" spans="2:11" hidden="1">
      <c r="B1333" s="5" t="str">
        <f t="shared" si="833"/>
        <v>SPS1</v>
      </c>
      <c r="C1333" s="5" t="str">
        <f t="shared" si="834"/>
        <v>CH</v>
      </c>
      <c r="D1333" t="s">
        <v>1393</v>
      </c>
      <c r="E1333" t="s">
        <v>8</v>
      </c>
      <c r="F1333" s="2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2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2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2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2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2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hidden="1">
      <c r="B1334" s="5" t="str">
        <f t="shared" si="833"/>
        <v>SPS1</v>
      </c>
      <c r="C1334" s="5" t="str">
        <f t="shared" si="834"/>
        <v>CH</v>
      </c>
      <c r="D1334" t="s">
        <v>1398</v>
      </c>
      <c r="E1334" t="s">
        <v>8</v>
      </c>
      <c r="F1334" s="2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  <c r="G1334" s="2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1.7318095558247606E-2</v>
      </c>
      <c r="H1334" s="2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1.7250330618972975E-2</v>
      </c>
      <c r="I1334" s="2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2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2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hidden="1">
      <c r="B1335" s="5" t="str">
        <f t="shared" si="833"/>
        <v>SPS1</v>
      </c>
      <c r="C1335" s="5" t="str">
        <f t="shared" si="834"/>
        <v>CH</v>
      </c>
      <c r="D1335" t="s">
        <v>1394</v>
      </c>
      <c r="E1335" t="s">
        <v>8</v>
      </c>
      <c r="F1335" s="2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  <c r="G1335" s="2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2.5899034935232822E-4</v>
      </c>
      <c r="H1335" s="2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0.16243301545907649</v>
      </c>
      <c r="I1335" s="2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0.50493737456910603</v>
      </c>
      <c r="J1335" s="2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0.45365254340274885</v>
      </c>
      <c r="K1335" s="2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5.4241588364020932E-6</v>
      </c>
    </row>
    <row r="1336" spans="2:11" hidden="1">
      <c r="B1336" s="5" t="str">
        <f t="shared" si="833"/>
        <v>SPS1</v>
      </c>
      <c r="C1336" s="5" t="str">
        <f t="shared" si="834"/>
        <v>CH</v>
      </c>
      <c r="D1336" t="s">
        <v>1395</v>
      </c>
      <c r="E1336" t="s">
        <v>8</v>
      </c>
      <c r="F1336" s="2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  <c r="G1336" s="2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0.14430732128303078</v>
      </c>
      <c r="H1336" s="2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0.25415806199715213</v>
      </c>
      <c r="I1336" s="2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0.41440660316972139</v>
      </c>
      <c r="J1336" s="2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3.9001399886261827E-2</v>
      </c>
      <c r="K1336" s="2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8.1542455630438816E-7</v>
      </c>
    </row>
    <row r="1337" spans="2:11" hidden="1">
      <c r="B1337" s="5" t="str">
        <f t="shared" si="833"/>
        <v>SPS1</v>
      </c>
      <c r="C1337" s="5" t="str">
        <f t="shared" si="834"/>
        <v>CH</v>
      </c>
      <c r="D1337" t="s">
        <v>1396</v>
      </c>
      <c r="E1337" t="s">
        <v>8</v>
      </c>
      <c r="F1337" s="2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  <c r="G1337" s="2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0.86949919896850691</v>
      </c>
      <c r="H1337" s="2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1.5543549812252004</v>
      </c>
      <c r="I1337" s="2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2.6073382144385677</v>
      </c>
      <c r="J1337" s="2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1.6147073309331923E-2</v>
      </c>
      <c r="K1337" s="2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2.0368680911141461E-6</v>
      </c>
    </row>
    <row r="1338" spans="2:11" hidden="1">
      <c r="B1338" s="5" t="str">
        <f t="shared" si="833"/>
        <v>SPS1</v>
      </c>
      <c r="C1338" s="5" t="str">
        <f t="shared" si="834"/>
        <v>CH</v>
      </c>
      <c r="D1338" t="s">
        <v>1397</v>
      </c>
      <c r="E1338" t="s">
        <v>8</v>
      </c>
      <c r="F1338" s="2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  <c r="G1338" s="2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2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2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2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2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hidden="1">
      <c r="B1339" s="5" t="str">
        <f t="shared" si="833"/>
        <v>SPS1</v>
      </c>
      <c r="C1339" s="5" t="str">
        <f t="shared" si="834"/>
        <v>CH</v>
      </c>
      <c r="D1339" t="s">
        <v>1413</v>
      </c>
      <c r="E1339" t="s">
        <v>8</v>
      </c>
      <c r="F1339" s="2">
        <f>SUM(F1344:F1348)</f>
        <v>3.1723993929553521E-4</v>
      </c>
      <c r="G1339" s="2">
        <f t="shared" ref="G1339:K1339" si="843">SUM(G1344:G1348)</f>
        <v>3.1695472762101611E-4</v>
      </c>
      <c r="H1339" s="2">
        <f t="shared" si="843"/>
        <v>9.0379351468055091E-2</v>
      </c>
      <c r="I1339" s="2">
        <f t="shared" si="843"/>
        <v>4.3144057723402497E-2</v>
      </c>
      <c r="J1339" s="2">
        <f t="shared" si="843"/>
        <v>0.11446256536058799</v>
      </c>
      <c r="K1339" s="2">
        <f t="shared" si="843"/>
        <v>1.5270667122763808E-2</v>
      </c>
    </row>
    <row r="1340" spans="2:11" hidden="1">
      <c r="B1340" s="5" t="str">
        <f t="shared" si="833"/>
        <v>SPS1</v>
      </c>
      <c r="C1340" s="5" t="str">
        <f t="shared" si="834"/>
        <v>CH</v>
      </c>
      <c r="D1340" t="s">
        <v>1414</v>
      </c>
      <c r="E1340" t="s">
        <v>8</v>
      </c>
      <c r="F1340" s="2">
        <f>F1339-F1341</f>
        <v>2.9332271306060296E-4</v>
      </c>
      <c r="G1340" s="2">
        <f t="shared" ref="G1340:K1340" si="844">G1339-G1341</f>
        <v>2.6527463868414975E-4</v>
      </c>
      <c r="H1340" s="2">
        <f t="shared" si="844"/>
        <v>8.4307491028119755E-2</v>
      </c>
      <c r="I1340" s="2">
        <f t="shared" si="844"/>
        <v>4.3143998369689331E-2</v>
      </c>
      <c r="J1340" s="2">
        <f t="shared" si="844"/>
        <v>-0.60662931248794161</v>
      </c>
      <c r="K1340" s="2">
        <f t="shared" si="844"/>
        <v>1.5270128965333491E-2</v>
      </c>
    </row>
    <row r="1341" spans="2:11" hidden="1">
      <c r="B1341" s="5" t="str">
        <f t="shared" si="833"/>
        <v>SPS1</v>
      </c>
      <c r="C1341" s="5" t="str">
        <f t="shared" si="834"/>
        <v>CH</v>
      </c>
      <c r="D1341" t="s">
        <v>1415</v>
      </c>
      <c r="E1341" t="s">
        <v>8</v>
      </c>
      <c r="F1341" s="2">
        <f>SUM(F1342:F1343)</f>
        <v>2.3917226234932228E-5</v>
      </c>
      <c r="G1341" s="2">
        <f t="shared" ref="G1341" si="845">SUM(G1342:G1343)</f>
        <v>5.1680088936866369E-5</v>
      </c>
      <c r="H1341" s="2">
        <f t="shared" ref="H1341" si="846">SUM(H1342:H1343)</f>
        <v>6.0718604399353313E-3</v>
      </c>
      <c r="I1341" s="2">
        <f t="shared" ref="I1341" si="847">SUM(I1342:I1343)</f>
        <v>5.9353713169663711E-8</v>
      </c>
      <c r="J1341" s="2">
        <f t="shared" ref="J1341" si="848">SUM(J1342:J1343)</f>
        <v>0.72109187784852957</v>
      </c>
      <c r="K1341" s="2">
        <f t="shared" ref="K1341" si="849">SUM(K1342:K1343)</f>
        <v>5.3815743031732749E-7</v>
      </c>
    </row>
    <row r="1342" spans="2:11" hidden="1">
      <c r="B1342" s="5" t="str">
        <f t="shared" si="833"/>
        <v>SPS1</v>
      </c>
      <c r="C1342" s="5" t="str">
        <f t="shared" si="834"/>
        <v>CH</v>
      </c>
      <c r="D1342" t="s">
        <v>1416</v>
      </c>
      <c r="E1342" t="s">
        <v>8</v>
      </c>
      <c r="F1342" s="2">
        <f>[1]Transport!B$27/SUM([1]Transport!B$24,[1]Transport!B$27)*F1339*(F$45+F$612)/(F$45+F$612+F$47)</f>
        <v>2.3917226234932228E-5</v>
      </c>
      <c r="G1342" s="2">
        <f>[1]Transport!C$27/SUM([1]Transport!C$24,[1]Transport!C$27)*G1339*(G$45+G$612)/(G$45+G$612+G$47)</f>
        <v>5.1680088936866369E-5</v>
      </c>
      <c r="H1342" s="2">
        <f>[1]Transport!D$27/SUM([1]Transport!D$24,[1]Transport!D$27)*H1339*(H$45+H$612)/(H$45+H$612+H$47)</f>
        <v>6.0718604399353313E-3</v>
      </c>
      <c r="I1342" s="2">
        <f>[1]Transport!E$27/SUM([1]Transport!E$24,[1]Transport!E$27)*I1339*(I$45+I$612)/(I$45+I$612+I$47)</f>
        <v>5.9353713169663711E-8</v>
      </c>
      <c r="J1342" s="2">
        <f>[1]Transport!F$27/SUM([1]Transport!F$24,[1]Transport!F$27)*J1339*(J$45+J$612)/(J$45+J$612+J$47)</f>
        <v>1.3258859829956968E-6</v>
      </c>
      <c r="K1342" s="2">
        <f>[1]Transport!G$27/SUM([1]Transport!G$24,[1]Transport!G$27)*K1339*(K$45+K$612)/(K$45+K$612+K$47)</f>
        <v>2.24171088773521E-7</v>
      </c>
    </row>
    <row r="1343" spans="2:11" hidden="1">
      <c r="B1343" s="5" t="str">
        <f t="shared" si="833"/>
        <v>SPS1</v>
      </c>
      <c r="C1343" s="5" t="str">
        <f t="shared" si="834"/>
        <v>CH</v>
      </c>
      <c r="D1343" t="s">
        <v>1417</v>
      </c>
      <c r="E1343" t="s">
        <v>8</v>
      </c>
      <c r="F1343" s="2">
        <f>(F$47+F$714)/([1]Transport!B$24+[1]Transport!B$27)*F1339</f>
        <v>0</v>
      </c>
      <c r="G1343" s="2">
        <f>(G$47+G$714)/([1]Transport!C$24+[1]Transport!C$27)*G1339</f>
        <v>0</v>
      </c>
      <c r="H1343" s="2">
        <f>(H$47+H$714)/([1]Transport!D$24+[1]Transport!D$27)*H1339</f>
        <v>0</v>
      </c>
      <c r="I1343" s="2">
        <f>(I$47+I$714)/([1]Transport!E$24+[1]Transport!E$27)*I1339</f>
        <v>0</v>
      </c>
      <c r="J1343" s="2">
        <f>(J$47+J$714)/([1]Transport!F$24+[1]Transport!F$27)*J1339</f>
        <v>0.72109055196254657</v>
      </c>
      <c r="K1343" s="2">
        <f>(K$47+K$714)/([1]Transport!G$24+[1]Transport!G$27)*K1339</f>
        <v>3.1398634154380652E-7</v>
      </c>
    </row>
    <row r="1344" spans="2:11" hidden="1">
      <c r="B1344" s="5" t="str">
        <f t="shared" si="833"/>
        <v>SPS1</v>
      </c>
      <c r="C1344" s="5" t="str">
        <f t="shared" si="834"/>
        <v>CH</v>
      </c>
      <c r="D1344" t="s">
        <v>1408</v>
      </c>
      <c r="E1344" t="s">
        <v>8</v>
      </c>
      <c r="F1344" s="2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  <c r="G1344" s="2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3.1695472762101611E-4</v>
      </c>
      <c r="H1344" s="2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3.1592759659912397E-4</v>
      </c>
      <c r="I1344" s="2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2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2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hidden="1">
      <c r="B1345" s="5" t="str">
        <f t="shared" si="833"/>
        <v>SPS1</v>
      </c>
      <c r="C1345" s="5" t="str">
        <f t="shared" si="834"/>
        <v>CH</v>
      </c>
      <c r="D1345" t="s">
        <v>1409</v>
      </c>
      <c r="E1345" t="s">
        <v>8</v>
      </c>
      <c r="F1345" s="2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2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2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4.7104252129498959E-2</v>
      </c>
      <c r="I1345" s="2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1.2827044537464743E-5</v>
      </c>
      <c r="J1345" s="2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3.3181745588574705E-5</v>
      </c>
      <c r="K1345" s="2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1.2791277037477208E-5</v>
      </c>
    </row>
    <row r="1346" spans="2:11" hidden="1">
      <c r="B1346" s="5" t="str">
        <f t="shared" si="833"/>
        <v>SPS1</v>
      </c>
      <c r="C1346" s="5" t="str">
        <f t="shared" si="834"/>
        <v>CH</v>
      </c>
      <c r="D1346" t="s">
        <v>1410</v>
      </c>
      <c r="E1346" t="s">
        <v>8</v>
      </c>
      <c r="F1346" s="2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2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2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2.2483476265879966E-5</v>
      </c>
      <c r="I1346" s="2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3.7903195828747965E-5</v>
      </c>
      <c r="J1346" s="2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2.2888729144811195E-5</v>
      </c>
      <c r="K1346" s="2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5.2498964339071651E-6</v>
      </c>
    </row>
    <row r="1347" spans="2:11" hidden="1">
      <c r="B1347" s="5" t="str">
        <f t="shared" si="833"/>
        <v>SPS1</v>
      </c>
      <c r="C1347" s="5" t="str">
        <f t="shared" si="834"/>
        <v>CH</v>
      </c>
      <c r="D1347" t="s">
        <v>1411</v>
      </c>
      <c r="E1347" t="s">
        <v>8</v>
      </c>
      <c r="F1347" s="2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2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2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4.2936688265691136E-2</v>
      </c>
      <c r="I1347" s="2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4.3093327483036285E-2</v>
      </c>
      <c r="J1347" s="2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0.11440649488585461</v>
      </c>
      <c r="K1347" s="2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1.5252625949292423E-2</v>
      </c>
    </row>
    <row r="1348" spans="2:11" hidden="1">
      <c r="B1348" s="5" t="str">
        <f t="shared" si="833"/>
        <v>SPS1</v>
      </c>
      <c r="C1348" s="5" t="str">
        <f t="shared" si="834"/>
        <v>CH</v>
      </c>
      <c r="D1348" t="s">
        <v>1412</v>
      </c>
      <c r="E1348" t="s">
        <v>8</v>
      </c>
      <c r="F1348" s="2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2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2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2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2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2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hidden="1"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3">
        <f>SUM(F1350:F1372)</f>
        <v>0.29536113805933595</v>
      </c>
      <c r="G1349" s="3">
        <f t="shared" ref="G1349:K1349" si="850">SUM(G1350:G1372)</f>
        <v>0.30242797563688573</v>
      </c>
      <c r="H1349" s="3">
        <f t="shared" si="850"/>
        <v>0.3130302426098503</v>
      </c>
      <c r="I1349" s="3">
        <f t="shared" si="850"/>
        <v>0.33070453234971336</v>
      </c>
      <c r="J1349" s="3">
        <f t="shared" si="850"/>
        <v>0.35540796993130142</v>
      </c>
      <c r="K1349" s="3">
        <f t="shared" si="850"/>
        <v>0.37210871886203251</v>
      </c>
    </row>
    <row r="1350" spans="2:11" hidden="1"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2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  <c r="G1350" s="2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1.6034272030224215E-3</v>
      </c>
      <c r="H1350" s="2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1.0020243957942453E-3</v>
      </c>
      <c r="I1350" s="2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2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2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hidden="1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1420</v>
      </c>
      <c r="E1351" t="str">
        <f t="shared" ref="E1351:E1372" si="853">E1350</f>
        <v>billion km/yr.</v>
      </c>
      <c r="F1351" s="2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  <c r="G1351" s="2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9.2363791645625631E-4</v>
      </c>
      <c r="H1351" s="2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1.9970867468703424E-3</v>
      </c>
      <c r="I1351" s="2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2.2581666059130895E-2</v>
      </c>
      <c r="J1351" s="2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4.8007884717506187E-2</v>
      </c>
      <c r="K1351" s="2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2.6240700538854023E-2</v>
      </c>
    </row>
    <row r="1352" spans="2:11" hidden="1">
      <c r="B1352" s="5" t="str">
        <f t="shared" si="851"/>
        <v>SPS1</v>
      </c>
      <c r="C1352" s="5" t="str">
        <f t="shared" si="852"/>
        <v>CH</v>
      </c>
      <c r="D1352" t="s">
        <v>1421</v>
      </c>
      <c r="E1352" t="str">
        <f t="shared" si="853"/>
        <v>billion km/yr.</v>
      </c>
      <c r="F1352" s="2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  <c r="G1352" s="2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8.5604212639291451E-6</v>
      </c>
      <c r="H1352" s="2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1.4071223085760498E-5</v>
      </c>
      <c r="I1352" s="2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4.5535661362998374E-5</v>
      </c>
      <c r="J1352" s="2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3.9617637629459711E-2</v>
      </c>
      <c r="K1352" s="2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4.5694526652988558E-2</v>
      </c>
    </row>
    <row r="1353" spans="2:11" hidden="1">
      <c r="B1353" s="5" t="str">
        <f t="shared" si="851"/>
        <v>SPS1</v>
      </c>
      <c r="C1353" s="5" t="str">
        <f t="shared" si="852"/>
        <v>CH</v>
      </c>
      <c r="D1353" t="s">
        <v>1422</v>
      </c>
      <c r="E1353" t="str">
        <f t="shared" si="853"/>
        <v>billion km/yr.</v>
      </c>
      <c r="F1353" s="2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  <c r="G1353" s="2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0</v>
      </c>
      <c r="H1353" s="2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4.3367810791972607E-7</v>
      </c>
      <c r="I1353" s="2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2.2896624589281559E-5</v>
      </c>
      <c r="J1353" s="2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6.6619287205241462E-2</v>
      </c>
      <c r="K1353" s="2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0.19031117485991805</v>
      </c>
    </row>
    <row r="1354" spans="2:11" hidden="1">
      <c r="B1354" s="5" t="str">
        <f t="shared" si="851"/>
        <v>SPS1</v>
      </c>
      <c r="C1354" s="5" t="str">
        <f t="shared" si="852"/>
        <v>CH</v>
      </c>
      <c r="D1354" t="s">
        <v>1423</v>
      </c>
      <c r="E1354" t="str">
        <f t="shared" si="853"/>
        <v>billion km/yr.</v>
      </c>
      <c r="F1354" s="2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2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2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2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2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2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 hidden="1">
      <c r="B1355" s="5" t="str">
        <f t="shared" si="851"/>
        <v>SPS1</v>
      </c>
      <c r="C1355" s="5" t="str">
        <f t="shared" si="852"/>
        <v>CH</v>
      </c>
      <c r="D1355" t="s">
        <v>1424</v>
      </c>
      <c r="E1355" t="str">
        <f t="shared" si="853"/>
        <v>billion km/yr.</v>
      </c>
      <c r="F1355" s="2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2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2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2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1.6672643066325202E-6</v>
      </c>
      <c r="J1355" s="2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2.138884881096074E-5</v>
      </c>
      <c r="K1355" s="2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9.4594017358022794E-3</v>
      </c>
    </row>
    <row r="1356" spans="2:11" hidden="1">
      <c r="B1356" s="5" t="str">
        <f t="shared" si="851"/>
        <v>SPS1</v>
      </c>
      <c r="C1356" s="5" t="str">
        <f t="shared" si="852"/>
        <v>CH</v>
      </c>
      <c r="D1356" t="s">
        <v>1425</v>
      </c>
      <c r="E1356" t="str">
        <f t="shared" si="853"/>
        <v>billion km/yr.</v>
      </c>
      <c r="F1356" s="2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2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2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2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4.8663522759329885E-7</v>
      </c>
      <c r="J1356" s="2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1.2447380119563872E-5</v>
      </c>
      <c r="K1356" s="2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6.4665444559504699E-6</v>
      </c>
    </row>
    <row r="1357" spans="2:11" hidden="1">
      <c r="B1357" s="5" t="str">
        <f t="shared" si="851"/>
        <v>SPS1</v>
      </c>
      <c r="C1357" s="5" t="str">
        <f t="shared" si="852"/>
        <v>CH</v>
      </c>
      <c r="D1357" t="s">
        <v>1426</v>
      </c>
      <c r="E1357" t="str">
        <f t="shared" si="853"/>
        <v>billion km/yr.</v>
      </c>
      <c r="F1357" s="2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2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2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2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2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8.838523679006274E-3</v>
      </c>
      <c r="K1357" s="2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3.0284126241949538E-3</v>
      </c>
    </row>
    <row r="1358" spans="2:11" hidden="1">
      <c r="B1358" s="5" t="str">
        <f t="shared" si="851"/>
        <v>SPS1</v>
      </c>
      <c r="C1358" s="5" t="str">
        <f t="shared" si="852"/>
        <v>CH</v>
      </c>
      <c r="D1358" t="s">
        <v>1427</v>
      </c>
      <c r="E1358" t="str">
        <f t="shared" si="853"/>
        <v>billion km/yr.</v>
      </c>
      <c r="F1358" s="2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2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2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2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2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2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hidden="1">
      <c r="B1359" s="5" t="str">
        <f t="shared" si="851"/>
        <v>SPS1</v>
      </c>
      <c r="C1359" s="5" t="str">
        <f t="shared" si="852"/>
        <v>CH</v>
      </c>
      <c r="D1359" t="s">
        <v>1428</v>
      </c>
      <c r="E1359" t="str">
        <f t="shared" si="853"/>
        <v>billion km/yr.</v>
      </c>
      <c r="F1359" s="2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2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3.426874737826939E-2</v>
      </c>
      <c r="H1359" s="2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3.4263079179218552E-2</v>
      </c>
      <c r="I1359" s="2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1.7101730620337346E-2</v>
      </c>
      <c r="J1359" s="2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1.1556352614755382E-5</v>
      </c>
      <c r="K1359" s="2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9.0948682047196888E-2</v>
      </c>
    </row>
    <row r="1360" spans="2:11" hidden="1">
      <c r="B1360" s="5" t="str">
        <f t="shared" si="851"/>
        <v>SPS1</v>
      </c>
      <c r="C1360" s="5" t="str">
        <f t="shared" si="852"/>
        <v>CH</v>
      </c>
      <c r="D1360" t="s">
        <v>1429</v>
      </c>
      <c r="E1360" t="str">
        <f t="shared" si="853"/>
        <v>billion km/yr.</v>
      </c>
      <c r="F1360" s="2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2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1.1913645156244777E-5</v>
      </c>
      <c r="H1360" s="2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1.2560929900284587E-5</v>
      </c>
      <c r="I1360" s="2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1.7650412579322393E-5</v>
      </c>
      <c r="J1360" s="2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4.4660848877293795E-6</v>
      </c>
      <c r="K1360" s="2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1.4918449627694033E-6</v>
      </c>
    </row>
    <row r="1361" spans="2:11" hidden="1">
      <c r="B1361" s="5" t="str">
        <f t="shared" si="851"/>
        <v>SPS1</v>
      </c>
      <c r="C1361" s="5" t="str">
        <f t="shared" si="852"/>
        <v>CH</v>
      </c>
      <c r="D1361" t="s">
        <v>1430</v>
      </c>
      <c r="E1361" t="str">
        <f t="shared" si="853"/>
        <v>billion km/yr.</v>
      </c>
      <c r="F1361" s="2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2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5.0384783302547748E-3</v>
      </c>
      <c r="H1361" s="2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5.0385794595705843E-3</v>
      </c>
      <c r="I1361" s="2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2.9966523664595878E-3</v>
      </c>
      <c r="J1361" s="2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0.10629063061735383</v>
      </c>
      <c r="K1361" s="2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5.3318363582800883E-3</v>
      </c>
    </row>
    <row r="1362" spans="2:11" hidden="1">
      <c r="B1362" s="5" t="str">
        <f t="shared" si="851"/>
        <v>SPS1</v>
      </c>
      <c r="C1362" s="5" t="str">
        <f t="shared" si="852"/>
        <v>CH</v>
      </c>
      <c r="D1362" t="s">
        <v>1431</v>
      </c>
      <c r="E1362" t="str">
        <f t="shared" si="853"/>
        <v>billion km/yr.</v>
      </c>
      <c r="F1362" s="2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2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2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2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2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2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hidden="1">
      <c r="B1363" s="5" t="str">
        <f t="shared" si="851"/>
        <v>SPS1</v>
      </c>
      <c r="C1363" s="5" t="str">
        <f t="shared" si="852"/>
        <v>CH</v>
      </c>
      <c r="D1363" t="s">
        <v>1432</v>
      </c>
      <c r="E1363" t="str">
        <f t="shared" si="853"/>
        <v>billion km/yr.</v>
      </c>
      <c r="F1363" s="2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  <c r="G1363" s="2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0.19378250216397974</v>
      </c>
      <c r="H1363" s="2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0.1211140586205894</v>
      </c>
      <c r="I1363" s="2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2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2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hidden="1">
      <c r="B1364" s="5" t="str">
        <f t="shared" si="851"/>
        <v>SPS1</v>
      </c>
      <c r="C1364" s="5" t="str">
        <f t="shared" si="852"/>
        <v>CH</v>
      </c>
      <c r="D1364" t="s">
        <v>1433</v>
      </c>
      <c r="E1364" t="str">
        <f t="shared" si="853"/>
        <v>billion km/yr.</v>
      </c>
      <c r="F1364" s="2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  <c r="G1364" s="2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3.2294127371006164E-5</v>
      </c>
      <c r="H1364" s="2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2.19916226792694E-2</v>
      </c>
      <c r="I1364" s="2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7.2869998770763125E-2</v>
      </c>
      <c r="J1364" s="2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7.2922345276647718E-2</v>
      </c>
      <c r="K1364" s="2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8.8126332154194478E-7</v>
      </c>
    </row>
    <row r="1365" spans="2:11" hidden="1">
      <c r="B1365" s="5" t="str">
        <f t="shared" si="851"/>
        <v>SPS1</v>
      </c>
      <c r="C1365" s="5" t="str">
        <f t="shared" si="852"/>
        <v>CH</v>
      </c>
      <c r="D1365" t="s">
        <v>1434</v>
      </c>
      <c r="E1365" t="str">
        <f t="shared" si="853"/>
        <v>billion km/yr.</v>
      </c>
      <c r="F1365" s="2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  <c r="G1365" s="2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1.2691273535741548E-2</v>
      </c>
      <c r="H1365" s="2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2.3147173956456175E-2</v>
      </c>
      <c r="I1365" s="2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4.0551138496229502E-2</v>
      </c>
      <c r="J1365" s="2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4.0134247599514141E-3</v>
      </c>
      <c r="K1365" s="2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9.2499748557686506E-8</v>
      </c>
    </row>
    <row r="1366" spans="2:11" hidden="1">
      <c r="B1366" s="5" t="str">
        <f t="shared" si="851"/>
        <v>SPS1</v>
      </c>
      <c r="C1366" s="5" t="str">
        <f t="shared" si="852"/>
        <v>CH</v>
      </c>
      <c r="D1366" t="s">
        <v>1435</v>
      </c>
      <c r="E1366" t="str">
        <f t="shared" si="853"/>
        <v>billion km/yr.</v>
      </c>
      <c r="F1366" s="2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  <c r="G1366" s="2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5.0521369621033589E-2</v>
      </c>
      <c r="H1366" s="2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9.3710051178867618E-2</v>
      </c>
      <c r="I1366" s="2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0.17195125636945763</v>
      </c>
      <c r="J1366" s="2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1.1573692941783979E-3</v>
      </c>
      <c r="K1366" s="2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1.5311246891447771E-7</v>
      </c>
    </row>
    <row r="1367" spans="2:11" hidden="1">
      <c r="B1367" s="5" t="str">
        <f t="shared" si="851"/>
        <v>SPS1</v>
      </c>
      <c r="C1367" s="5" t="str">
        <f t="shared" si="852"/>
        <v>CH</v>
      </c>
      <c r="D1367" t="s">
        <v>1436</v>
      </c>
      <c r="E1367" t="str">
        <f t="shared" si="853"/>
        <v>billion km/yr.</v>
      </c>
      <c r="F1367" s="2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  <c r="G1367" s="2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2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2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2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2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hidden="1">
      <c r="B1368" s="5" t="str">
        <f t="shared" si="851"/>
        <v>SPS1</v>
      </c>
      <c r="C1368" s="5" t="str">
        <f t="shared" si="852"/>
        <v>CH</v>
      </c>
      <c r="D1368" t="s">
        <v>1437</v>
      </c>
      <c r="E1368" t="str">
        <f t="shared" si="853"/>
        <v>billion km/yr.</v>
      </c>
      <c r="F1368" s="2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  <c r="G1368" s="2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3.5457712943368193E-3</v>
      </c>
      <c r="H1368" s="2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2.2160643701899627E-3</v>
      </c>
      <c r="I1368" s="2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2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2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hidden="1">
      <c r="B1369" s="5" t="str">
        <f t="shared" si="851"/>
        <v>SPS1</v>
      </c>
      <c r="C1369" s="5" t="str">
        <f t="shared" si="852"/>
        <v>CH</v>
      </c>
      <c r="D1369" t="s">
        <v>1438</v>
      </c>
      <c r="E1369" t="str">
        <f t="shared" si="853"/>
        <v>billion km/yr.</v>
      </c>
      <c r="F1369" s="2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2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2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5.9728486676145229E-3</v>
      </c>
      <c r="I1369" s="2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1.714355542513393E-6</v>
      </c>
      <c r="J1369" s="2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4.9894110678682516E-6</v>
      </c>
      <c r="K1369" s="2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2.0407291571744617E-6</v>
      </c>
    </row>
    <row r="1370" spans="2:11" hidden="1">
      <c r="B1370" s="5" t="str">
        <f t="shared" si="851"/>
        <v>SPS1</v>
      </c>
      <c r="C1370" s="5" t="str">
        <f t="shared" si="852"/>
        <v>CH</v>
      </c>
      <c r="D1370" t="s">
        <v>1439</v>
      </c>
      <c r="E1370" t="str">
        <f t="shared" si="853"/>
        <v>billion km/yr.</v>
      </c>
      <c r="F1370" s="2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2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2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2.0105480292780044E-6</v>
      </c>
      <c r="I1370" s="2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3.5012475315836931E-6</v>
      </c>
      <c r="J1370" s="2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2.4003528735313768E-6</v>
      </c>
      <c r="K1370" s="2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5.6124437843179449E-7</v>
      </c>
    </row>
    <row r="1371" spans="2:11" hidden="1">
      <c r="B1371" s="5" t="str">
        <f t="shared" si="851"/>
        <v>SPS1</v>
      </c>
      <c r="C1371" s="5" t="str">
        <f t="shared" si="852"/>
        <v>CH</v>
      </c>
      <c r="D1371" t="s">
        <v>1440</v>
      </c>
      <c r="E1371" t="str">
        <f t="shared" si="853"/>
        <v>billion km/yr.</v>
      </c>
      <c r="F1371" s="2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2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2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2.5485769762861915E-3</v>
      </c>
      <c r="I1371" s="2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2.5586374661953921E-3</v>
      </c>
      <c r="J1371" s="2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7.8836183215819835E-3</v>
      </c>
      <c r="K1371" s="2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1.0822968063042249E-3</v>
      </c>
    </row>
    <row r="1372" spans="2:11" hidden="1">
      <c r="B1372" s="5" t="str">
        <f t="shared" si="851"/>
        <v>SPS1</v>
      </c>
      <c r="C1372" s="5" t="str">
        <f t="shared" si="852"/>
        <v>CH</v>
      </c>
      <c r="D1372" t="s">
        <v>1441</v>
      </c>
      <c r="E1372" t="str">
        <f t="shared" si="853"/>
        <v>billion km/yr.</v>
      </c>
      <c r="F1372" s="2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2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2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2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2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2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hidden="1"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2" t="s">
        <v>295</v>
      </c>
      <c r="G1373" s="22" t="s">
        <v>295</v>
      </c>
      <c r="H1373" s="22" t="s">
        <v>295</v>
      </c>
      <c r="I1373" s="22" t="s">
        <v>295</v>
      </c>
      <c r="J1373" s="22" t="s">
        <v>295</v>
      </c>
      <c r="K1373" s="22" t="s">
        <v>295</v>
      </c>
    </row>
    <row r="1374" spans="2:11" hidden="1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1443</v>
      </c>
      <c r="E1374" t="s">
        <v>1297</v>
      </c>
      <c r="F1374" s="2">
        <f>IFERROR(F1350/F1315,"-")</f>
        <v>4.1906042144660294</v>
      </c>
      <c r="G1374" s="2">
        <f t="shared" ref="G1374:K1374" si="856">IFERROR(G1350/G1315,"-")</f>
        <v>3.373750732683936</v>
      </c>
      <c r="H1374" s="2">
        <f t="shared" si="856"/>
        <v>2.1484705100107937</v>
      </c>
      <c r="I1374" s="2" t="str">
        <f t="shared" si="856"/>
        <v>-</v>
      </c>
      <c r="J1374" s="2" t="str">
        <f t="shared" si="856"/>
        <v>-</v>
      </c>
      <c r="K1374" s="2" t="str">
        <f t="shared" si="856"/>
        <v>-</v>
      </c>
    </row>
    <row r="1375" spans="2:11" hidden="1">
      <c r="B1375" s="5" t="str">
        <f t="shared" si="854"/>
        <v>SPS1</v>
      </c>
      <c r="C1375" s="5" t="str">
        <f t="shared" si="855"/>
        <v>CH</v>
      </c>
      <c r="D1375" t="s">
        <v>1444</v>
      </c>
      <c r="E1375" t="s">
        <v>1297</v>
      </c>
      <c r="F1375" s="2">
        <f t="shared" ref="F1375:K1375" si="857">IFERROR(F1351/F1316,"-")</f>
        <v>0.378693217018718</v>
      </c>
      <c r="G1375" s="2">
        <f t="shared" si="857"/>
        <v>0.39242440634734571</v>
      </c>
      <c r="H1375" s="2">
        <f t="shared" si="857"/>
        <v>0.39918030440117896</v>
      </c>
      <c r="I1375" s="2">
        <f t="shared" si="857"/>
        <v>0.4473488934571348</v>
      </c>
      <c r="J1375" s="2">
        <f t="shared" si="857"/>
        <v>0.47200546859748821</v>
      </c>
      <c r="K1375" s="2">
        <f t="shared" si="857"/>
        <v>0.51646309874679475</v>
      </c>
    </row>
    <row r="1376" spans="2:11" hidden="1">
      <c r="B1376" s="5" t="str">
        <f t="shared" si="854"/>
        <v>SPS1</v>
      </c>
      <c r="C1376" s="5" t="str">
        <f t="shared" si="855"/>
        <v>CH</v>
      </c>
      <c r="D1376" t="s">
        <v>1445</v>
      </c>
      <c r="E1376" t="s">
        <v>1297</v>
      </c>
      <c r="F1376" s="2">
        <f t="shared" ref="F1376:K1376" si="858">IFERROR(F1352/F1317,"-")</f>
        <v>0.2751807049649071</v>
      </c>
      <c r="G1376" s="2">
        <f t="shared" si="858"/>
        <v>0.28005647482237439</v>
      </c>
      <c r="H1376" s="2">
        <f t="shared" si="858"/>
        <v>0.28164371563462093</v>
      </c>
      <c r="I1376" s="2">
        <f t="shared" si="858"/>
        <v>0.32393558875785244</v>
      </c>
      <c r="J1376" s="2">
        <f t="shared" si="858"/>
        <v>0.34981711318533076</v>
      </c>
      <c r="K1376" s="2">
        <f t="shared" si="858"/>
        <v>0.38018135623296678</v>
      </c>
    </row>
    <row r="1377" spans="2:11" hidden="1">
      <c r="B1377" s="5" t="str">
        <f t="shared" si="854"/>
        <v>SPS1</v>
      </c>
      <c r="C1377" s="5" t="str">
        <f t="shared" si="855"/>
        <v>CH</v>
      </c>
      <c r="D1377" t="s">
        <v>1446</v>
      </c>
      <c r="E1377" t="s">
        <v>1297</v>
      </c>
      <c r="F1377" s="2">
        <f t="shared" ref="F1377:K1377" si="859">IFERROR(F1353/F1318,"-")</f>
        <v>0.1829704071343991</v>
      </c>
      <c r="G1377" s="2" t="str">
        <f t="shared" si="859"/>
        <v>-</v>
      </c>
      <c r="H1377" s="2">
        <f t="shared" si="859"/>
        <v>0.19651498931791767</v>
      </c>
      <c r="I1377" s="2">
        <f t="shared" si="859"/>
        <v>0.21567909080961972</v>
      </c>
      <c r="J1377" s="2">
        <f t="shared" si="859"/>
        <v>0.23906398373600413</v>
      </c>
      <c r="K1377" s="2">
        <f t="shared" si="859"/>
        <v>0.2591488152659327</v>
      </c>
    </row>
    <row r="1378" spans="2:11" hidden="1">
      <c r="B1378" s="5" t="str">
        <f t="shared" si="854"/>
        <v>SPS1</v>
      </c>
      <c r="C1378" s="5" t="str">
        <f t="shared" si="855"/>
        <v>CH</v>
      </c>
      <c r="D1378" t="s">
        <v>1447</v>
      </c>
      <c r="E1378" t="s">
        <v>1297</v>
      </c>
      <c r="F1378" s="2" t="str">
        <f t="shared" ref="F1378:K1378" si="860">IFERROR(F1354/F1319,"-")</f>
        <v>-</v>
      </c>
      <c r="G1378" s="2" t="str">
        <f t="shared" si="860"/>
        <v>-</v>
      </c>
      <c r="H1378" s="2" t="str">
        <f t="shared" si="860"/>
        <v>-</v>
      </c>
      <c r="I1378" s="2" t="str">
        <f t="shared" si="860"/>
        <v>-</v>
      </c>
      <c r="J1378" s="2" t="str">
        <f t="shared" si="860"/>
        <v>-</v>
      </c>
      <c r="K1378" s="2" t="str">
        <f t="shared" si="860"/>
        <v>-</v>
      </c>
    </row>
    <row r="1379" spans="2:11" hidden="1">
      <c r="B1379" s="5" t="str">
        <f t="shared" si="854"/>
        <v>SPS1</v>
      </c>
      <c r="C1379" s="5" t="str">
        <f t="shared" si="855"/>
        <v>CH</v>
      </c>
      <c r="D1379" t="s">
        <v>1448</v>
      </c>
      <c r="E1379" t="s">
        <v>1297</v>
      </c>
      <c r="F1379" s="2" t="str">
        <f>IFERROR(F1355/F1321,"-")</f>
        <v>-</v>
      </c>
      <c r="G1379" s="2" t="str">
        <f t="shared" ref="G1379:K1379" si="861">IFERROR(G1355/G1321,"-")</f>
        <v>-</v>
      </c>
      <c r="H1379" s="2" t="str">
        <f t="shared" si="861"/>
        <v>-</v>
      </c>
      <c r="I1379" s="2">
        <f t="shared" si="861"/>
        <v>0.23440176174444091</v>
      </c>
      <c r="J1379" s="2">
        <f t="shared" si="861"/>
        <v>0.26070493523106203</v>
      </c>
      <c r="K1379" s="2">
        <f t="shared" si="861"/>
        <v>0.30341091329516234</v>
      </c>
    </row>
    <row r="1380" spans="2:11" hidden="1">
      <c r="B1380" s="5" t="str">
        <f t="shared" si="854"/>
        <v>SPS1</v>
      </c>
      <c r="C1380" s="5" t="str">
        <f t="shared" si="855"/>
        <v>CH</v>
      </c>
      <c r="D1380" t="s">
        <v>1449</v>
      </c>
      <c r="E1380" t="s">
        <v>1297</v>
      </c>
      <c r="F1380" s="2" t="str">
        <f t="shared" ref="F1380:K1380" si="862">IFERROR(F1356/F1322,"-")</f>
        <v>-</v>
      </c>
      <c r="G1380" s="2" t="str">
        <f t="shared" si="862"/>
        <v>-</v>
      </c>
      <c r="H1380" s="2" t="str">
        <f t="shared" si="862"/>
        <v>-</v>
      </c>
      <c r="I1380" s="2">
        <f t="shared" si="862"/>
        <v>0.1691015145104961</v>
      </c>
      <c r="J1380" s="2">
        <f t="shared" si="862"/>
        <v>0.19120910713209757</v>
      </c>
      <c r="K1380" s="2">
        <f t="shared" si="862"/>
        <v>0.2001104776875649</v>
      </c>
    </row>
    <row r="1381" spans="2:11" hidden="1">
      <c r="B1381" s="5" t="str">
        <f t="shared" si="854"/>
        <v>SPS1</v>
      </c>
      <c r="C1381" s="5" t="str">
        <f t="shared" si="855"/>
        <v>CH</v>
      </c>
      <c r="D1381" t="s">
        <v>1450</v>
      </c>
      <c r="E1381" t="s">
        <v>1297</v>
      </c>
      <c r="F1381" s="2" t="str">
        <f t="shared" ref="F1381:K1381" si="863">IFERROR(F1357/F1323,"-")</f>
        <v>-</v>
      </c>
      <c r="G1381" s="2" t="str">
        <f t="shared" si="863"/>
        <v>-</v>
      </c>
      <c r="H1381" s="2" t="str">
        <f t="shared" si="863"/>
        <v>-</v>
      </c>
      <c r="I1381" s="2" t="str">
        <f t="shared" si="863"/>
        <v>-</v>
      </c>
      <c r="J1381" s="2">
        <f t="shared" si="863"/>
        <v>0.12984719479933529</v>
      </c>
      <c r="K1381" s="2">
        <f t="shared" si="863"/>
        <v>0.12985731897952291</v>
      </c>
    </row>
    <row r="1382" spans="2:11" hidden="1">
      <c r="B1382" s="5" t="str">
        <f t="shared" si="854"/>
        <v>SPS1</v>
      </c>
      <c r="C1382" s="5" t="str">
        <f t="shared" si="855"/>
        <v>CH</v>
      </c>
      <c r="D1382" t="s">
        <v>1451</v>
      </c>
      <c r="E1382" t="s">
        <v>1297</v>
      </c>
      <c r="F1382" s="2" t="str">
        <f t="shared" ref="F1382:K1382" si="864">IFERROR(F1358/F1324,"-")</f>
        <v>-</v>
      </c>
      <c r="G1382" s="2" t="str">
        <f t="shared" si="864"/>
        <v>-</v>
      </c>
      <c r="H1382" s="2" t="str">
        <f t="shared" si="864"/>
        <v>-</v>
      </c>
      <c r="I1382" s="2" t="str">
        <f t="shared" si="864"/>
        <v>-</v>
      </c>
      <c r="J1382" s="2" t="str">
        <f t="shared" si="864"/>
        <v>-</v>
      </c>
      <c r="K1382" s="2" t="str">
        <f t="shared" si="864"/>
        <v>-</v>
      </c>
    </row>
    <row r="1383" spans="2:11" hidden="1">
      <c r="B1383" s="5" t="str">
        <f t="shared" si="854"/>
        <v>SPS1</v>
      </c>
      <c r="C1383" s="5" t="str">
        <f t="shared" si="855"/>
        <v>CH</v>
      </c>
      <c r="D1383" t="s">
        <v>1452</v>
      </c>
      <c r="E1383" t="s">
        <v>1297</v>
      </c>
      <c r="F1383" s="2" t="str">
        <f>IFERROR(F1359/F1330,"-")</f>
        <v>-</v>
      </c>
      <c r="G1383" s="2">
        <f t="shared" ref="G1383:K1383" si="865">IFERROR(G1359/G1330,"-")</f>
        <v>0.16251369968883866</v>
      </c>
      <c r="H1383" s="2">
        <f t="shared" si="865"/>
        <v>0.16251413288252478</v>
      </c>
      <c r="I1383" s="2">
        <f t="shared" si="865"/>
        <v>0.18436105828419111</v>
      </c>
      <c r="J1383" s="2">
        <f t="shared" si="865"/>
        <v>0.2000620906838419</v>
      </c>
      <c r="K1383" s="2">
        <f t="shared" si="865"/>
        <v>0.22493217533446855</v>
      </c>
    </row>
    <row r="1384" spans="2:11" hidden="1">
      <c r="B1384" s="5" t="str">
        <f t="shared" si="854"/>
        <v>SPS1</v>
      </c>
      <c r="C1384" s="5" t="str">
        <f t="shared" si="855"/>
        <v>CH</v>
      </c>
      <c r="D1384" t="s">
        <v>1453</v>
      </c>
      <c r="E1384" t="s">
        <v>1297</v>
      </c>
      <c r="F1384" s="2" t="str">
        <f t="shared" ref="F1384:K1384" si="866">IFERROR(F1360/F1331,"-")</f>
        <v>-</v>
      </c>
      <c r="G1384" s="2">
        <f t="shared" si="866"/>
        <v>0.11649393435744139</v>
      </c>
      <c r="H1384" s="2">
        <f t="shared" si="866"/>
        <v>0.11681316955495429</v>
      </c>
      <c r="I1384" s="2">
        <f t="shared" si="866"/>
        <v>0.12215452654694088</v>
      </c>
      <c r="J1384" s="2">
        <f t="shared" si="866"/>
        <v>0.14243845758942908</v>
      </c>
      <c r="K1384" s="2">
        <f t="shared" si="866"/>
        <v>0.15117232430903718</v>
      </c>
    </row>
    <row r="1385" spans="2:11" hidden="1">
      <c r="B1385" s="5" t="str">
        <f t="shared" si="854"/>
        <v>SPS1</v>
      </c>
      <c r="C1385" s="5" t="str">
        <f t="shared" si="855"/>
        <v>CH</v>
      </c>
      <c r="D1385" t="s">
        <v>1454</v>
      </c>
      <c r="E1385" t="s">
        <v>1297</v>
      </c>
      <c r="F1385" s="2" t="str">
        <f t="shared" ref="F1385:K1385" si="867">IFERROR(F1361/F1332,"-")</f>
        <v>-</v>
      </c>
      <c r="G1385" s="2">
        <f t="shared" si="867"/>
        <v>7.8235828164578802E-2</v>
      </c>
      <c r="H1385" s="2">
        <f t="shared" si="867"/>
        <v>7.8235932579900733E-2</v>
      </c>
      <c r="I1385" s="2">
        <f t="shared" si="867"/>
        <v>7.8271018599776851E-2</v>
      </c>
      <c r="J1385" s="2">
        <f t="shared" si="867"/>
        <v>9.4468002227150738E-2</v>
      </c>
      <c r="K1385" s="2">
        <f t="shared" si="867"/>
        <v>9.8732230217019337E-2</v>
      </c>
    </row>
    <row r="1386" spans="2:11" hidden="1">
      <c r="B1386" s="5" t="str">
        <f t="shared" si="854"/>
        <v>SPS1</v>
      </c>
      <c r="C1386" s="5" t="str">
        <f t="shared" si="855"/>
        <v>CH</v>
      </c>
      <c r="D1386" t="s">
        <v>1455</v>
      </c>
      <c r="E1386" t="s">
        <v>1297</v>
      </c>
      <c r="F1386" s="2" t="str">
        <f t="shared" ref="F1386:K1386" si="868">IFERROR(F1362/F1333,"-")</f>
        <v>-</v>
      </c>
      <c r="G1386" s="2" t="str">
        <f t="shared" si="868"/>
        <v>-</v>
      </c>
      <c r="H1386" s="2" t="str">
        <f t="shared" si="868"/>
        <v>-</v>
      </c>
      <c r="I1386" s="2" t="str">
        <f t="shared" si="868"/>
        <v>-</v>
      </c>
      <c r="J1386" s="2" t="str">
        <f t="shared" si="868"/>
        <v>-</v>
      </c>
      <c r="K1386" s="2" t="str">
        <f t="shared" si="868"/>
        <v>-</v>
      </c>
    </row>
    <row r="1387" spans="2:11" hidden="1">
      <c r="B1387" s="5" t="str">
        <f t="shared" si="854"/>
        <v>SPS1</v>
      </c>
      <c r="C1387" s="5" t="str">
        <f t="shared" si="855"/>
        <v>CH</v>
      </c>
      <c r="D1387" t="s">
        <v>1456</v>
      </c>
      <c r="E1387" t="s">
        <v>1297</v>
      </c>
      <c r="F1387" s="2">
        <f>IFERROR(F1363/F1334,"-")</f>
        <v>13.968680714886803</v>
      </c>
      <c r="G1387" s="2">
        <f t="shared" ref="G1387:K1387" si="869">IFERROR(G1363/G1334,"-")</f>
        <v>11.189596541502645</v>
      </c>
      <c r="H1387" s="2">
        <f t="shared" si="869"/>
        <v>7.0209702814264157</v>
      </c>
      <c r="I1387" s="2" t="str">
        <f t="shared" si="869"/>
        <v>-</v>
      </c>
      <c r="J1387" s="2" t="str">
        <f t="shared" si="869"/>
        <v>-</v>
      </c>
      <c r="K1387" s="2" t="str">
        <f t="shared" si="869"/>
        <v>-</v>
      </c>
    </row>
    <row r="1388" spans="2:11" hidden="1">
      <c r="B1388" s="5" t="str">
        <f t="shared" si="854"/>
        <v>SPS1</v>
      </c>
      <c r="C1388" s="5" t="str">
        <f t="shared" si="855"/>
        <v>CH</v>
      </c>
      <c r="D1388" t="s">
        <v>1457</v>
      </c>
      <c r="E1388" t="s">
        <v>1297</v>
      </c>
      <c r="F1388" s="2">
        <f t="shared" ref="F1388:K1388" si="870">IFERROR(F1364/F1335,"-")</f>
        <v>0.12391916748597484</v>
      </c>
      <c r="G1388" s="2">
        <f t="shared" si="870"/>
        <v>0.12469239665402942</v>
      </c>
      <c r="H1388" s="2">
        <f t="shared" si="870"/>
        <v>0.1353888716349663</v>
      </c>
      <c r="I1388" s="2">
        <f t="shared" si="870"/>
        <v>0.14431492387139605</v>
      </c>
      <c r="J1388" s="2">
        <f t="shared" si="870"/>
        <v>0.16074492767013515</v>
      </c>
      <c r="K1388" s="2">
        <f t="shared" si="870"/>
        <v>0.16247004339690332</v>
      </c>
    </row>
    <row r="1389" spans="2:11" hidden="1">
      <c r="B1389" s="5" t="str">
        <f t="shared" si="854"/>
        <v>SPS1</v>
      </c>
      <c r="C1389" s="5" t="str">
        <f t="shared" si="855"/>
        <v>CH</v>
      </c>
      <c r="D1389" t="s">
        <v>1458</v>
      </c>
      <c r="E1389" t="s">
        <v>1297</v>
      </c>
      <c r="F1389" s="2">
        <f t="shared" ref="F1389:K1389" si="871">IFERROR(F1365/F1336,"-")</f>
        <v>8.7465847585616679E-2</v>
      </c>
      <c r="G1389" s="2">
        <f t="shared" si="871"/>
        <v>8.7946151469682404E-2</v>
      </c>
      <c r="H1389" s="2">
        <f t="shared" si="871"/>
        <v>9.1073931609989778E-2</v>
      </c>
      <c r="I1389" s="2">
        <f t="shared" si="871"/>
        <v>9.7853504712669043E-2</v>
      </c>
      <c r="J1389" s="2">
        <f t="shared" si="871"/>
        <v>0.1029046334658653</v>
      </c>
      <c r="K1389" s="2">
        <f t="shared" si="871"/>
        <v>0.11343753121307457</v>
      </c>
    </row>
    <row r="1390" spans="2:11" hidden="1">
      <c r="B1390" s="5" t="str">
        <f t="shared" si="854"/>
        <v>SPS1</v>
      </c>
      <c r="C1390" s="5" t="str">
        <f t="shared" si="855"/>
        <v>CH</v>
      </c>
      <c r="D1390" t="s">
        <v>1459</v>
      </c>
      <c r="E1390" t="s">
        <v>1297</v>
      </c>
      <c r="F1390" s="2">
        <f t="shared" ref="F1390:K1390" si="872">IFERROR(F1366/F1337,"-")</f>
        <v>5.7949527986548635E-2</v>
      </c>
      <c r="G1390" s="2">
        <f t="shared" si="872"/>
        <v>5.8103986387759127E-2</v>
      </c>
      <c r="H1390" s="2">
        <f t="shared" si="872"/>
        <v>6.0288706447868087E-2</v>
      </c>
      <c r="I1390" s="2">
        <f t="shared" si="872"/>
        <v>6.5948964893487561E-2</v>
      </c>
      <c r="J1390" s="2">
        <f t="shared" si="872"/>
        <v>7.1676722586595076E-2</v>
      </c>
      <c r="K1390" s="2">
        <f t="shared" si="872"/>
        <v>7.5170537347230351E-2</v>
      </c>
    </row>
    <row r="1391" spans="2:11" hidden="1">
      <c r="B1391" s="5" t="str">
        <f t="shared" si="854"/>
        <v>SPS1</v>
      </c>
      <c r="C1391" s="5" t="str">
        <f t="shared" si="855"/>
        <v>CH</v>
      </c>
      <c r="D1391" t="s">
        <v>1460</v>
      </c>
      <c r="E1391" t="s">
        <v>1297</v>
      </c>
      <c r="F1391" s="2">
        <f t="shared" ref="F1391:K1391" si="873">IFERROR(F1367/F1338,"-")</f>
        <v>3.8646481387947483E-2</v>
      </c>
      <c r="G1391" s="2" t="str">
        <f t="shared" si="873"/>
        <v>-</v>
      </c>
      <c r="H1391" s="2" t="str">
        <f t="shared" si="873"/>
        <v>-</v>
      </c>
      <c r="I1391" s="2" t="str">
        <f t="shared" si="873"/>
        <v>-</v>
      </c>
      <c r="J1391" s="2" t="str">
        <f t="shared" si="873"/>
        <v>-</v>
      </c>
      <c r="K1391" s="2" t="str">
        <f t="shared" si="873"/>
        <v>-</v>
      </c>
    </row>
    <row r="1392" spans="2:11" hidden="1">
      <c r="B1392" s="5" t="str">
        <f t="shared" si="854"/>
        <v>SPS1</v>
      </c>
      <c r="C1392" s="5" t="str">
        <f t="shared" si="855"/>
        <v>CH</v>
      </c>
      <c r="D1392" t="s">
        <v>1461</v>
      </c>
      <c r="E1392" t="s">
        <v>1297</v>
      </c>
      <c r="F1392" s="2">
        <f>IFERROR(F1368/F1344,"-")</f>
        <v>13.96868071488681</v>
      </c>
      <c r="G1392" s="2">
        <f t="shared" ref="G1392:K1392" si="874">IFERROR(G1368/G1344,"-")</f>
        <v>11.186996076539078</v>
      </c>
      <c r="H1392" s="2">
        <f t="shared" si="874"/>
        <v>7.0144691190174662</v>
      </c>
      <c r="I1392" s="2" t="str">
        <f t="shared" si="874"/>
        <v>-</v>
      </c>
      <c r="J1392" s="2" t="str">
        <f t="shared" si="874"/>
        <v>-</v>
      </c>
      <c r="K1392" s="2" t="str">
        <f t="shared" si="874"/>
        <v>-</v>
      </c>
    </row>
    <row r="1393" spans="2:11" hidden="1">
      <c r="B1393" s="5" t="str">
        <f t="shared" si="854"/>
        <v>SPS1</v>
      </c>
      <c r="C1393" s="5" t="str">
        <f t="shared" si="855"/>
        <v>CH</v>
      </c>
      <c r="D1393" t="s">
        <v>1462</v>
      </c>
      <c r="E1393" t="s">
        <v>1297</v>
      </c>
      <c r="F1393" s="2" t="str">
        <f t="shared" ref="F1393:K1393" si="875">IFERROR(F1369/F1345,"-")</f>
        <v>-</v>
      </c>
      <c r="G1393" s="2" t="str">
        <f t="shared" si="875"/>
        <v>-</v>
      </c>
      <c r="H1393" s="2">
        <f t="shared" si="875"/>
        <v>0.12680062621934796</v>
      </c>
      <c r="I1393" s="2">
        <f t="shared" si="875"/>
        <v>0.13365164029065063</v>
      </c>
      <c r="J1393" s="2">
        <f t="shared" si="875"/>
        <v>0.15036614196651032</v>
      </c>
      <c r="K1393" s="2">
        <f t="shared" si="875"/>
        <v>0.15954068942415384</v>
      </c>
    </row>
    <row r="1394" spans="2:11" hidden="1">
      <c r="B1394" s="5" t="str">
        <f t="shared" si="854"/>
        <v>SPS1</v>
      </c>
      <c r="C1394" s="5" t="str">
        <f t="shared" si="855"/>
        <v>CH</v>
      </c>
      <c r="D1394" t="s">
        <v>1463</v>
      </c>
      <c r="E1394" t="s">
        <v>1297</v>
      </c>
      <c r="F1394" s="2" t="str">
        <f t="shared" ref="F1394:K1394" si="876">IFERROR(F1370/F1346,"-")</f>
        <v>-</v>
      </c>
      <c r="G1394" s="2" t="str">
        <f t="shared" si="876"/>
        <v>-</v>
      </c>
      <c r="H1394" s="2">
        <f t="shared" si="876"/>
        <v>8.9423361650223659E-2</v>
      </c>
      <c r="I1394" s="2">
        <f t="shared" si="876"/>
        <v>9.2373412189379167E-2</v>
      </c>
      <c r="J1394" s="2">
        <f t="shared" si="876"/>
        <v>0.10487051763970606</v>
      </c>
      <c r="K1394" s="2">
        <f t="shared" si="876"/>
        <v>0.10690580004720129</v>
      </c>
    </row>
    <row r="1395" spans="2:11" hidden="1">
      <c r="B1395" s="5" t="str">
        <f t="shared" si="854"/>
        <v>SPS1</v>
      </c>
      <c r="C1395" s="5" t="str">
        <f t="shared" si="855"/>
        <v>CH</v>
      </c>
      <c r="D1395" t="s">
        <v>1464</v>
      </c>
      <c r="E1395" t="s">
        <v>1297</v>
      </c>
      <c r="F1395" s="2" t="str">
        <f t="shared" ref="F1395:K1395" si="877">IFERROR(F1371/F1347,"-")</f>
        <v>-</v>
      </c>
      <c r="G1395" s="2" t="str">
        <f t="shared" si="877"/>
        <v>-</v>
      </c>
      <c r="H1395" s="2">
        <f t="shared" si="877"/>
        <v>5.935662668055957E-2</v>
      </c>
      <c r="I1395" s="2">
        <f t="shared" si="877"/>
        <v>5.9374330450638821E-2</v>
      </c>
      <c r="J1395" s="2">
        <f t="shared" si="877"/>
        <v>6.89088353720443E-2</v>
      </c>
      <c r="K1395" s="2">
        <f t="shared" si="877"/>
        <v>7.0958063870597526E-2</v>
      </c>
    </row>
    <row r="1396" spans="2:11" hidden="1">
      <c r="B1396" s="5" t="str">
        <f t="shared" si="854"/>
        <v>SPS1</v>
      </c>
      <c r="C1396" s="5" t="str">
        <f t="shared" si="855"/>
        <v>CH</v>
      </c>
      <c r="D1396" t="s">
        <v>1465</v>
      </c>
      <c r="E1396" t="s">
        <v>1297</v>
      </c>
      <c r="F1396" s="2" t="str">
        <f t="shared" ref="F1396:K1396" si="878">IFERROR(F1372/F1348,"-")</f>
        <v>-</v>
      </c>
      <c r="G1396" s="2" t="str">
        <f t="shared" si="878"/>
        <v>-</v>
      </c>
      <c r="H1396" s="2" t="str">
        <f t="shared" si="878"/>
        <v>-</v>
      </c>
      <c r="I1396" s="2" t="str">
        <f t="shared" si="878"/>
        <v>-</v>
      </c>
      <c r="J1396" s="2" t="str">
        <f t="shared" si="878"/>
        <v>-</v>
      </c>
      <c r="K1396" s="2" t="str">
        <f t="shared" si="878"/>
        <v>-</v>
      </c>
    </row>
    <row r="1397" spans="2:11" hidden="1">
      <c r="B1397" s="9" t="str">
        <f>B1396</f>
        <v>SPS1</v>
      </c>
      <c r="C1397" s="9" t="str">
        <f>C1396</f>
        <v>CH</v>
      </c>
      <c r="D1397" s="1" t="s">
        <v>1468</v>
      </c>
      <c r="E1397" s="1" t="s">
        <v>8</v>
      </c>
      <c r="F1397" s="3">
        <f>F1398+F1404+F1409+F1423</f>
        <v>0.8142982833331901</v>
      </c>
      <c r="G1397" s="3">
        <f t="shared" ref="G1397" si="879">G1398+G1404+G1409+G1423</f>
        <v>0.81245604938857419</v>
      </c>
      <c r="H1397" s="3">
        <f t="shared" ref="H1397" si="880">H1398+H1404+H1409+H1423</f>
        <v>0.995987855394874</v>
      </c>
      <c r="I1397" s="3">
        <f t="shared" ref="I1397" si="881">I1398+I1404+I1409+I1423</f>
        <v>1.1811925655475088</v>
      </c>
      <c r="J1397" s="3">
        <f t="shared" ref="J1397" si="882">J1398+J1404+J1409+J1423</f>
        <v>0.7280342371032924</v>
      </c>
      <c r="K1397" s="3">
        <f t="shared" ref="K1397" si="883">K1398+K1404+K1409+K1423</f>
        <v>0.41624670634701288</v>
      </c>
    </row>
    <row r="1398" spans="2:11" hidden="1"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2">
        <f>SUM(F1399:F1403)</f>
        <v>7.1266208321691901E-4</v>
      </c>
      <c r="G1398" s="2">
        <f t="shared" ref="G1398" si="884">SUM(G1399:G1403)</f>
        <v>4.7373594432911087E-4</v>
      </c>
      <c r="H1398" s="2">
        <f t="shared" ref="H1398" si="885">SUM(H1399:H1403)</f>
        <v>9.6693437043794152E-4</v>
      </c>
      <c r="I1398" s="2">
        <f t="shared" ref="I1398" si="886">SUM(I1399:I1403)</f>
        <v>1.28787167795385E-2</v>
      </c>
      <c r="J1398" s="2">
        <f t="shared" ref="J1398" si="887">SUM(J1399:J1403)</f>
        <v>0.1496694742764785</v>
      </c>
      <c r="K1398" s="2">
        <f t="shared" ref="K1398" si="888">SUM(K1399:K1403)</f>
        <v>0.19774900734454273</v>
      </c>
    </row>
    <row r="1399" spans="2:11" hidden="1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1470</v>
      </c>
      <c r="E1399" t="s">
        <v>8</v>
      </c>
      <c r="F1399" s="2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2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2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2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2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2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hidden="1">
      <c r="B1400" s="5" t="str">
        <f t="shared" si="889"/>
        <v>SPS1</v>
      </c>
      <c r="C1400" s="5" t="str">
        <f t="shared" si="890"/>
        <v>CH</v>
      </c>
      <c r="D1400" t="s">
        <v>1471</v>
      </c>
      <c r="E1400" t="s">
        <v>8</v>
      </c>
      <c r="F1400" s="2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  <c r="G1400" s="2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3.2163023660217106E-4</v>
      </c>
      <c r="H1400" s="2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7.5474692329774581E-4</v>
      </c>
      <c r="I1400" s="2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1.2746526925561311E-2</v>
      </c>
      <c r="J1400" s="2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2.513981792767046E-2</v>
      </c>
      <c r="K1400" s="2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9.4327093458921624E-2</v>
      </c>
    </row>
    <row r="1401" spans="2:11" hidden="1">
      <c r="B1401" s="5" t="str">
        <f t="shared" si="889"/>
        <v>SPS1</v>
      </c>
      <c r="C1401" s="5" t="str">
        <f t="shared" si="890"/>
        <v>CH</v>
      </c>
      <c r="D1401" t="s">
        <v>1472</v>
      </c>
      <c r="E1401" t="s">
        <v>8</v>
      </c>
      <c r="F1401" s="2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  <c r="G1401" s="2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3.1834854699457084E-5</v>
      </c>
      <c r="H1401" s="2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5.0499790048135114E-5</v>
      </c>
      <c r="I1401" s="2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4.9419981836288462E-5</v>
      </c>
      <c r="J1401" s="2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0.11550908270459773</v>
      </c>
      <c r="K1401" s="2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0.10030126048317828</v>
      </c>
    </row>
    <row r="1402" spans="2:11" hidden="1">
      <c r="B1402" s="5" t="str">
        <f t="shared" si="889"/>
        <v>SPS1</v>
      </c>
      <c r="C1402" s="5" t="str">
        <f t="shared" si="890"/>
        <v>CH</v>
      </c>
      <c r="D1402" t="s">
        <v>1473</v>
      </c>
      <c r="E1402" t="s">
        <v>8</v>
      </c>
      <c r="F1402" s="2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  <c r="G1402" s="2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1.2027085302748269E-4</v>
      </c>
      <c r="H1402" s="2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1.6168765709206054E-4</v>
      </c>
      <c r="I1402" s="2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8.2769872140901076E-5</v>
      </c>
      <c r="J1402" s="2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9.0205736442103175E-3</v>
      </c>
      <c r="K1402" s="2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3.1206534024428192E-3</v>
      </c>
    </row>
    <row r="1403" spans="2:11" hidden="1">
      <c r="B1403" s="5" t="str">
        <f t="shared" si="889"/>
        <v>SPS1</v>
      </c>
      <c r="C1403" s="5" t="str">
        <f t="shared" si="890"/>
        <v>CH</v>
      </c>
      <c r="D1403" t="s">
        <v>1474</v>
      </c>
      <c r="E1403" t="s">
        <v>8</v>
      </c>
      <c r="F1403" s="2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2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2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2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2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2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 hidden="1">
      <c r="B1404" s="5" t="str">
        <f t="shared" si="889"/>
        <v>SPS1</v>
      </c>
      <c r="C1404" s="5" t="str">
        <f t="shared" si="890"/>
        <v>CH</v>
      </c>
      <c r="D1404" t="s">
        <v>1475</v>
      </c>
      <c r="E1404" t="s">
        <v>8</v>
      </c>
      <c r="F1404" s="2">
        <f>SUM(F1405:F1408)</f>
        <v>0</v>
      </c>
      <c r="G1404" s="2">
        <f t="shared" ref="G1404" si="891">SUM(G1405:G1408)</f>
        <v>0</v>
      </c>
      <c r="H1404" s="2">
        <f t="shared" ref="H1404" si="892">SUM(H1405:H1408)</f>
        <v>0</v>
      </c>
      <c r="I1404" s="2">
        <f t="shared" ref="I1404" si="893">SUM(I1405:I1408)</f>
        <v>2.2603132446592435E-2</v>
      </c>
      <c r="J1404" s="2">
        <f t="shared" ref="J1404" si="894">SUM(J1405:J1408)</f>
        <v>8.3694159069544888E-2</v>
      </c>
      <c r="K1404" s="2">
        <f t="shared" ref="K1404" si="895">SUM(K1405:K1408)</f>
        <v>0.16968706560072361</v>
      </c>
    </row>
    <row r="1405" spans="2:11" hidden="1">
      <c r="B1405" s="5" t="str">
        <f t="shared" si="889"/>
        <v>SPS1</v>
      </c>
      <c r="C1405" s="5" t="str">
        <f t="shared" si="890"/>
        <v>CH</v>
      </c>
      <c r="D1405" t="s">
        <v>1476</v>
      </c>
      <c r="E1405" t="s">
        <v>8</v>
      </c>
      <c r="F1405" s="2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2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2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2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2.2592543167260358E-2</v>
      </c>
      <c r="J1405" s="2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2.2400904656515457E-3</v>
      </c>
      <c r="K1405" s="2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1.1753059398915862E-2</v>
      </c>
    </row>
    <row r="1406" spans="2:11" hidden="1">
      <c r="B1406" s="5" t="str">
        <f t="shared" si="889"/>
        <v>SPS1</v>
      </c>
      <c r="C1406" s="5" t="str">
        <f t="shared" si="890"/>
        <v>CH</v>
      </c>
      <c r="D1406" t="s">
        <v>1477</v>
      </c>
      <c r="E1406" t="s">
        <v>8</v>
      </c>
      <c r="F1406" s="2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2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2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2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7.7740012475249889E-6</v>
      </c>
      <c r="J1406" s="2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6.9761009012294942E-2</v>
      </c>
      <c r="K1406" s="2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8.5332212028629034E-2</v>
      </c>
    </row>
    <row r="1407" spans="2:11" hidden="1">
      <c r="B1407" s="5" t="str">
        <f t="shared" si="889"/>
        <v>SPS1</v>
      </c>
      <c r="C1407" s="5" t="str">
        <f t="shared" si="890"/>
        <v>CH</v>
      </c>
      <c r="D1407" t="s">
        <v>1478</v>
      </c>
      <c r="E1407" t="s">
        <v>8</v>
      </c>
      <c r="F1407" s="2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2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2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2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2.815278084550826E-6</v>
      </c>
      <c r="J1407" s="2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1.1693059591598394E-2</v>
      </c>
      <c r="K1407" s="2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7.2601794173178719E-2</v>
      </c>
    </row>
    <row r="1408" spans="2:11" hidden="1">
      <c r="B1408" s="5" t="str">
        <f t="shared" si="889"/>
        <v>SPS1</v>
      </c>
      <c r="C1408" s="5" t="str">
        <f t="shared" si="890"/>
        <v>CH</v>
      </c>
      <c r="D1408" t="s">
        <v>1479</v>
      </c>
      <c r="E1408" t="s">
        <v>8</v>
      </c>
      <c r="F1408" s="2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2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2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2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2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2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hidden="1">
      <c r="B1409" s="5" t="str">
        <f t="shared" si="889"/>
        <v>SPS1</v>
      </c>
      <c r="C1409" s="5" t="str">
        <f t="shared" si="890"/>
        <v>CH</v>
      </c>
      <c r="D1409" t="s">
        <v>1480</v>
      </c>
      <c r="E1409" t="s">
        <v>8</v>
      </c>
      <c r="F1409" s="2">
        <f>SUM(F1414:F1422)</f>
        <v>0.81344810055825378</v>
      </c>
      <c r="G1409" s="2">
        <f t="shared" ref="G1409:K1409" si="896">SUM(G1414:G1422)</f>
        <v>0.81184507092017022</v>
      </c>
      <c r="H1409" s="2">
        <f t="shared" si="896"/>
        <v>0.99448142207218149</v>
      </c>
      <c r="I1409" s="2">
        <f t="shared" si="896"/>
        <v>1.129688040499691</v>
      </c>
      <c r="J1409" s="2">
        <f t="shared" si="896"/>
        <v>0.45170872458390732</v>
      </c>
      <c r="K1409" s="2">
        <f t="shared" si="896"/>
        <v>3.959229834524499E-2</v>
      </c>
    </row>
    <row r="1410" spans="2:11" hidden="1">
      <c r="B1410" s="5" t="str">
        <f t="shared" si="889"/>
        <v>SPS1</v>
      </c>
      <c r="C1410" s="5" t="str">
        <f t="shared" si="890"/>
        <v>CH</v>
      </c>
      <c r="D1410" t="s">
        <v>1481</v>
      </c>
      <c r="E1410" t="s">
        <v>8</v>
      </c>
      <c r="F1410" s="2">
        <f>F1409-F1411</f>
        <v>0.79343787799826471</v>
      </c>
      <c r="G1410" s="2">
        <f t="shared" ref="G1410" si="897">G1409-G1411</f>
        <v>0.7908036481520444</v>
      </c>
      <c r="H1410" s="2">
        <f t="shared" ref="H1410" si="898">H1409-H1411</f>
        <v>0.96318224574341949</v>
      </c>
      <c r="I1410" s="2">
        <f t="shared" ref="I1410" si="899">I1409-I1411</f>
        <v>1.0855699924407503</v>
      </c>
      <c r="J1410" s="2">
        <f t="shared" ref="J1410" si="900">J1409-J1411</f>
        <v>0.43908416114759569</v>
      </c>
      <c r="K1410" s="2">
        <f t="shared" ref="K1410" si="901">K1409-K1411</f>
        <v>-3.8472496109904566E-3</v>
      </c>
    </row>
    <row r="1411" spans="2:11" hidden="1">
      <c r="B1411" s="5" t="str">
        <f t="shared" si="889"/>
        <v>SPS1</v>
      </c>
      <c r="C1411" s="5" t="str">
        <f t="shared" si="890"/>
        <v>CH</v>
      </c>
      <c r="D1411" t="s">
        <v>1482</v>
      </c>
      <c r="E1411" t="s">
        <v>8</v>
      </c>
      <c r="F1411" s="2">
        <f>SUM(F1412:F1413)</f>
        <v>2.0010222559989101E-2</v>
      </c>
      <c r="G1411" s="2">
        <f t="shared" ref="G1411" si="902">SUM(G1412:G1413)</f>
        <v>2.1041422768125782E-2</v>
      </c>
      <c r="H1411" s="2">
        <f t="shared" ref="H1411" si="903">SUM(H1412:H1413)</f>
        <v>3.1299176328761988E-2</v>
      </c>
      <c r="I1411" s="2">
        <f t="shared" ref="I1411" si="904">SUM(I1412:I1413)</f>
        <v>4.4118048058940623E-2</v>
      </c>
      <c r="J1411" s="2">
        <f t="shared" ref="J1411" si="905">SUM(J1412:J1413)</f>
        <v>1.2624563436311612E-2</v>
      </c>
      <c r="K1411" s="2">
        <f t="shared" ref="K1411" si="906">SUM(K1412:K1413)</f>
        <v>4.3439547956235447E-2</v>
      </c>
    </row>
    <row r="1412" spans="2:11" hidden="1">
      <c r="B1412" s="5" t="str">
        <f t="shared" si="889"/>
        <v>SPS1</v>
      </c>
      <c r="C1412" s="5" t="str">
        <f t="shared" si="890"/>
        <v>CH</v>
      </c>
      <c r="D1412" t="s">
        <v>1483</v>
      </c>
      <c r="E1412" t="s">
        <v>8</v>
      </c>
      <c r="F1412" s="2">
        <f>[1]Transport!B$26/SUM([1]Transport!B$22,[1]Transport!B$26)*F1409*(F$33+F$580)/(F$33+F$580+F$36)</f>
        <v>2.0010222559989101E-2</v>
      </c>
      <c r="G1412" s="2">
        <f>[1]Transport!C$26/SUM([1]Transport!C$22,[1]Transport!C$26)*G1409*(G$33+G$580)/(G$33+G$580+G$36)</f>
        <v>2.1041422768125782E-2</v>
      </c>
      <c r="H1412" s="2">
        <f>[1]Transport!D$26/SUM([1]Transport!D$22,[1]Transport!D$26)*H1409*(H$33+H$580)/(H$33+H$580+H$36)</f>
        <v>3.1299176328761988E-2</v>
      </c>
      <c r="I1412" s="2">
        <f>[1]Transport!E$26/SUM([1]Transport!E$22,[1]Transport!E$26)*I1409*(I$33+I$580)/(I$33+I$580+I$36)</f>
        <v>4.4118048058940623E-2</v>
      </c>
      <c r="J1412" s="2">
        <f>[1]Transport!F$26/SUM([1]Transport!F$22,[1]Transport!F$26)*J1409*(J$33+J$580)/(J$33+J$580+J$36)</f>
        <v>1.2624477420489565E-2</v>
      </c>
      <c r="K1412" s="2">
        <f>[1]Transport!G$26/SUM([1]Transport!G$22,[1]Transport!G$26)*K1409*(K$33+K$580)/(K$33+K$580+K$36)</f>
        <v>9.1498086006153063E-3</v>
      </c>
    </row>
    <row r="1413" spans="2:11" hidden="1">
      <c r="B1413" s="5" t="str">
        <f t="shared" si="889"/>
        <v>SPS1</v>
      </c>
      <c r="C1413" s="5" t="str">
        <f t="shared" si="890"/>
        <v>CH</v>
      </c>
      <c r="D1413" t="s">
        <v>1484</v>
      </c>
      <c r="E1413" t="s">
        <v>8</v>
      </c>
      <c r="F1413" s="2">
        <f>(F$36+F$716)/([1]Transport!B$22+[1]Transport!B$26)*F1409</f>
        <v>0</v>
      </c>
      <c r="G1413" s="2">
        <f>(G$36+G$716)/([1]Transport!C$22+[1]Transport!C$26)*G1409</f>
        <v>0</v>
      </c>
      <c r="H1413" s="2">
        <f>(H$36+H$716)/([1]Transport!D$22+[1]Transport!D$26)*H1409</f>
        <v>0</v>
      </c>
      <c r="I1413" s="2">
        <f>(I$36+I$716)/([1]Transport!E$22+[1]Transport!E$26)*I1409</f>
        <v>0</v>
      </c>
      <c r="J1413" s="2">
        <f>(J$36+J$716)/([1]Transport!F$22+[1]Transport!F$26)*J1409</f>
        <v>8.6015822046088926E-8</v>
      </c>
      <c r="K1413" s="2">
        <f>(K$36+K$716)/([1]Transport!G$22+[1]Transport!G$26)*K1409</f>
        <v>3.4289739355620137E-2</v>
      </c>
    </row>
    <row r="1414" spans="2:11" hidden="1">
      <c r="B1414" s="5" t="str">
        <f t="shared" si="889"/>
        <v>SPS1</v>
      </c>
      <c r="C1414" s="5" t="str">
        <f t="shared" si="890"/>
        <v>CH</v>
      </c>
      <c r="D1414" t="s">
        <v>1485</v>
      </c>
      <c r="E1414" t="s">
        <v>8</v>
      </c>
      <c r="F1414" s="2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2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0.14208611917063327</v>
      </c>
      <c r="H1414" s="2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0.14209052060590238</v>
      </c>
      <c r="I1414" s="2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4.2051702804346884E-2</v>
      </c>
      <c r="J1414" s="2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4.661513564527246E-5</v>
      </c>
      <c r="K1414" s="2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3.9561621996061273E-2</v>
      </c>
    </row>
    <row r="1415" spans="2:11" hidden="1">
      <c r="B1415" s="5" t="str">
        <f t="shared" si="889"/>
        <v>SPS1</v>
      </c>
      <c r="C1415" s="5" t="str">
        <f t="shared" si="890"/>
        <v>CH</v>
      </c>
      <c r="D1415" t="s">
        <v>1486</v>
      </c>
      <c r="E1415" t="s">
        <v>8</v>
      </c>
      <c r="F1415" s="2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2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4.5168576441647547E-6</v>
      </c>
      <c r="H1415" s="2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9.4194626245637988E-6</v>
      </c>
      <c r="I1415" s="2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8.4136760315515945E-5</v>
      </c>
      <c r="J1415" s="2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4.489180288916247E-5</v>
      </c>
      <c r="K1415" s="2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8.6301826438332973E-6</v>
      </c>
    </row>
    <row r="1416" spans="2:11" hidden="1">
      <c r="B1416" s="5" t="str">
        <f t="shared" si="889"/>
        <v>SPS1</v>
      </c>
      <c r="C1416" s="5" t="str">
        <f t="shared" si="890"/>
        <v>CH</v>
      </c>
      <c r="D1416" t="s">
        <v>1487</v>
      </c>
      <c r="E1416" t="s">
        <v>8</v>
      </c>
      <c r="F1416" s="2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2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1.7649421151130628E-6</v>
      </c>
      <c r="H1416" s="2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2.3081244645659762E-6</v>
      </c>
      <c r="I1416" s="2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7.1107471945135961E-2</v>
      </c>
      <c r="J1416" s="2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1.4856930694959953E-4</v>
      </c>
      <c r="K1416" s="2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1.5021777731510082E-5</v>
      </c>
    </row>
    <row r="1417" spans="2:11" hidden="1">
      <c r="B1417" s="5" t="str">
        <f t="shared" si="889"/>
        <v>SPS1</v>
      </c>
      <c r="C1417" s="5" t="str">
        <f t="shared" si="890"/>
        <v>CH</v>
      </c>
      <c r="D1417" t="s">
        <v>1488</v>
      </c>
      <c r="E1417" t="s">
        <v>8</v>
      </c>
      <c r="F1417" s="2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2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2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2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2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2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hidden="1">
      <c r="B1418" s="5" t="str">
        <f t="shared" si="889"/>
        <v>SPS1</v>
      </c>
      <c r="C1418" s="5" t="str">
        <f t="shared" si="890"/>
        <v>CH</v>
      </c>
      <c r="D1418" t="s">
        <v>1489</v>
      </c>
      <c r="E1418" t="s">
        <v>8</v>
      </c>
      <c r="F1418" s="2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  <c r="G1418" s="2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6.0131123904136304E-3</v>
      </c>
      <c r="H1418" s="2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5.9692915375368187E-3</v>
      </c>
      <c r="I1418" s="2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2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2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hidden="1">
      <c r="B1419" s="5" t="str">
        <f t="shared" si="889"/>
        <v>SPS1</v>
      </c>
      <c r="C1419" s="5" t="str">
        <f t="shared" si="890"/>
        <v>CH</v>
      </c>
      <c r="D1419" t="s">
        <v>1490</v>
      </c>
      <c r="E1419" t="s">
        <v>8</v>
      </c>
      <c r="F1419" s="2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  <c r="G1419" s="2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0.13312445949212887</v>
      </c>
      <c r="H1419" s="2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0.20094742196185977</v>
      </c>
      <c r="I1419" s="2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0.32908548393174658</v>
      </c>
      <c r="J1419" s="2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0.33110895747678021</v>
      </c>
      <c r="K1419" s="2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2.9598139499328371E-6</v>
      </c>
    </row>
    <row r="1420" spans="2:11" hidden="1">
      <c r="B1420" s="5" t="str">
        <f t="shared" si="889"/>
        <v>SPS1</v>
      </c>
      <c r="C1420" s="5" t="str">
        <f t="shared" si="890"/>
        <v>CH</v>
      </c>
      <c r="D1420" t="s">
        <v>1491</v>
      </c>
      <c r="E1420" t="s">
        <v>8</v>
      </c>
      <c r="F1420" s="2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  <c r="G1420" s="2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0.40140796491803371</v>
      </c>
      <c r="H1420" s="2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0.48856891394217333</v>
      </c>
      <c r="I1420" s="2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0.60523918671929255</v>
      </c>
      <c r="J1420" s="2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4.1850189167034299E-2</v>
      </c>
      <c r="K1420" s="2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2.8141535551583412E-6</v>
      </c>
    </row>
    <row r="1421" spans="2:11" hidden="1">
      <c r="B1421" s="5" t="str">
        <f t="shared" si="889"/>
        <v>SPS1</v>
      </c>
      <c r="C1421" s="5" t="str">
        <f t="shared" si="890"/>
        <v>CH</v>
      </c>
      <c r="D1421" t="s">
        <v>1492</v>
      </c>
      <c r="E1421" t="s">
        <v>8</v>
      </c>
      <c r="F1421" s="2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  <c r="G1421" s="2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0.12920713314920143</v>
      </c>
      <c r="H1421" s="2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0.15689354643762007</v>
      </c>
      <c r="I1421" s="2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8.2120058338853594E-2</v>
      </c>
      <c r="J1421" s="2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7.8509501694608741E-2</v>
      </c>
      <c r="K1421" s="2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1.250421303286568E-6</v>
      </c>
    </row>
    <row r="1422" spans="2:11" hidden="1">
      <c r="B1422" s="5" t="str">
        <f t="shared" si="889"/>
        <v>SPS1</v>
      </c>
      <c r="C1422" s="5" t="str">
        <f t="shared" si="890"/>
        <v>CH</v>
      </c>
      <c r="D1422" t="s">
        <v>1493</v>
      </c>
      <c r="E1422" t="s">
        <v>8</v>
      </c>
      <c r="F1422" s="2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  <c r="G1422" s="2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2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2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2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2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hidden="1">
      <c r="B1423" s="5" t="str">
        <f t="shared" si="889"/>
        <v>SPS1</v>
      </c>
      <c r="C1423" s="5" t="str">
        <f t="shared" si="890"/>
        <v>CH</v>
      </c>
      <c r="D1423" t="s">
        <v>1494</v>
      </c>
      <c r="E1423" t="s">
        <v>8</v>
      </c>
      <c r="F1423" s="2">
        <f>SUM(F1428:F1432)</f>
        <v>1.3752069171936042E-4</v>
      </c>
      <c r="G1423" s="2">
        <f t="shared" ref="G1423" si="907">SUM(G1428:G1432)</f>
        <v>1.3724252407492629E-4</v>
      </c>
      <c r="H1423" s="2">
        <f t="shared" ref="H1423" si="908">SUM(H1428:H1432)</f>
        <v>5.3949895225457317E-4</v>
      </c>
      <c r="I1423" s="2">
        <f t="shared" ref="I1423" si="909">SUM(I1428:I1432)</f>
        <v>1.6022675821687118E-2</v>
      </c>
      <c r="J1423" s="2">
        <f t="shared" ref="J1423" si="910">SUM(J1428:J1432)</f>
        <v>4.2961879173361674E-2</v>
      </c>
      <c r="K1423" s="2">
        <f t="shared" ref="K1423" si="911">SUM(K1428:K1432)</f>
        <v>9.2183350565015598E-3</v>
      </c>
    </row>
    <row r="1424" spans="2:11" hidden="1">
      <c r="B1424" s="5" t="str">
        <f t="shared" si="889"/>
        <v>SPS1</v>
      </c>
      <c r="C1424" s="5" t="str">
        <f t="shared" si="890"/>
        <v>CH</v>
      </c>
      <c r="D1424" t="s">
        <v>1495</v>
      </c>
      <c r="E1424" t="s">
        <v>8</v>
      </c>
      <c r="F1424" s="2">
        <f>F1423-F1425</f>
        <v>1.2715278689898963E-4</v>
      </c>
      <c r="G1424" s="2">
        <f t="shared" ref="G1424" si="912">G1423-G1425</f>
        <v>1.1486486180325642E-4</v>
      </c>
      <c r="H1424" s="2">
        <f t="shared" ref="H1424" si="913">H1423-H1425</f>
        <v>5.0325436438829565E-4</v>
      </c>
      <c r="I1424" s="2">
        <f t="shared" ref="I1424" si="914">I1423-I1425</f>
        <v>1.6022653779131198E-2</v>
      </c>
      <c r="J1424" s="2">
        <f t="shared" ref="J1424" si="915">J1423-J1425</f>
        <v>-0.22768959566845517</v>
      </c>
      <c r="K1424" s="2">
        <f t="shared" ref="K1424" si="916">K1423-K1425</f>
        <v>9.2180101908315836E-3</v>
      </c>
    </row>
    <row r="1425" spans="2:11" hidden="1">
      <c r="B1425" s="5" t="str">
        <f t="shared" si="889"/>
        <v>SPS1</v>
      </c>
      <c r="C1425" s="5" t="str">
        <f t="shared" si="890"/>
        <v>CH</v>
      </c>
      <c r="D1425" t="s">
        <v>1496</v>
      </c>
      <c r="E1425" t="s">
        <v>8</v>
      </c>
      <c r="F1425" s="2">
        <f>SUM(F1426:F1427)</f>
        <v>1.0367904820370783E-5</v>
      </c>
      <c r="G1425" s="2">
        <f t="shared" ref="G1425" si="917">SUM(G1426:G1427)</f>
        <v>2.2377662271669877E-5</v>
      </c>
      <c r="H1425" s="2">
        <f t="shared" ref="H1425" si="918">SUM(H1426:H1427)</f>
        <v>3.6244587866277542E-5</v>
      </c>
      <c r="I1425" s="2">
        <f t="shared" ref="I1425" si="919">SUM(I1426:I1427)</f>
        <v>2.2042555918774237E-8</v>
      </c>
      <c r="J1425" s="2">
        <f t="shared" ref="J1425" si="920">SUM(J1426:J1427)</f>
        <v>0.27065147484181684</v>
      </c>
      <c r="K1425" s="2">
        <f t="shared" ref="K1425" si="921">SUM(K1426:K1427)</f>
        <v>3.2486566997559893E-7</v>
      </c>
    </row>
    <row r="1426" spans="2:11" hidden="1">
      <c r="B1426" s="5" t="str">
        <f t="shared" si="889"/>
        <v>SPS1</v>
      </c>
      <c r="C1426" s="5" t="str">
        <f t="shared" si="890"/>
        <v>CH</v>
      </c>
      <c r="D1426" t="s">
        <v>1497</v>
      </c>
      <c r="E1426" t="s">
        <v>8</v>
      </c>
      <c r="F1426" s="2">
        <f>[1]Transport!B$27/SUM([1]Transport!B$24,[1]Transport!B$27)*F1423*(F$45+F$612)/(F$45+F$612+F$47)</f>
        <v>1.0367904820370783E-5</v>
      </c>
      <c r="G1426" s="2">
        <f>[1]Transport!C$27/SUM([1]Transport!C$24,[1]Transport!C$27)*G1423*(G$45+G$612)/(G$45+G$612+G$47)</f>
        <v>2.2377662271669877E-5</v>
      </c>
      <c r="H1426" s="2">
        <f>[1]Transport!D$27/SUM([1]Transport!D$24,[1]Transport!D$27)*H1423*(H$45+H$612)/(H$45+H$612+H$47)</f>
        <v>3.6244587866277542E-5</v>
      </c>
      <c r="I1426" s="2">
        <f>[1]Transport!E$27/SUM([1]Transport!E$24,[1]Transport!E$27)*I1423*(I$45+I$612)/(I$45+I$612+I$47)</f>
        <v>2.2042555918774237E-8</v>
      </c>
      <c r="J1426" s="2">
        <f>[1]Transport!F$27/SUM([1]Transport!F$24,[1]Transport!F$27)*J1423*(J$45+J$612)/(J$45+J$612+J$47)</f>
        <v>4.976522518053616E-7</v>
      </c>
      <c r="K1426" s="2">
        <f>[1]Transport!G$27/SUM([1]Transport!G$24,[1]Transport!G$27)*K1423*(K$45+K$612)/(K$45+K$612+K$47)</f>
        <v>1.3532376743479581E-7</v>
      </c>
    </row>
    <row r="1427" spans="2:11" hidden="1">
      <c r="B1427" s="5" t="str">
        <f t="shared" si="889"/>
        <v>SPS1</v>
      </c>
      <c r="C1427" s="5" t="str">
        <f t="shared" si="890"/>
        <v>CH</v>
      </c>
      <c r="D1427" t="s">
        <v>1498</v>
      </c>
      <c r="E1427" t="s">
        <v>8</v>
      </c>
      <c r="F1427" s="2">
        <f>(F$47+F$714)/([1]Transport!B$24+[1]Transport!B$27)*F1423</f>
        <v>0</v>
      </c>
      <c r="G1427" s="2">
        <f>(G$47+G$714)/([1]Transport!C$24+[1]Transport!C$27)*G1423</f>
        <v>0</v>
      </c>
      <c r="H1427" s="2">
        <f>(H$47+H$714)/([1]Transport!D$24+[1]Transport!D$27)*H1423</f>
        <v>0</v>
      </c>
      <c r="I1427" s="2">
        <f>(I$47+I$714)/([1]Transport!E$24+[1]Transport!E$27)*I1423</f>
        <v>0</v>
      </c>
      <c r="J1427" s="2">
        <f>(J$47+J$714)/([1]Transport!F$24+[1]Transport!F$27)*J1423</f>
        <v>0.27065097718956505</v>
      </c>
      <c r="K1427" s="2">
        <f>(K$47+K$714)/([1]Transport!G$24+[1]Transport!G$27)*K1423</f>
        <v>1.8954190254080309E-7</v>
      </c>
    </row>
    <row r="1428" spans="2:11" hidden="1">
      <c r="B1428" s="5" t="str">
        <f t="shared" si="889"/>
        <v>SPS1</v>
      </c>
      <c r="C1428" s="5" t="str">
        <f t="shared" si="890"/>
        <v>CH</v>
      </c>
      <c r="D1428" t="s">
        <v>1499</v>
      </c>
      <c r="E1428" t="s">
        <v>8</v>
      </c>
      <c r="F1428" s="2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  <c r="G1428" s="2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1.3724252407492629E-4</v>
      </c>
      <c r="H1428" s="2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1.3635446566692287E-4</v>
      </c>
      <c r="I1428" s="2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2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2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hidden="1">
      <c r="B1429" s="5" t="str">
        <f t="shared" si="889"/>
        <v>SPS1</v>
      </c>
      <c r="C1429" s="5" t="str">
        <f t="shared" si="890"/>
        <v>CH</v>
      </c>
      <c r="D1429" t="s">
        <v>1500</v>
      </c>
      <c r="E1429" t="s">
        <v>8</v>
      </c>
      <c r="F1429" s="2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2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2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1.5166129567802014E-5</v>
      </c>
      <c r="I1429" s="2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1.4841013121070091E-5</v>
      </c>
      <c r="J1429" s="2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4.4822228052376475E-5</v>
      </c>
      <c r="K1429" s="2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1.1265759496233355E-5</v>
      </c>
    </row>
    <row r="1430" spans="2:11" hidden="1">
      <c r="B1430" s="5" t="str">
        <f t="shared" si="889"/>
        <v>SPS1</v>
      </c>
      <c r="C1430" s="5" t="str">
        <f t="shared" si="890"/>
        <v>CH</v>
      </c>
      <c r="D1430" t="s">
        <v>1501</v>
      </c>
      <c r="E1430" t="s">
        <v>8</v>
      </c>
      <c r="F1430" s="2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2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2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2.0565646800737292E-5</v>
      </c>
      <c r="I1430" s="2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4.0628181675473213E-5</v>
      </c>
      <c r="J1430" s="2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3.5115981786204505E-5</v>
      </c>
      <c r="K1430" s="2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5.6733576125310538E-6</v>
      </c>
    </row>
    <row r="1431" spans="2:11" hidden="1">
      <c r="B1431" s="5" t="str">
        <f t="shared" si="889"/>
        <v>SPS1</v>
      </c>
      <c r="C1431" s="5" t="str">
        <f t="shared" si="890"/>
        <v>CH</v>
      </c>
      <c r="D1431" t="s">
        <v>1502</v>
      </c>
      <c r="E1431" t="s">
        <v>8</v>
      </c>
      <c r="F1431" s="2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2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2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3.6741271021911102E-4</v>
      </c>
      <c r="I1431" s="2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1.5967206626890575E-2</v>
      </c>
      <c r="J1431" s="2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4.2881940963523095E-2</v>
      </c>
      <c r="K1431" s="2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9.2013959393927956E-3</v>
      </c>
    </row>
    <row r="1432" spans="2:11" hidden="1">
      <c r="B1432" s="5" t="str">
        <f t="shared" si="889"/>
        <v>SPS1</v>
      </c>
      <c r="C1432" s="5" t="str">
        <f t="shared" si="890"/>
        <v>CH</v>
      </c>
      <c r="D1432" t="s">
        <v>1503</v>
      </c>
      <c r="E1432" t="s">
        <v>8</v>
      </c>
      <c r="F1432" s="2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2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2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2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2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2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hidden="1"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3">
        <f>SUM(F1434:F1456)</f>
        <v>0.13094033790060236</v>
      </c>
      <c r="G1433" s="3">
        <f t="shared" ref="G1433" si="922">SUM(G1434:G1456)</f>
        <v>0.13163042450293627</v>
      </c>
      <c r="H1433" s="3">
        <f t="shared" ref="H1433" si="923">SUM(H1434:H1456)</f>
        <v>0.13266884386712885</v>
      </c>
      <c r="I1433" s="3">
        <f t="shared" ref="I1433" si="924">SUM(I1434:I1456)</f>
        <v>0.13440420565116667</v>
      </c>
      <c r="J1433" s="3">
        <f t="shared" ref="J1433" si="925">SUM(J1434:J1456)</f>
        <v>0.13471857300699944</v>
      </c>
      <c r="K1433" s="3">
        <f t="shared" ref="K1433" si="926">SUM(K1434:K1456)</f>
        <v>0.13113663411232004</v>
      </c>
    </row>
    <row r="1434" spans="2:11" hidden="1"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2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2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2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2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2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2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hidden="1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1505</v>
      </c>
      <c r="E1435" t="str">
        <f t="shared" ref="E1435:E1456" si="929">E1434</f>
        <v>billion km/yr.</v>
      </c>
      <c r="F1435" s="2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  <c r="G1435" s="2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1.2375710902820145E-4</v>
      </c>
      <c r="H1435" s="2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2.9908751724406639E-4</v>
      </c>
      <c r="I1435" s="2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5.7021301468053419E-3</v>
      </c>
      <c r="J1435" s="2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1.2160550324145571E-2</v>
      </c>
      <c r="K1435" s="2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5.071475821489238E-2</v>
      </c>
    </row>
    <row r="1436" spans="2:11" hidden="1">
      <c r="B1436" s="5" t="str">
        <f t="shared" si="927"/>
        <v>SPS1</v>
      </c>
      <c r="C1436" s="5" t="str">
        <f t="shared" si="928"/>
        <v>CH</v>
      </c>
      <c r="D1436" t="s">
        <v>1506</v>
      </c>
      <c r="E1436" t="str">
        <f t="shared" si="929"/>
        <v>billion km/yr.</v>
      </c>
      <c r="F1436" s="2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  <c r="G1436" s="2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8.9142272877561782E-6</v>
      </c>
      <c r="H1436" s="2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1.4215165358988347E-5</v>
      </c>
      <c r="I1436" s="2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1.5927394929877448E-5</v>
      </c>
      <c r="J1436" s="2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4.055472216039329E-2</v>
      </c>
      <c r="K1436" s="2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3.7789660877031721E-2</v>
      </c>
    </row>
    <row r="1437" spans="2:11" hidden="1">
      <c r="B1437" s="5" t="str">
        <f t="shared" si="927"/>
        <v>SPS1</v>
      </c>
      <c r="C1437" s="5" t="str">
        <f t="shared" si="928"/>
        <v>CH</v>
      </c>
      <c r="D1437" t="s">
        <v>1507</v>
      </c>
      <c r="E1437" t="str">
        <f t="shared" si="929"/>
        <v>billion km/yr.</v>
      </c>
      <c r="F1437" s="2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  <c r="G1437" s="2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2.2006006944839962E-5</v>
      </c>
      <c r="H1437" s="2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2.9584056446741419E-5</v>
      </c>
      <c r="I1437" s="2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1.5345526977979869E-5</v>
      </c>
      <c r="J1437" s="2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2.1562436111557596E-3</v>
      </c>
      <c r="K1437" s="2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7.4706082720247104E-4</v>
      </c>
    </row>
    <row r="1438" spans="2:11" hidden="1">
      <c r="B1438" s="5" t="str">
        <f t="shared" si="927"/>
        <v>SPS1</v>
      </c>
      <c r="C1438" s="5" t="str">
        <f t="shared" si="928"/>
        <v>CH</v>
      </c>
      <c r="D1438" t="s">
        <v>1508</v>
      </c>
      <c r="E1438" t="str">
        <f t="shared" si="929"/>
        <v>billion km/yr.</v>
      </c>
      <c r="F1438" s="2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2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2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2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2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2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 hidden="1">
      <c r="B1439" s="5" t="str">
        <f t="shared" si="927"/>
        <v>SPS1</v>
      </c>
      <c r="C1439" s="5" t="str">
        <f t="shared" si="928"/>
        <v>CH</v>
      </c>
      <c r="D1439" t="s">
        <v>1509</v>
      </c>
      <c r="E1439" t="str">
        <f t="shared" si="929"/>
        <v>billion km/yr.</v>
      </c>
      <c r="F1439" s="2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2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2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2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5.2957319206931586E-3</v>
      </c>
      <c r="J1439" s="2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5.993570533063176E-4</v>
      </c>
      <c r="K1439" s="2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3.5367513780573631E-3</v>
      </c>
    </row>
    <row r="1440" spans="2:11" hidden="1">
      <c r="B1440" s="5" t="str">
        <f t="shared" si="927"/>
        <v>SPS1</v>
      </c>
      <c r="C1440" s="5" t="str">
        <f t="shared" si="928"/>
        <v>CH</v>
      </c>
      <c r="D1440" t="s">
        <v>1510</v>
      </c>
      <c r="E1440" t="str">
        <f t="shared" si="929"/>
        <v>billion km/yr.</v>
      </c>
      <c r="F1440" s="2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2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2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2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1.3145953847629603E-6</v>
      </c>
      <c r="J1440" s="2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1.2664281869940265E-2</v>
      </c>
      <c r="K1440" s="2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1.8215123509621466E-2</v>
      </c>
    </row>
    <row r="1441" spans="2:11" hidden="1">
      <c r="B1441" s="5" t="str">
        <f t="shared" si="927"/>
        <v>SPS1</v>
      </c>
      <c r="C1441" s="5" t="str">
        <f t="shared" si="928"/>
        <v>CH</v>
      </c>
      <c r="D1441" t="s">
        <v>1511</v>
      </c>
      <c r="E1441" t="str">
        <f t="shared" si="929"/>
        <v>billion km/yr.</v>
      </c>
      <c r="F1441" s="2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2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2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2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3.1843157541324013E-7</v>
      </c>
      <c r="J1441" s="2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1.5181952611062577E-3</v>
      </c>
      <c r="K1441" s="2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1.0575736725967275E-2</v>
      </c>
    </row>
    <row r="1442" spans="2:11" hidden="1">
      <c r="B1442" s="5" t="str">
        <f t="shared" si="927"/>
        <v>SPS1</v>
      </c>
      <c r="C1442" s="5" t="str">
        <f t="shared" si="928"/>
        <v>CH</v>
      </c>
      <c r="D1442" t="s">
        <v>1512</v>
      </c>
      <c r="E1442" t="str">
        <f t="shared" si="929"/>
        <v>billion km/yr.</v>
      </c>
      <c r="F1442" s="2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2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2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2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2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2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hidden="1">
      <c r="B1443" s="5" t="str">
        <f t="shared" si="927"/>
        <v>SPS1</v>
      </c>
      <c r="C1443" s="5" t="str">
        <f t="shared" si="928"/>
        <v>CH</v>
      </c>
      <c r="D1443" t="s">
        <v>1513</v>
      </c>
      <c r="E1443" t="str">
        <f t="shared" si="929"/>
        <v>billion km/yr.</v>
      </c>
      <c r="F1443" s="2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2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2.3090940900848855E-2</v>
      </c>
      <c r="H1443" s="2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2.3091731506931116E-2</v>
      </c>
      <c r="I1443" s="2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7.7523457412404743E-3</v>
      </c>
      <c r="J1443" s="2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9.2645792365706917E-6</v>
      </c>
      <c r="K1443" s="2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8.8985593848958707E-3</v>
      </c>
    </row>
    <row r="1444" spans="2:11" hidden="1">
      <c r="B1444" s="5" t="str">
        <f t="shared" si="927"/>
        <v>SPS1</v>
      </c>
      <c r="C1444" s="5" t="str">
        <f t="shared" si="928"/>
        <v>CH</v>
      </c>
      <c r="D1444" t="s">
        <v>1514</v>
      </c>
      <c r="E1444" t="str">
        <f t="shared" si="929"/>
        <v>billion km/yr.</v>
      </c>
      <c r="F1444" s="2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2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5.2618651790123675E-7</v>
      </c>
      <c r="H1444" s="2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1.1273981943093587E-6</v>
      </c>
      <c r="I1444" s="2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1.1015134861579637E-5</v>
      </c>
      <c r="J1444" s="2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6.2642402106112444E-6</v>
      </c>
      <c r="K1444" s="2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1.3146380354546995E-6</v>
      </c>
    </row>
    <row r="1445" spans="2:11" hidden="1">
      <c r="B1445" s="5" t="str">
        <f t="shared" si="927"/>
        <v>SPS1</v>
      </c>
      <c r="C1445" s="5" t="str">
        <f t="shared" si="928"/>
        <v>CH</v>
      </c>
      <c r="D1445" t="s">
        <v>1515</v>
      </c>
      <c r="E1445" t="str">
        <f t="shared" si="929"/>
        <v>billion km/yr.</v>
      </c>
      <c r="F1445" s="2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2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1.380817080384139E-7</v>
      </c>
      <c r="H1445" s="2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1.8504350519550617E-7</v>
      </c>
      <c r="I1445" s="2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6.3153498431743147E-3</v>
      </c>
      <c r="J1445" s="2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1.4218473956881888E-5</v>
      </c>
      <c r="K1445" s="2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1.4984077587288076E-6</v>
      </c>
    </row>
    <row r="1446" spans="2:11" hidden="1">
      <c r="B1446" s="5" t="str">
        <f t="shared" si="927"/>
        <v>SPS1</v>
      </c>
      <c r="C1446" s="5" t="str">
        <f t="shared" si="928"/>
        <v>CH</v>
      </c>
      <c r="D1446" t="s">
        <v>1516</v>
      </c>
      <c r="E1446" t="str">
        <f t="shared" si="929"/>
        <v>billion km/yr.</v>
      </c>
      <c r="F1446" s="2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2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2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2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2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2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hidden="1">
      <c r="B1447" s="5" t="str">
        <f t="shared" si="927"/>
        <v>SPS1</v>
      </c>
      <c r="C1447" s="5" t="str">
        <f t="shared" si="928"/>
        <v>CH</v>
      </c>
      <c r="D1447" t="s">
        <v>1517</v>
      </c>
      <c r="E1447" t="str">
        <f t="shared" si="929"/>
        <v>billion km/yr.</v>
      </c>
      <c r="F1447" s="2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  <c r="G1447" s="2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4.7982993198446476E-2</v>
      </c>
      <c r="H1447" s="2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2.9989375878650613E-2</v>
      </c>
      <c r="I1447" s="2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2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2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hidden="1">
      <c r="B1448" s="5" t="str">
        <f t="shared" si="927"/>
        <v>SPS1</v>
      </c>
      <c r="C1448" s="5" t="str">
        <f t="shared" si="928"/>
        <v>CH</v>
      </c>
      <c r="D1448" t="s">
        <v>1518</v>
      </c>
      <c r="E1448" t="str">
        <f t="shared" si="929"/>
        <v>billion km/yr.</v>
      </c>
      <c r="F1448" s="2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  <c r="G1448" s="2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1.6541838129241045E-2</v>
      </c>
      <c r="H1448" s="2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2.5727199591878063E-2</v>
      </c>
      <c r="I1448" s="2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4.5975669154879273E-2</v>
      </c>
      <c r="J1448" s="2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5.2102051694819088E-2</v>
      </c>
      <c r="K1448" s="2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4.8118337389004483E-7</v>
      </c>
    </row>
    <row r="1449" spans="2:11" hidden="1">
      <c r="B1449" s="5" t="str">
        <f t="shared" si="927"/>
        <v>SPS1</v>
      </c>
      <c r="C1449" s="5" t="str">
        <f t="shared" si="928"/>
        <v>CH</v>
      </c>
      <c r="D1449" t="s">
        <v>1519</v>
      </c>
      <c r="E1449" t="str">
        <f t="shared" si="929"/>
        <v>billion km/yr.</v>
      </c>
      <c r="F1449" s="2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  <c r="G1449" s="2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3.5247538430284012E-2</v>
      </c>
      <c r="H1449" s="2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4.3543737632089421E-2</v>
      </c>
      <c r="I1449" s="2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5.7369880283541126E-2</v>
      </c>
      <c r="J1449" s="2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4.3068739938358991E-3</v>
      </c>
      <c r="K1449" s="2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3.1108049979515256E-7</v>
      </c>
    </row>
    <row r="1450" spans="2:11" hidden="1">
      <c r="B1450" s="5" t="str">
        <f t="shared" si="927"/>
        <v>SPS1</v>
      </c>
      <c r="C1450" s="5" t="str">
        <f t="shared" si="928"/>
        <v>CH</v>
      </c>
      <c r="D1450" t="s">
        <v>1520</v>
      </c>
      <c r="E1450" t="str">
        <f t="shared" si="929"/>
        <v>billion km/yr.</v>
      </c>
      <c r="F1450" s="2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  <c r="G1450" s="2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7.517016395308317E-3</v>
      </c>
      <c r="H1450" s="2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9.2629910859104766E-3</v>
      </c>
      <c r="I1450" s="2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4.9193916531187669E-3</v>
      </c>
      <c r="J1450" s="2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5.6270615772017162E-3</v>
      </c>
      <c r="K1450" s="2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9.3994841278475298E-8</v>
      </c>
    </row>
    <row r="1451" spans="2:11" hidden="1">
      <c r="B1451" s="5" t="str">
        <f t="shared" si="927"/>
        <v>SPS1</v>
      </c>
      <c r="C1451" s="5" t="str">
        <f t="shared" si="928"/>
        <v>CH</v>
      </c>
      <c r="D1451" t="s">
        <v>1521</v>
      </c>
      <c r="E1451" t="str">
        <f t="shared" si="929"/>
        <v>billion km/yr.</v>
      </c>
      <c r="F1451" s="2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  <c r="G1451" s="2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2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2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2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2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hidden="1">
      <c r="B1452" s="5" t="str">
        <f t="shared" si="927"/>
        <v>SPS1</v>
      </c>
      <c r="C1452" s="5" t="str">
        <f t="shared" si="928"/>
        <v>CH</v>
      </c>
      <c r="D1452" t="s">
        <v>1522</v>
      </c>
      <c r="E1452" t="str">
        <f t="shared" si="929"/>
        <v>billion km/yr.</v>
      </c>
      <c r="F1452" s="2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  <c r="G1452" s="2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1.0947558373208374E-3</v>
      </c>
      <c r="H1452" s="2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6.8403848784373208E-4</v>
      </c>
      <c r="I1452" s="2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2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2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hidden="1">
      <c r="B1453" s="5" t="str">
        <f t="shared" si="927"/>
        <v>SPS1</v>
      </c>
      <c r="C1453" s="5" t="str">
        <f t="shared" si="928"/>
        <v>CH</v>
      </c>
      <c r="D1453" t="s">
        <v>1523</v>
      </c>
      <c r="E1453" t="str">
        <f t="shared" si="929"/>
        <v>billion km/yr.</v>
      </c>
      <c r="F1453" s="2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2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2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1.9230747265210645E-6</v>
      </c>
      <c r="I1453" s="2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1.9601592114764334E-6</v>
      </c>
      <c r="J1453" s="2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6.7638481249086241E-6</v>
      </c>
      <c r="K1453" s="2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1.7623283630490573E-6</v>
      </c>
    </row>
    <row r="1454" spans="2:11" hidden="1">
      <c r="B1454" s="5" t="str">
        <f t="shared" si="927"/>
        <v>SPS1</v>
      </c>
      <c r="C1454" s="5" t="str">
        <f t="shared" si="928"/>
        <v>CH</v>
      </c>
      <c r="D1454" t="s">
        <v>1524</v>
      </c>
      <c r="E1454" t="str">
        <f t="shared" si="929"/>
        <v>billion km/yr.</v>
      </c>
      <c r="F1454" s="2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2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2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1.8390492714330966E-6</v>
      </c>
      <c r="I1454" s="2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3.7773208828938836E-6</v>
      </c>
      <c r="J1454" s="2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3.6418136787795031E-6</v>
      </c>
      <c r="K1454" s="2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6.0832101321296182E-7</v>
      </c>
    </row>
    <row r="1455" spans="2:11" hidden="1">
      <c r="B1455" s="5" t="str">
        <f t="shared" si="927"/>
        <v>SPS1</v>
      </c>
      <c r="C1455" s="5" t="str">
        <f t="shared" si="928"/>
        <v>CH</v>
      </c>
      <c r="D1455" t="s">
        <v>1525</v>
      </c>
      <c r="E1455" t="str">
        <f t="shared" si="929"/>
        <v>billion km/yr.</v>
      </c>
      <c r="F1455" s="2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2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2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2.180837907816839E-5</v>
      </c>
      <c r="I1455" s="2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1.0240483438902622E-3</v>
      </c>
      <c r="J1455" s="2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2.9890825058874948E-3</v>
      </c>
      <c r="K1455" s="2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6.5291324076609074E-4</v>
      </c>
    </row>
    <row r="1456" spans="2:11" hidden="1">
      <c r="B1456" s="5" t="str">
        <f t="shared" si="927"/>
        <v>SPS1</v>
      </c>
      <c r="C1456" s="5" t="str">
        <f t="shared" si="928"/>
        <v>CH</v>
      </c>
      <c r="D1456" t="s">
        <v>1526</v>
      </c>
      <c r="E1456" t="str">
        <f t="shared" si="929"/>
        <v>billion km/yr.</v>
      </c>
      <c r="F1456" s="2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2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2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2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2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2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hidden="1"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1" t="s">
        <v>295</v>
      </c>
      <c r="G1457" s="21" t="s">
        <v>295</v>
      </c>
      <c r="H1457" s="21" t="s">
        <v>295</v>
      </c>
      <c r="I1457" s="21" t="s">
        <v>295</v>
      </c>
      <c r="J1457" s="21" t="s">
        <v>295</v>
      </c>
      <c r="K1457" s="21" t="s">
        <v>295</v>
      </c>
    </row>
    <row r="1458" spans="2:11" hidden="1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1527</v>
      </c>
      <c r="E1458" t="s">
        <v>1297</v>
      </c>
      <c r="F1458" s="2" t="str">
        <f>IFERROR(F1434/F1399,"-")</f>
        <v>-</v>
      </c>
      <c r="G1458" s="2" t="str">
        <f t="shared" ref="G1458:K1458" si="932">IFERROR(G1434/G1399,"-")</f>
        <v>-</v>
      </c>
      <c r="H1458" s="2" t="str">
        <f t="shared" si="932"/>
        <v>-</v>
      </c>
      <c r="I1458" s="2" t="str">
        <f t="shared" si="932"/>
        <v>-</v>
      </c>
      <c r="J1458" s="2" t="str">
        <f t="shared" si="932"/>
        <v>-</v>
      </c>
      <c r="K1458" s="2" t="str">
        <f t="shared" si="932"/>
        <v>-</v>
      </c>
    </row>
    <row r="1459" spans="2:11" hidden="1">
      <c r="B1459" s="5" t="str">
        <f t="shared" si="930"/>
        <v>SPS1</v>
      </c>
      <c r="C1459" s="5" t="str">
        <f t="shared" si="931"/>
        <v>CH</v>
      </c>
      <c r="D1459" t="s">
        <v>1528</v>
      </c>
      <c r="E1459" t="s">
        <v>1297</v>
      </c>
      <c r="F1459" s="2">
        <f t="shared" ref="F1459:K1459" si="933">IFERROR(F1435/F1400,"-")</f>
        <v>0.37869321701871778</v>
      </c>
      <c r="G1459" s="2">
        <f t="shared" si="933"/>
        <v>0.38478070449974</v>
      </c>
      <c r="H1459" s="2">
        <f t="shared" si="933"/>
        <v>0.39627523877441112</v>
      </c>
      <c r="I1459" s="2">
        <f t="shared" si="933"/>
        <v>0.44734775049747449</v>
      </c>
      <c r="J1459" s="2">
        <f t="shared" si="933"/>
        <v>0.4837167221788391</v>
      </c>
      <c r="K1459" s="2">
        <f t="shared" si="933"/>
        <v>0.53764784173041524</v>
      </c>
    </row>
    <row r="1460" spans="2:11" hidden="1">
      <c r="B1460" s="5" t="str">
        <f t="shared" si="930"/>
        <v>SPS1</v>
      </c>
      <c r="C1460" s="5" t="str">
        <f t="shared" si="931"/>
        <v>CH</v>
      </c>
      <c r="D1460" t="s">
        <v>1529</v>
      </c>
      <c r="E1460" t="s">
        <v>1297</v>
      </c>
      <c r="F1460" s="2">
        <f t="shared" ref="F1460:K1460" si="934">IFERROR(F1436/F1401,"-")</f>
        <v>0.27518070496490699</v>
      </c>
      <c r="G1460" s="2">
        <f t="shared" si="934"/>
        <v>0.28001469998567963</v>
      </c>
      <c r="H1460" s="2">
        <f t="shared" si="934"/>
        <v>0.28148959323274042</v>
      </c>
      <c r="I1460" s="2">
        <f t="shared" si="934"/>
        <v>0.32228653953454439</v>
      </c>
      <c r="J1460" s="2">
        <f t="shared" si="934"/>
        <v>0.35109552609042621</v>
      </c>
      <c r="K1460" s="2">
        <f t="shared" si="934"/>
        <v>0.37676157502895491</v>
      </c>
    </row>
    <row r="1461" spans="2:11" hidden="1">
      <c r="B1461" s="5" t="str">
        <f t="shared" si="930"/>
        <v>SPS1</v>
      </c>
      <c r="C1461" s="5" t="str">
        <f t="shared" si="931"/>
        <v>CH</v>
      </c>
      <c r="D1461" t="s">
        <v>1530</v>
      </c>
      <c r="E1461" t="s">
        <v>1297</v>
      </c>
      <c r="F1461" s="2">
        <f t="shared" ref="F1461:K1461" si="935">IFERROR(F1437/F1402,"-")</f>
        <v>0.18297040713439894</v>
      </c>
      <c r="G1461" s="2">
        <f t="shared" si="935"/>
        <v>0.18297040713439891</v>
      </c>
      <c r="H1461" s="2">
        <f t="shared" si="935"/>
        <v>0.18297040713439902</v>
      </c>
      <c r="I1461" s="2">
        <f t="shared" si="935"/>
        <v>0.185399911598955</v>
      </c>
      <c r="J1461" s="2">
        <f t="shared" si="935"/>
        <v>0.23903619616693705</v>
      </c>
      <c r="K1461" s="2">
        <f t="shared" si="935"/>
        <v>0.23939243833284357</v>
      </c>
    </row>
    <row r="1462" spans="2:11" hidden="1">
      <c r="B1462" s="5" t="str">
        <f t="shared" si="930"/>
        <v>SPS1</v>
      </c>
      <c r="C1462" s="5" t="str">
        <f t="shared" si="931"/>
        <v>CH</v>
      </c>
      <c r="D1462" t="s">
        <v>1531</v>
      </c>
      <c r="E1462" t="s">
        <v>1297</v>
      </c>
      <c r="F1462" s="2" t="str">
        <f t="shared" ref="F1462:K1462" si="936">IFERROR(F1438/F1403,"-")</f>
        <v>-</v>
      </c>
      <c r="G1462" s="2" t="str">
        <f t="shared" si="936"/>
        <v>-</v>
      </c>
      <c r="H1462" s="2" t="str">
        <f t="shared" si="936"/>
        <v>-</v>
      </c>
      <c r="I1462" s="2" t="str">
        <f t="shared" si="936"/>
        <v>-</v>
      </c>
      <c r="J1462" s="2" t="str">
        <f t="shared" si="936"/>
        <v>-</v>
      </c>
      <c r="K1462" s="2" t="str">
        <f t="shared" si="936"/>
        <v>-</v>
      </c>
    </row>
    <row r="1463" spans="2:11" hidden="1">
      <c r="B1463" s="5" t="str">
        <f t="shared" si="930"/>
        <v>SPS1</v>
      </c>
      <c r="C1463" s="5" t="str">
        <f t="shared" si="931"/>
        <v>CH</v>
      </c>
      <c r="D1463" t="s">
        <v>1532</v>
      </c>
      <c r="E1463" t="s">
        <v>1297</v>
      </c>
      <c r="F1463" s="2" t="str">
        <f>IFERROR(F1439/F1405,"-")</f>
        <v>-</v>
      </c>
      <c r="G1463" s="2" t="str">
        <f t="shared" ref="G1463:K1463" si="937">IFERROR(G1439/G1405,"-")</f>
        <v>-</v>
      </c>
      <c r="H1463" s="2" t="str">
        <f t="shared" si="937"/>
        <v>-</v>
      </c>
      <c r="I1463" s="2">
        <f t="shared" si="937"/>
        <v>0.23440176174444088</v>
      </c>
      <c r="J1463" s="2">
        <f t="shared" si="937"/>
        <v>0.2675593073121672</v>
      </c>
      <c r="K1463" s="2">
        <f t="shared" si="937"/>
        <v>0.30092176496475492</v>
      </c>
    </row>
    <row r="1464" spans="2:11" hidden="1">
      <c r="B1464" s="5" t="str">
        <f t="shared" si="930"/>
        <v>SPS1</v>
      </c>
      <c r="C1464" s="5" t="str">
        <f t="shared" si="931"/>
        <v>CH</v>
      </c>
      <c r="D1464" t="s">
        <v>1533</v>
      </c>
      <c r="E1464" t="s">
        <v>1297</v>
      </c>
      <c r="F1464" s="2" t="str">
        <f t="shared" ref="F1464:K1464" si="938">IFERROR(F1440/F1406,"-")</f>
        <v>-</v>
      </c>
      <c r="G1464" s="2" t="str">
        <f t="shared" si="938"/>
        <v>-</v>
      </c>
      <c r="H1464" s="2" t="str">
        <f t="shared" si="938"/>
        <v>-</v>
      </c>
      <c r="I1464" s="2">
        <f t="shared" si="938"/>
        <v>0.16910151451049593</v>
      </c>
      <c r="J1464" s="2">
        <f t="shared" si="938"/>
        <v>0.18153811203774683</v>
      </c>
      <c r="K1464" s="2">
        <f t="shared" si="938"/>
        <v>0.21346128357144048</v>
      </c>
    </row>
    <row r="1465" spans="2:11" hidden="1">
      <c r="B1465" s="5" t="str">
        <f t="shared" si="930"/>
        <v>SPS1</v>
      </c>
      <c r="C1465" s="5" t="str">
        <f t="shared" si="931"/>
        <v>CH</v>
      </c>
      <c r="D1465" t="s">
        <v>1534</v>
      </c>
      <c r="E1465" t="s">
        <v>1297</v>
      </c>
      <c r="F1465" s="2" t="str">
        <f t="shared" ref="F1465:K1465" si="939">IFERROR(F1441/F1407,"-")</f>
        <v>-</v>
      </c>
      <c r="G1465" s="2" t="str">
        <f t="shared" si="939"/>
        <v>-</v>
      </c>
      <c r="H1465" s="2" t="str">
        <f t="shared" si="939"/>
        <v>-</v>
      </c>
      <c r="I1465" s="2">
        <f t="shared" si="939"/>
        <v>0.11310839137372303</v>
      </c>
      <c r="J1465" s="2">
        <f t="shared" si="939"/>
        <v>0.12983729786146814</v>
      </c>
      <c r="K1465" s="2">
        <f t="shared" si="939"/>
        <v>0.14566770486058139</v>
      </c>
    </row>
    <row r="1466" spans="2:11" hidden="1">
      <c r="B1466" s="5" t="str">
        <f t="shared" si="930"/>
        <v>SPS1</v>
      </c>
      <c r="C1466" s="5" t="str">
        <f t="shared" si="931"/>
        <v>CH</v>
      </c>
      <c r="D1466" t="s">
        <v>1535</v>
      </c>
      <c r="E1466" t="s">
        <v>1297</v>
      </c>
      <c r="F1466" s="2" t="str">
        <f t="shared" ref="F1466:K1466" si="940">IFERROR(F1442/F1408,"-")</f>
        <v>-</v>
      </c>
      <c r="G1466" s="2" t="str">
        <f t="shared" si="940"/>
        <v>-</v>
      </c>
      <c r="H1466" s="2" t="str">
        <f t="shared" si="940"/>
        <v>-</v>
      </c>
      <c r="I1466" s="2" t="str">
        <f t="shared" si="940"/>
        <v>-</v>
      </c>
      <c r="J1466" s="2" t="str">
        <f t="shared" si="940"/>
        <v>-</v>
      </c>
      <c r="K1466" s="2" t="str">
        <f t="shared" si="940"/>
        <v>-</v>
      </c>
    </row>
    <row r="1467" spans="2:11" hidden="1">
      <c r="B1467" s="5" t="str">
        <f t="shared" si="930"/>
        <v>SPS1</v>
      </c>
      <c r="C1467" s="5" t="str">
        <f t="shared" si="931"/>
        <v>CH</v>
      </c>
      <c r="D1467" t="s">
        <v>1536</v>
      </c>
      <c r="E1467" t="s">
        <v>1297</v>
      </c>
      <c r="F1467" s="2" t="str">
        <f>IFERROR(F1443/F1414,"-")</f>
        <v>-</v>
      </c>
      <c r="G1467" s="2">
        <f t="shared" ref="G1467:K1467" si="941">IFERROR(G1443/G1414,"-")</f>
        <v>0.16251369968883878</v>
      </c>
      <c r="H1467" s="2">
        <f t="shared" si="941"/>
        <v>0.16251422972104934</v>
      </c>
      <c r="I1467" s="2">
        <f t="shared" si="941"/>
        <v>0.18435271877834908</v>
      </c>
      <c r="J1467" s="2">
        <f t="shared" si="941"/>
        <v>0.19874616062627015</v>
      </c>
      <c r="K1467" s="2">
        <f t="shared" si="941"/>
        <v>0.22492908369080025</v>
      </c>
    </row>
    <row r="1468" spans="2:11" hidden="1">
      <c r="B1468" s="5" t="str">
        <f t="shared" si="930"/>
        <v>SPS1</v>
      </c>
      <c r="C1468" s="5" t="str">
        <f t="shared" si="931"/>
        <v>CH</v>
      </c>
      <c r="D1468" t="s">
        <v>1537</v>
      </c>
      <c r="E1468" t="s">
        <v>1297</v>
      </c>
      <c r="F1468" s="2" t="str">
        <f t="shared" ref="F1468:K1468" si="942">IFERROR(F1444/F1415,"-")</f>
        <v>-</v>
      </c>
      <c r="G1468" s="2">
        <f t="shared" si="942"/>
        <v>0.11649393435744149</v>
      </c>
      <c r="H1468" s="2">
        <f t="shared" si="942"/>
        <v>0.11968816473344909</v>
      </c>
      <c r="I1468" s="2">
        <f t="shared" si="942"/>
        <v>0.13091940811926292</v>
      </c>
      <c r="J1468" s="2">
        <f t="shared" si="942"/>
        <v>0.13954084726954735</v>
      </c>
      <c r="K1468" s="2">
        <f t="shared" si="942"/>
        <v>0.15233026804989752</v>
      </c>
    </row>
    <row r="1469" spans="2:11" hidden="1">
      <c r="B1469" s="5" t="str">
        <f t="shared" si="930"/>
        <v>SPS1</v>
      </c>
      <c r="C1469" s="5" t="str">
        <f t="shared" si="931"/>
        <v>CH</v>
      </c>
      <c r="D1469" t="s">
        <v>1538</v>
      </c>
      <c r="E1469" t="s">
        <v>1297</v>
      </c>
      <c r="F1469" s="2" t="str">
        <f t="shared" ref="F1469:K1469" si="943">IFERROR(F1445/F1416,"-")</f>
        <v>-</v>
      </c>
      <c r="G1469" s="2">
        <f t="shared" si="943"/>
        <v>7.823582816457883E-2</v>
      </c>
      <c r="H1469" s="2">
        <f t="shared" si="943"/>
        <v>8.0170505549535892E-2</v>
      </c>
      <c r="I1469" s="2">
        <f t="shared" si="943"/>
        <v>8.8814152302405261E-2</v>
      </c>
      <c r="J1469" s="2">
        <f t="shared" si="943"/>
        <v>9.5702633665144213E-2</v>
      </c>
      <c r="K1469" s="2">
        <f t="shared" si="943"/>
        <v>9.9749030075562059E-2</v>
      </c>
    </row>
    <row r="1470" spans="2:11" hidden="1">
      <c r="B1470" s="5" t="str">
        <f t="shared" si="930"/>
        <v>SPS1</v>
      </c>
      <c r="C1470" s="5" t="str">
        <f t="shared" si="931"/>
        <v>CH</v>
      </c>
      <c r="D1470" t="s">
        <v>1539</v>
      </c>
      <c r="E1470" t="s">
        <v>1297</v>
      </c>
      <c r="F1470" s="2" t="str">
        <f t="shared" ref="F1470:K1470" si="944">IFERROR(F1446/F1417,"-")</f>
        <v>-</v>
      </c>
      <c r="G1470" s="2" t="str">
        <f t="shared" si="944"/>
        <v>-</v>
      </c>
      <c r="H1470" s="2" t="str">
        <f t="shared" si="944"/>
        <v>-</v>
      </c>
      <c r="I1470" s="2" t="str">
        <f t="shared" si="944"/>
        <v>-</v>
      </c>
      <c r="J1470" s="2" t="str">
        <f t="shared" si="944"/>
        <v>-</v>
      </c>
      <c r="K1470" s="2" t="str">
        <f t="shared" si="944"/>
        <v>-</v>
      </c>
    </row>
    <row r="1471" spans="2:11" hidden="1">
      <c r="B1471" s="5" t="str">
        <f t="shared" si="930"/>
        <v>SPS1</v>
      </c>
      <c r="C1471" s="5" t="str">
        <f t="shared" si="931"/>
        <v>CH</v>
      </c>
      <c r="D1471" t="s">
        <v>1540</v>
      </c>
      <c r="E1471" t="s">
        <v>1297</v>
      </c>
      <c r="F1471" s="2">
        <f>IFERROR(F1447/F1418,"-")</f>
        <v>9.9502495941956646</v>
      </c>
      <c r="G1471" s="2">
        <f t="shared" ref="G1471:K1471" si="945">IFERROR(G1447/G1418,"-")</f>
        <v>7.9797266512003144</v>
      </c>
      <c r="H1471" s="2">
        <f t="shared" si="945"/>
        <v>5.0239422367072883</v>
      </c>
      <c r="I1471" s="2" t="str">
        <f t="shared" si="945"/>
        <v>-</v>
      </c>
      <c r="J1471" s="2" t="str">
        <f t="shared" si="945"/>
        <v>-</v>
      </c>
      <c r="K1471" s="2" t="str">
        <f t="shared" si="945"/>
        <v>-</v>
      </c>
    </row>
    <row r="1472" spans="2:11" hidden="1">
      <c r="B1472" s="5" t="str">
        <f t="shared" si="930"/>
        <v>SPS1</v>
      </c>
      <c r="C1472" s="5" t="str">
        <f t="shared" si="931"/>
        <v>CH</v>
      </c>
      <c r="D1472" t="s">
        <v>1541</v>
      </c>
      <c r="E1472" t="s">
        <v>1297</v>
      </c>
      <c r="F1472" s="2">
        <f t="shared" ref="F1472:K1472" si="946">IFERROR(F1448/F1419,"-")</f>
        <v>0.12391916748597492</v>
      </c>
      <c r="G1472" s="2">
        <f t="shared" si="946"/>
        <v>0.12425844350728875</v>
      </c>
      <c r="H1472" s="2">
        <f t="shared" si="946"/>
        <v>0.12802950812059255</v>
      </c>
      <c r="I1472" s="2">
        <f t="shared" si="946"/>
        <v>0.1397073751342213</v>
      </c>
      <c r="J1472" s="2">
        <f t="shared" si="946"/>
        <v>0.15735621316881127</v>
      </c>
      <c r="K1472" s="2">
        <f t="shared" si="946"/>
        <v>0.16257216907196603</v>
      </c>
    </row>
    <row r="1473" spans="2:11" hidden="1">
      <c r="B1473" s="5" t="str">
        <f t="shared" si="930"/>
        <v>SPS1</v>
      </c>
      <c r="C1473" s="5" t="str">
        <f t="shared" si="931"/>
        <v>CH</v>
      </c>
      <c r="D1473" t="s">
        <v>1542</v>
      </c>
      <c r="E1473" t="s">
        <v>1297</v>
      </c>
      <c r="F1473" s="2">
        <f t="shared" ref="F1473:K1473" si="947">IFERROR(F1449/F1420,"-")</f>
        <v>8.7465847585616541E-2</v>
      </c>
      <c r="G1473" s="2">
        <f t="shared" si="947"/>
        <v>8.7809763409855232E-2</v>
      </c>
      <c r="H1473" s="2">
        <f t="shared" si="947"/>
        <v>8.9125067906475994E-2</v>
      </c>
      <c r="I1473" s="2">
        <f t="shared" si="947"/>
        <v>9.4788773665689691E-2</v>
      </c>
      <c r="J1473" s="2">
        <f t="shared" si="947"/>
        <v>0.10291169716452453</v>
      </c>
      <c r="K1473" s="2">
        <f t="shared" si="947"/>
        <v>0.11054140923651527</v>
      </c>
    </row>
    <row r="1474" spans="2:11" hidden="1">
      <c r="B1474" s="5" t="str">
        <f t="shared" si="930"/>
        <v>SPS1</v>
      </c>
      <c r="C1474" s="5" t="str">
        <f t="shared" si="931"/>
        <v>CH</v>
      </c>
      <c r="D1474" t="s">
        <v>1543</v>
      </c>
      <c r="E1474" t="s">
        <v>1297</v>
      </c>
      <c r="F1474" s="2">
        <f t="shared" ref="F1474:K1474" si="948">IFERROR(F1450/F1421,"-")</f>
        <v>5.7949527986548677E-2</v>
      </c>
      <c r="G1474" s="2">
        <f t="shared" si="948"/>
        <v>5.8178029433004069E-2</v>
      </c>
      <c r="H1474" s="2">
        <f t="shared" si="948"/>
        <v>5.9039975169363552E-2</v>
      </c>
      <c r="I1474" s="2">
        <f t="shared" si="948"/>
        <v>5.9904872848723333E-2</v>
      </c>
      <c r="J1474" s="2">
        <f t="shared" si="948"/>
        <v>7.1673637658410047E-2</v>
      </c>
      <c r="K1474" s="2">
        <f t="shared" si="948"/>
        <v>7.5170537347230268E-2</v>
      </c>
    </row>
    <row r="1475" spans="2:11" hidden="1">
      <c r="B1475" s="5" t="str">
        <f t="shared" si="930"/>
        <v>SPS1</v>
      </c>
      <c r="C1475" s="5" t="str">
        <f t="shared" si="931"/>
        <v>CH</v>
      </c>
      <c r="D1475" t="s">
        <v>1544</v>
      </c>
      <c r="E1475" t="s">
        <v>1297</v>
      </c>
      <c r="F1475" s="2">
        <f t="shared" ref="F1475:K1475" si="949">IFERROR(F1451/F1422,"-")</f>
        <v>3.8646481387947469E-2</v>
      </c>
      <c r="G1475" s="2" t="str">
        <f t="shared" si="949"/>
        <v>-</v>
      </c>
      <c r="H1475" s="2" t="str">
        <f t="shared" si="949"/>
        <v>-</v>
      </c>
      <c r="I1475" s="2" t="str">
        <f t="shared" si="949"/>
        <v>-</v>
      </c>
      <c r="J1475" s="2" t="str">
        <f t="shared" si="949"/>
        <v>-</v>
      </c>
      <c r="K1475" s="2" t="str">
        <f t="shared" si="949"/>
        <v>-</v>
      </c>
    </row>
    <row r="1476" spans="2:11" hidden="1">
      <c r="B1476" s="5" t="str">
        <f t="shared" si="930"/>
        <v>SPS1</v>
      </c>
      <c r="C1476" s="5" t="str">
        <f t="shared" si="931"/>
        <v>CH</v>
      </c>
      <c r="D1476" t="s">
        <v>1545</v>
      </c>
      <c r="E1476" t="s">
        <v>1297</v>
      </c>
      <c r="F1476" s="2">
        <f>IFERROR(F1452/F1428,"-")</f>
        <v>9.9502495941956628</v>
      </c>
      <c r="G1476" s="2">
        <f t="shared" ref="G1476:K1476" si="950">IFERROR(G1452/G1428,"-")</f>
        <v>7.976797604823747</v>
      </c>
      <c r="H1476" s="2">
        <f t="shared" si="950"/>
        <v>5.0166196207658746</v>
      </c>
      <c r="I1476" s="2" t="str">
        <f t="shared" si="950"/>
        <v>-</v>
      </c>
      <c r="J1476" s="2" t="str">
        <f t="shared" si="950"/>
        <v>-</v>
      </c>
      <c r="K1476" s="2" t="str">
        <f t="shared" si="950"/>
        <v>-</v>
      </c>
    </row>
    <row r="1477" spans="2:11" hidden="1">
      <c r="B1477" s="5" t="str">
        <f t="shared" si="930"/>
        <v>SPS1</v>
      </c>
      <c r="C1477" s="5" t="str">
        <f t="shared" si="931"/>
        <v>CH</v>
      </c>
      <c r="D1477" t="s">
        <v>1546</v>
      </c>
      <c r="E1477" t="s">
        <v>1297</v>
      </c>
      <c r="F1477" s="2" t="str">
        <f t="shared" ref="F1477:K1477" si="951">IFERROR(F1453/F1429,"-")</f>
        <v>-</v>
      </c>
      <c r="G1477" s="2" t="str">
        <f t="shared" si="951"/>
        <v>-</v>
      </c>
      <c r="H1477" s="2">
        <f t="shared" si="951"/>
        <v>0.12680062621934796</v>
      </c>
      <c r="I1477" s="2">
        <f t="shared" si="951"/>
        <v>0.13207718337594859</v>
      </c>
      <c r="J1477" s="2">
        <f t="shared" si="951"/>
        <v>0.15090388003480798</v>
      </c>
      <c r="K1477" s="2">
        <f t="shared" si="951"/>
        <v>0.15643227282086769</v>
      </c>
    </row>
    <row r="1478" spans="2:11" hidden="1">
      <c r="B1478" s="5" t="str">
        <f t="shared" si="930"/>
        <v>SPS1</v>
      </c>
      <c r="C1478" s="5" t="str">
        <f t="shared" si="931"/>
        <v>CH</v>
      </c>
      <c r="D1478" t="s">
        <v>1547</v>
      </c>
      <c r="E1478" t="s">
        <v>1297</v>
      </c>
      <c r="F1478" s="2" t="str">
        <f t="shared" ref="F1478:K1478" si="952">IFERROR(F1454/F1430,"-")</f>
        <v>-</v>
      </c>
      <c r="G1478" s="2" t="str">
        <f t="shared" si="952"/>
        <v>-</v>
      </c>
      <c r="H1478" s="2">
        <f t="shared" si="952"/>
        <v>8.9423361650223687E-2</v>
      </c>
      <c r="I1478" s="2">
        <f t="shared" si="952"/>
        <v>9.2972924879239929E-2</v>
      </c>
      <c r="J1478" s="2">
        <f t="shared" si="952"/>
        <v>0.1037081549065562</v>
      </c>
      <c r="K1478" s="2">
        <f t="shared" si="952"/>
        <v>0.10722416155634718</v>
      </c>
    </row>
    <row r="1479" spans="2:11" hidden="1">
      <c r="B1479" s="5" t="str">
        <f t="shared" si="930"/>
        <v>SPS1</v>
      </c>
      <c r="C1479" s="5" t="str">
        <f t="shared" si="931"/>
        <v>CH</v>
      </c>
      <c r="D1479" t="s">
        <v>1548</v>
      </c>
      <c r="E1479" t="s">
        <v>1297</v>
      </c>
      <c r="F1479" s="2" t="str">
        <f t="shared" ref="F1479:K1479" si="953">IFERROR(F1455/F1431,"-")</f>
        <v>-</v>
      </c>
      <c r="G1479" s="2" t="str">
        <f t="shared" si="953"/>
        <v>-</v>
      </c>
      <c r="H1479" s="2">
        <f t="shared" si="953"/>
        <v>5.9356626680559577E-2</v>
      </c>
      <c r="I1479" s="2">
        <f t="shared" si="953"/>
        <v>6.4134470594602908E-2</v>
      </c>
      <c r="J1479" s="2">
        <f t="shared" si="953"/>
        <v>6.9704925633616133E-2</v>
      </c>
      <c r="K1479" s="2">
        <f t="shared" si="953"/>
        <v>7.0958063870597526E-2</v>
      </c>
    </row>
    <row r="1480" spans="2:11" hidden="1">
      <c r="B1480" s="5" t="str">
        <f t="shared" si="930"/>
        <v>SPS1</v>
      </c>
      <c r="C1480" s="5" t="str">
        <f t="shared" si="931"/>
        <v>CH</v>
      </c>
      <c r="D1480" t="s">
        <v>1549</v>
      </c>
      <c r="E1480" t="s">
        <v>1297</v>
      </c>
      <c r="F1480" s="2" t="str">
        <f t="shared" ref="F1480:K1480" si="954">IFERROR(F1456/F1432,"-")</f>
        <v>-</v>
      </c>
      <c r="G1480" s="2" t="str">
        <f t="shared" si="954"/>
        <v>-</v>
      </c>
      <c r="H1480" s="2" t="str">
        <f t="shared" si="954"/>
        <v>-</v>
      </c>
      <c r="I1480" s="2" t="str">
        <f t="shared" si="954"/>
        <v>-</v>
      </c>
      <c r="J1480" s="2" t="str">
        <f t="shared" si="954"/>
        <v>-</v>
      </c>
      <c r="K1480" s="2" t="str">
        <f t="shared" si="954"/>
        <v>-</v>
      </c>
    </row>
    <row r="1481" spans="2:11" hidden="1">
      <c r="B1481" s="9" t="str">
        <f>B1480</f>
        <v>SPS1</v>
      </c>
      <c r="C1481" s="9" t="str">
        <f>C1480</f>
        <v>CH</v>
      </c>
      <c r="D1481" s="1" t="s">
        <v>1553</v>
      </c>
      <c r="E1481" s="1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hidden="1"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2">
        <f>F1483</f>
        <v>0.2816422643485601</v>
      </c>
      <c r="G1482" s="2">
        <f t="shared" ref="G1482:K1482" si="956">G1483</f>
        <v>0.30572256601970044</v>
      </c>
      <c r="H1482" s="2">
        <f t="shared" si="956"/>
        <v>0.34812655233284884</v>
      </c>
      <c r="I1482" s="2">
        <f t="shared" si="956"/>
        <v>0.4426134819667506</v>
      </c>
      <c r="J1482" s="2">
        <f t="shared" si="956"/>
        <v>0.46836782456147874</v>
      </c>
      <c r="K1482" s="2">
        <f t="shared" si="956"/>
        <v>0.49136705190506269</v>
      </c>
    </row>
    <row r="1483" spans="2:11" hidden="1">
      <c r="B1483" s="5" t="str">
        <f t="shared" ref="B1483" si="957">B1482</f>
        <v>SPS1</v>
      </c>
      <c r="C1483" s="5" t="str">
        <f t="shared" ref="C1483" si="958">C1482</f>
        <v>CH</v>
      </c>
      <c r="D1483" t="s">
        <v>1555</v>
      </c>
      <c r="E1483" t="s">
        <v>8</v>
      </c>
      <c r="F1483" s="2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2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2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2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2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2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hidden="1">
      <c r="B1484" s="9" t="str">
        <f t="shared" ref="B1484:C1487" si="959">B1483</f>
        <v>SPS1</v>
      </c>
      <c r="C1484" s="9" t="str">
        <f t="shared" si="959"/>
        <v>CH</v>
      </c>
      <c r="D1484" s="1" t="s">
        <v>1558</v>
      </c>
      <c r="E1484" s="1" t="s">
        <v>1199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hidden="1">
      <c r="B1485" s="5" t="str">
        <f t="shared" si="959"/>
        <v>SPS1</v>
      </c>
      <c r="C1485" s="5" t="str">
        <f t="shared" si="959"/>
        <v>CH</v>
      </c>
      <c r="D1485" t="s">
        <v>1559</v>
      </c>
      <c r="E1485" t="s">
        <v>1199</v>
      </c>
      <c r="F1485" s="2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2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2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2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2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2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hidden="1">
      <c r="B1486" s="9" t="str">
        <f t="shared" si="959"/>
        <v>SPS1</v>
      </c>
      <c r="C1486" s="9" t="str">
        <f t="shared" si="959"/>
        <v>CH</v>
      </c>
      <c r="D1486" s="1" t="s">
        <v>1560</v>
      </c>
      <c r="E1486" s="1" t="s">
        <v>1297</v>
      </c>
      <c r="F1486" s="2" t="s">
        <v>295</v>
      </c>
      <c r="G1486" s="2" t="s">
        <v>295</v>
      </c>
      <c r="H1486" s="2" t="s">
        <v>295</v>
      </c>
      <c r="I1486" s="2" t="s">
        <v>295</v>
      </c>
      <c r="J1486" s="2" t="s">
        <v>295</v>
      </c>
      <c r="K1486" s="2" t="s">
        <v>295</v>
      </c>
    </row>
    <row r="1487" spans="2:11" hidden="1">
      <c r="B1487" s="5" t="str">
        <f t="shared" si="959"/>
        <v>SPS1</v>
      </c>
      <c r="C1487" s="5" t="str">
        <f t="shared" si="959"/>
        <v>CH</v>
      </c>
      <c r="D1487" t="s">
        <v>1561</v>
      </c>
      <c r="E1487" t="str">
        <f>E1486</f>
        <v>km/MJ</v>
      </c>
      <c r="F1487" s="2">
        <f>F1485/F1483</f>
        <v>9.6295916604459117E-2</v>
      </c>
      <c r="G1487" s="2">
        <f t="shared" ref="G1487:K1487" si="961">G1485/G1483</f>
        <v>9.058816410272455E-2</v>
      </c>
      <c r="H1487" s="2">
        <f t="shared" si="961"/>
        <v>8.2026535350122873E-2</v>
      </c>
      <c r="I1487" s="2">
        <f t="shared" si="961"/>
        <v>6.7757154095786212E-2</v>
      </c>
      <c r="J1487" s="2">
        <f t="shared" si="961"/>
        <v>6.7757154095786268E-2</v>
      </c>
      <c r="K1487" s="2">
        <f t="shared" si="961"/>
        <v>6.7757154095786129E-2</v>
      </c>
    </row>
    <row r="1488" spans="2:11" hidden="1">
      <c r="B1488" s="9" t="str">
        <f>B1483</f>
        <v>SPS1</v>
      </c>
      <c r="C1488" s="9" t="str">
        <f>C1483</f>
        <v>CH</v>
      </c>
      <c r="D1488" s="1" t="s">
        <v>1552</v>
      </c>
      <c r="E1488" s="1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hidden="1"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2">
        <f>F1490</f>
        <v>0.58772895164057959</v>
      </c>
      <c r="G1489" s="2">
        <f t="shared" si="962"/>
        <v>0.6125507323013607</v>
      </c>
      <c r="H1489" s="2">
        <f t="shared" si="963"/>
        <v>0.6520227065267854</v>
      </c>
      <c r="I1489" s="2">
        <f t="shared" si="964"/>
        <v>0.72454506142995201</v>
      </c>
      <c r="J1489" s="2">
        <f t="shared" si="965"/>
        <v>0.76670415207523457</v>
      </c>
      <c r="K1489" s="2">
        <f t="shared" si="966"/>
        <v>0.80435320106506514</v>
      </c>
    </row>
    <row r="1490" spans="2:11" hidden="1">
      <c r="B1490" s="5" t="str">
        <f t="shared" ref="B1490" si="967">B1489</f>
        <v>SPS1</v>
      </c>
      <c r="C1490" s="5" t="str">
        <f t="shared" ref="C1490" si="968">C1489</f>
        <v>CH</v>
      </c>
      <c r="D1490" t="s">
        <v>1557</v>
      </c>
      <c r="E1490" t="s">
        <v>8</v>
      </c>
      <c r="F1490" s="2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2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2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2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2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2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hidden="1">
      <c r="B1491" s="9" t="str">
        <f t="shared" ref="B1491:C1495" si="969">B1490</f>
        <v>SPS1</v>
      </c>
      <c r="C1491" s="9" t="str">
        <f t="shared" si="969"/>
        <v>CH</v>
      </c>
      <c r="D1491" s="1" t="s">
        <v>1562</v>
      </c>
      <c r="E1491" s="1" t="s">
        <v>1199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hidden="1">
      <c r="B1492" s="5" t="str">
        <f t="shared" si="969"/>
        <v>SPS1</v>
      </c>
      <c r="C1492" s="5" t="str">
        <f t="shared" si="969"/>
        <v>CH</v>
      </c>
      <c r="D1492" t="s">
        <v>1563</v>
      </c>
      <c r="E1492" t="s">
        <v>1199</v>
      </c>
      <c r="F1492" s="2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2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2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2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2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2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hidden="1">
      <c r="B1493" s="9" t="str">
        <f t="shared" si="969"/>
        <v>SPS1</v>
      </c>
      <c r="C1493" s="9" t="str">
        <f t="shared" si="969"/>
        <v>CH</v>
      </c>
      <c r="D1493" s="1" t="s">
        <v>1564</v>
      </c>
      <c r="E1493" s="1" t="s">
        <v>1297</v>
      </c>
      <c r="F1493" s="2" t="s">
        <v>295</v>
      </c>
      <c r="G1493" s="2" t="s">
        <v>295</v>
      </c>
      <c r="H1493" s="2" t="s">
        <v>295</v>
      </c>
      <c r="I1493" s="2" t="s">
        <v>295</v>
      </c>
      <c r="J1493" s="2" t="s">
        <v>295</v>
      </c>
      <c r="K1493" s="2" t="s">
        <v>295</v>
      </c>
    </row>
    <row r="1494" spans="2:11" hidden="1">
      <c r="B1494" s="5" t="str">
        <f t="shared" si="969"/>
        <v>SPS1</v>
      </c>
      <c r="C1494" s="5" t="str">
        <f t="shared" si="969"/>
        <v>CH</v>
      </c>
      <c r="D1494" t="s">
        <v>1565</v>
      </c>
      <c r="E1494" t="str">
        <f>E1493</f>
        <v>km/MJ</v>
      </c>
      <c r="F1494" s="2">
        <f>F1492/F1490</f>
        <v>5.6961631559156484E-2</v>
      </c>
      <c r="G1494" s="2">
        <f t="shared" ref="G1494:K1494" si="975">G1492/G1490</f>
        <v>5.5669024657354786E-2</v>
      </c>
      <c r="H1494" s="2">
        <f t="shared" si="975"/>
        <v>5.3730114304652202E-2</v>
      </c>
      <c r="I1494" s="2">
        <f t="shared" si="975"/>
        <v>5.0498597050147927E-2</v>
      </c>
      <c r="J1494" s="2">
        <f t="shared" si="975"/>
        <v>5.0498597050147961E-2</v>
      </c>
      <c r="K1494" s="2">
        <f t="shared" si="975"/>
        <v>5.049859705014785E-2</v>
      </c>
    </row>
    <row r="1495" spans="2:11" hidden="1">
      <c r="B1495" s="9" t="str">
        <f t="shared" si="969"/>
        <v>SPS1</v>
      </c>
      <c r="C1495" s="9" t="str">
        <f t="shared" si="969"/>
        <v>CH</v>
      </c>
      <c r="D1495" s="1" t="s">
        <v>1567</v>
      </c>
      <c r="E1495" s="1" t="s">
        <v>8</v>
      </c>
      <c r="F1495" s="3">
        <f>SUM(F1496,F1501,F1506)</f>
        <v>2.3993860649874645</v>
      </c>
      <c r="G1495" s="3">
        <f t="shared" ref="G1495:K1495" si="976">SUM(G1496,G1501,G1506)</f>
        <v>1.897709761043419</v>
      </c>
      <c r="H1495" s="3">
        <f t="shared" si="976"/>
        <v>1.6163508540472933</v>
      </c>
      <c r="I1495" s="3">
        <f t="shared" si="976"/>
        <v>1.2908271150414741</v>
      </c>
      <c r="J1495" s="3">
        <f t="shared" si="976"/>
        <v>0.95318456268533269</v>
      </c>
      <c r="K1495" s="3">
        <f t="shared" si="976"/>
        <v>0.56452900191607558</v>
      </c>
    </row>
    <row r="1496" spans="2:11" hidden="1">
      <c r="B1496" s="5" t="str">
        <f>B1495</f>
        <v>SPS1</v>
      </c>
      <c r="C1496" t="str">
        <f t="shared" ref="C1496:C1500" si="977">C1495</f>
        <v>CH</v>
      </c>
      <c r="D1496" t="s">
        <v>1568</v>
      </c>
      <c r="E1496" t="str">
        <f>E1495</f>
        <v>PJ/yr.</v>
      </c>
      <c r="F1496" s="2">
        <f>SUM(F1497:F1500)</f>
        <v>2.0021961322988801E-3</v>
      </c>
      <c r="G1496" s="2">
        <f t="shared" ref="G1496:K1496" si="978">SUM(G1497:G1500)</f>
        <v>2.5810129584327712E-3</v>
      </c>
      <c r="H1496" s="2">
        <f t="shared" si="978"/>
        <v>2.6185191911953978E-3</v>
      </c>
      <c r="I1496" s="2">
        <f t="shared" si="978"/>
        <v>1.8390459514400724E-3</v>
      </c>
      <c r="J1496" s="2">
        <f t="shared" si="978"/>
        <v>9.1355130233328511E-5</v>
      </c>
      <c r="K1496" s="2">
        <f t="shared" si="978"/>
        <v>7.2270279923658823E-2</v>
      </c>
    </row>
    <row r="1497" spans="2:11" hidden="1">
      <c r="B1497" t="str">
        <f t="shared" ref="B1497:B1500" si="979">B1496</f>
        <v>SPS1</v>
      </c>
      <c r="C1497" t="str">
        <f t="shared" si="977"/>
        <v>CH</v>
      </c>
      <c r="D1497" t="s">
        <v>1569</v>
      </c>
      <c r="E1497" t="str">
        <f t="shared" ref="E1497:E1500" si="980">E1496</f>
        <v>PJ/yr.</v>
      </c>
      <c r="F1497" s="2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  <c r="G1497" s="2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2.06582360630523E-3</v>
      </c>
      <c r="H1497" s="2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2.0664532734464584E-3</v>
      </c>
      <c r="I1497" s="2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1.3614400725435972E-3</v>
      </c>
      <c r="J1497" s="2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2.2267309254677776E-5</v>
      </c>
      <c r="K1497" s="2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7.2262879352101725E-2</v>
      </c>
    </row>
    <row r="1498" spans="2:11" hidden="1">
      <c r="B1498" t="str">
        <f t="shared" si="979"/>
        <v>SPS1</v>
      </c>
      <c r="C1498" t="str">
        <f t="shared" si="977"/>
        <v>CH</v>
      </c>
      <c r="D1498" t="s">
        <v>1570</v>
      </c>
      <c r="E1498" t="str">
        <f t="shared" si="980"/>
        <v>PJ/yr.</v>
      </c>
      <c r="F1498" s="2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  <c r="G1498" s="2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4.1749701483878717E-4</v>
      </c>
      <c r="H1498" s="2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4.1738226403728189E-4</v>
      </c>
      <c r="I1498" s="2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3.4201967377892555E-4</v>
      </c>
      <c r="J1498" s="2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3.7761093380429335E-6</v>
      </c>
      <c r="K1498" s="2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2.416746694154538E-6</v>
      </c>
    </row>
    <row r="1499" spans="2:11" hidden="1">
      <c r="B1499" t="str">
        <f t="shared" si="979"/>
        <v>SPS1</v>
      </c>
      <c r="C1499" t="str">
        <f t="shared" si="977"/>
        <v>CH</v>
      </c>
      <c r="D1499" t="s">
        <v>1572</v>
      </c>
      <c r="E1499" t="str">
        <f t="shared" si="980"/>
        <v>PJ/yr.</v>
      </c>
      <c r="F1499" s="2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  <c r="G1499" s="2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8.2686799073055812E-5</v>
      </c>
      <c r="H1499" s="2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1.1441053415198146E-4</v>
      </c>
      <c r="I1499" s="2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1.1495334661751783E-4</v>
      </c>
      <c r="J1499" s="2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4.4103103391684206E-5</v>
      </c>
      <c r="K1499" s="2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1.3189649061232591E-6</v>
      </c>
    </row>
    <row r="1500" spans="2:11" hidden="1">
      <c r="B1500" t="str">
        <f t="shared" si="979"/>
        <v>SPS1</v>
      </c>
      <c r="C1500" t="str">
        <f t="shared" si="977"/>
        <v>CH</v>
      </c>
      <c r="D1500" t="s">
        <v>1571</v>
      </c>
      <c r="E1500" t="str">
        <f t="shared" si="980"/>
        <v>PJ/yr.</v>
      </c>
      <c r="F1500" s="2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  <c r="G1500" s="2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1.5005538215698481E-5</v>
      </c>
      <c r="H1500" s="2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2.0273119559676047E-5</v>
      </c>
      <c r="I1500" s="2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2.0632858500032011E-5</v>
      </c>
      <c r="J1500" s="2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2.1208608248923597E-5</v>
      </c>
      <c r="K1500" s="2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3.6648599568157108E-6</v>
      </c>
    </row>
    <row r="1501" spans="2:11" hidden="1">
      <c r="B1501" s="5" t="str">
        <f>B1500</f>
        <v>SPS1</v>
      </c>
      <c r="C1501" t="str">
        <f t="shared" ref="C1501:C1505" si="981">C1500</f>
        <v>CH</v>
      </c>
      <c r="D1501" t="s">
        <v>1573</v>
      </c>
      <c r="E1501" t="str">
        <f>E1500</f>
        <v>PJ/yr.</v>
      </c>
      <c r="F1501" s="2">
        <f>SUM(F1502:F1505)</f>
        <v>0</v>
      </c>
      <c r="G1501" s="2">
        <f t="shared" ref="G1501:K1501" si="982">SUM(G1502:G1505)</f>
        <v>0</v>
      </c>
      <c r="H1501" s="2">
        <f t="shared" si="982"/>
        <v>0</v>
      </c>
      <c r="I1501" s="2">
        <f t="shared" si="982"/>
        <v>1.0245704126788168E-6</v>
      </c>
      <c r="J1501" s="2">
        <f t="shared" si="982"/>
        <v>4.6366071270608262E-6</v>
      </c>
      <c r="K1501" s="2">
        <f t="shared" si="982"/>
        <v>3.1750029058730381E-6</v>
      </c>
    </row>
    <row r="1502" spans="2:11" hidden="1">
      <c r="B1502" t="str">
        <f t="shared" ref="B1502:B1505" si="983">B1501</f>
        <v>SPS1</v>
      </c>
      <c r="C1502" t="str">
        <f t="shared" si="981"/>
        <v>CH</v>
      </c>
      <c r="D1502" t="s">
        <v>1574</v>
      </c>
      <c r="E1502" t="str">
        <f t="shared" ref="E1502:E1505" si="984">E1501</f>
        <v>PJ/yr.</v>
      </c>
      <c r="F1502" s="2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2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2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2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5.2572573420201743E-7</v>
      </c>
      <c r="J1502" s="2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2.426124595956752E-6</v>
      </c>
      <c r="K1502" s="2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1.7216739567695904E-6</v>
      </c>
    </row>
    <row r="1503" spans="2:11" hidden="1">
      <c r="B1503" t="str">
        <f t="shared" si="983"/>
        <v>SPS1</v>
      </c>
      <c r="C1503" t="str">
        <f t="shared" si="981"/>
        <v>CH</v>
      </c>
      <c r="D1503" t="s">
        <v>1575</v>
      </c>
      <c r="E1503" t="str">
        <f t="shared" si="984"/>
        <v>PJ/yr.</v>
      </c>
      <c r="F1503" s="2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2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2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2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3.4345875907058863E-7</v>
      </c>
      <c r="J1503" s="2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1.3752961894140878E-6</v>
      </c>
      <c r="K1503" s="2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8.3201654558119623E-7</v>
      </c>
    </row>
    <row r="1504" spans="2:11" hidden="1">
      <c r="B1504" t="str">
        <f t="shared" si="983"/>
        <v>SPS1</v>
      </c>
      <c r="C1504" t="str">
        <f t="shared" si="981"/>
        <v>CH</v>
      </c>
      <c r="D1504" t="s">
        <v>1576</v>
      </c>
      <c r="E1504" t="str">
        <f t="shared" si="984"/>
        <v>PJ/yr.</v>
      </c>
      <c r="F1504" s="2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2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2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2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1.5538591940621075E-7</v>
      </c>
      <c r="J1504" s="2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6.7388403907064131E-7</v>
      </c>
      <c r="K1504" s="2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5.2991620482118459E-7</v>
      </c>
    </row>
    <row r="1505" spans="2:11" hidden="1">
      <c r="B1505" t="str">
        <f t="shared" si="983"/>
        <v>SPS1</v>
      </c>
      <c r="C1505" t="str">
        <f t="shared" si="981"/>
        <v>CH</v>
      </c>
      <c r="D1505" t="s">
        <v>1577</v>
      </c>
      <c r="E1505" t="str">
        <f t="shared" si="984"/>
        <v>PJ/yr.</v>
      </c>
      <c r="F1505" s="2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2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2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2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2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1.6130230261934542E-7</v>
      </c>
      <c r="K1505" s="2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9.1396198701066628E-8</v>
      </c>
    </row>
    <row r="1506" spans="2:11" hidden="1">
      <c r="B1506" s="5" t="str">
        <f>B1505</f>
        <v>SPS1</v>
      </c>
      <c r="C1506" t="str">
        <f t="shared" ref="C1506:C1516" si="985">C1505</f>
        <v>CH</v>
      </c>
      <c r="D1506" t="s">
        <v>1578</v>
      </c>
      <c r="E1506" t="str">
        <f>E1505</f>
        <v>PJ/yr.</v>
      </c>
      <c r="F1506" s="2">
        <f>SUM(F1511:F1515)</f>
        <v>2.3973838688551656</v>
      </c>
      <c r="G1506" s="2">
        <f t="shared" ref="G1506:K1506" si="986">SUM(G1511:G1515)</f>
        <v>1.8951287480849863</v>
      </c>
      <c r="H1506" s="2">
        <f t="shared" si="986"/>
        <v>1.6137323348560979</v>
      </c>
      <c r="I1506" s="2">
        <f t="shared" si="986"/>
        <v>1.2889870445196214</v>
      </c>
      <c r="J1506" s="2">
        <f t="shared" si="986"/>
        <v>0.95308857094797228</v>
      </c>
      <c r="K1506" s="2">
        <f t="shared" si="986"/>
        <v>0.49225554698951091</v>
      </c>
    </row>
    <row r="1507" spans="2:11" hidden="1"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2">
        <f>F1506-F1508</f>
        <v>2.2661510665204463</v>
      </c>
      <c r="G1507" s="2">
        <f t="shared" ref="G1507:K1507" si="987">G1506-G1508</f>
        <v>1.7913893213396279</v>
      </c>
      <c r="H1507" s="2">
        <f t="shared" si="987"/>
        <v>1.5253965571720021</v>
      </c>
      <c r="I1507" s="2">
        <f t="shared" si="987"/>
        <v>1.2184271293920872</v>
      </c>
      <c r="J1507" s="2">
        <f t="shared" si="987"/>
        <v>0.46899088767769975</v>
      </c>
      <c r="K1507" s="2">
        <f t="shared" si="987"/>
        <v>5.5016481939560269E-2</v>
      </c>
    </row>
    <row r="1508" spans="2:11" hidden="1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1580</v>
      </c>
      <c r="E1508" t="str">
        <f>E1507</f>
        <v>PJ/yr.</v>
      </c>
      <c r="F1508" s="2">
        <f>SUM(F1509:F1510)</f>
        <v>0.13123280233471926</v>
      </c>
      <c r="G1508" s="2">
        <f t="shared" ref="G1508" si="990">SUM(G1509:G1510)</f>
        <v>0.10373942674535835</v>
      </c>
      <c r="H1508" s="2">
        <f t="shared" ref="H1508" si="991">SUM(H1509:H1510)</f>
        <v>8.8335777684095743E-2</v>
      </c>
      <c r="I1508" s="2">
        <f t="shared" ref="I1508" si="992">SUM(I1509:I1510)</f>
        <v>7.0559915127534303E-2</v>
      </c>
      <c r="J1508" s="2">
        <f t="shared" ref="J1508" si="993">SUM(J1509:J1510)</f>
        <v>0.48409768327027253</v>
      </c>
      <c r="K1508" s="2">
        <f t="shared" ref="K1508" si="994">SUM(K1509:K1510)</f>
        <v>0.43723906504995064</v>
      </c>
    </row>
    <row r="1509" spans="2:11" hidden="1">
      <c r="B1509" s="5" t="str">
        <f t="shared" si="988"/>
        <v>SPS1</v>
      </c>
      <c r="C1509" s="5" t="str">
        <f t="shared" si="989"/>
        <v>CH</v>
      </c>
      <c r="D1509" t="s">
        <v>1581</v>
      </c>
      <c r="E1509" t="str">
        <f>E1508</f>
        <v>PJ/yr.</v>
      </c>
      <c r="F1509" s="2">
        <f>[1]Transport!B$25/SUM([1]Transport!B$21,[1]Transport!B$25)*F1506*(F$34+F$598)/(F$34+F$598+F$37)</f>
        <v>0.13123280233471926</v>
      </c>
      <c r="G1509" s="2">
        <f>[1]Transport!C$25/SUM([1]Transport!C$21,[1]Transport!C$25)*G1506*(G$34+G$598)/(G$34+G$598+G$37)</f>
        <v>0.10373942674535835</v>
      </c>
      <c r="H1509" s="2">
        <f>[1]Transport!D$25/SUM([1]Transport!D$21,[1]Transport!D$25)*H1506*(H$34+H$598)/(H$34+H$598+H$37)</f>
        <v>8.8335777684095743E-2</v>
      </c>
      <c r="I1509" s="2">
        <f>[1]Transport!E$25/SUM([1]Transport!E$21,[1]Transport!E$25)*I1506*(I$34+I$598)/(I$34+I$598+I$37)</f>
        <v>7.0559915127534303E-2</v>
      </c>
      <c r="J1509" s="2">
        <f>[1]Transport!F$25/SUM([1]Transport!F$21,[1]Transport!F$25)*J1506*(J$34+J$598)/(J$34+J$598+J$37)</f>
        <v>0.38349439411420533</v>
      </c>
      <c r="K1509" s="2">
        <f>[1]Transport!G$25/SUM([1]Transport!G$21,[1]Transport!G$25)*K1506*(K$34+K$598)/(K$34+K$598+K$37)</f>
        <v>0.41558361234520497</v>
      </c>
    </row>
    <row r="1510" spans="2:11" hidden="1">
      <c r="B1510" s="5" t="str">
        <f t="shared" si="988"/>
        <v>SPS1</v>
      </c>
      <c r="C1510" s="5" t="str">
        <f t="shared" si="989"/>
        <v>CH</v>
      </c>
      <c r="D1510" t="s">
        <v>1582</v>
      </c>
      <c r="E1510" t="str">
        <f>E1509</f>
        <v>PJ/yr.</v>
      </c>
      <c r="F1510" s="2">
        <f>(F$37+F$717)/([1]Transport!B$21+[1]Transport!B$25)*F1506</f>
        <v>0</v>
      </c>
      <c r="G1510" s="2">
        <f>(G$37+G$717)/([1]Transport!C$21+[1]Transport!C$25)*G1506</f>
        <v>0</v>
      </c>
      <c r="H1510" s="2">
        <f>(H$37+H$717)/([1]Transport!D$21+[1]Transport!D$25)*H1506</f>
        <v>0</v>
      </c>
      <c r="I1510" s="2">
        <f>(I$37+I$717)/([1]Transport!E$21+[1]Transport!E$25)*I1506</f>
        <v>0</v>
      </c>
      <c r="J1510" s="2">
        <f>(J$37+J$717)/([1]Transport!F$21+[1]Transport!F$25)*J1506</f>
        <v>0.10060328915606721</v>
      </c>
      <c r="K1510" s="2">
        <f>(K$37+K$717)/([1]Transport!G$21+[1]Transport!G$25)*K1506</f>
        <v>2.1655452704745646E-2</v>
      </c>
    </row>
    <row r="1511" spans="2:11" hidden="1"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2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  <c r="G1511" s="2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1.3955858658672708</v>
      </c>
      <c r="H1511" s="2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0.95087490132194319</v>
      </c>
      <c r="I1511" s="2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0.45299293971459542</v>
      </c>
      <c r="J1511" s="2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2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hidden="1"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2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  <c r="G1512" s="2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0.33620825213863814</v>
      </c>
      <c r="H1512" s="2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0.51316804663397397</v>
      </c>
      <c r="I1512" s="2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0.73480608848473195</v>
      </c>
      <c r="J1512" s="2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0.95278610451459267</v>
      </c>
      <c r="K1512" s="2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0.4922350885604298</v>
      </c>
    </row>
    <row r="1513" spans="2:11" hidden="1">
      <c r="B1513" t="str">
        <f t="shared" ref="B1513:B1516" si="995">B1512</f>
        <v>SPS1</v>
      </c>
      <c r="C1513" t="str">
        <f t="shared" si="985"/>
        <v>CH</v>
      </c>
      <c r="D1513" t="s">
        <v>1659</v>
      </c>
      <c r="E1513" t="str">
        <f t="shared" ref="E1513:E1515" si="996">E1512</f>
        <v>PJ/yr.</v>
      </c>
      <c r="F1513" s="2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  <c r="G1513" s="2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0.16283480050380691</v>
      </c>
      <c r="H1513" s="2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0.14915273682032196</v>
      </c>
      <c r="I1513" s="2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0.10068826937485344</v>
      </c>
      <c r="J1513" s="2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8.3315795506538702E-6</v>
      </c>
      <c r="K1513" s="2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3.6603582578461074E-6</v>
      </c>
    </row>
    <row r="1514" spans="2:11" hidden="1">
      <c r="B1514" t="str">
        <f t="shared" si="995"/>
        <v>SPS1</v>
      </c>
      <c r="C1514" t="str">
        <f t="shared" si="985"/>
        <v>CH</v>
      </c>
      <c r="D1514" t="s">
        <v>1660</v>
      </c>
      <c r="E1514" t="str">
        <f t="shared" si="996"/>
        <v>PJ/yr.</v>
      </c>
      <c r="F1514" s="2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  <c r="G1514" s="2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2.9661405667098768E-4</v>
      </c>
      <c r="H1514" s="2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3.1526560188147333E-4</v>
      </c>
      <c r="I1514" s="2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2.9522828738877258E-4</v>
      </c>
      <c r="J1514" s="2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1.0244480285751988E-4</v>
      </c>
      <c r="K1514" s="2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2.1851380542099115E-6</v>
      </c>
    </row>
    <row r="1515" spans="2:11" hidden="1">
      <c r="B1515" t="str">
        <f t="shared" si="995"/>
        <v>SPS1</v>
      </c>
      <c r="C1515" t="str">
        <f t="shared" si="985"/>
        <v>CH</v>
      </c>
      <c r="D1515" t="s">
        <v>1661</v>
      </c>
      <c r="E1515" t="str">
        <f t="shared" si="996"/>
        <v>PJ/yr.</v>
      </c>
      <c r="F1515" s="2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  <c r="G1515" s="2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2.0321551859948849E-4</v>
      </c>
      <c r="H1515" s="2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2.2138447797717152E-4</v>
      </c>
      <c r="I1515" s="2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2.0451865805198969E-4</v>
      </c>
      <c r="J1515" s="2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1.9169005097155985E-4</v>
      </c>
      <c r="K1515" s="2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1.4612932769041087E-5</v>
      </c>
    </row>
    <row r="1516" spans="2:11" hidden="1">
      <c r="B1516" s="9" t="str">
        <f t="shared" si="995"/>
        <v>SPS1</v>
      </c>
      <c r="C1516" s="9" t="str">
        <f t="shared" si="985"/>
        <v>CH</v>
      </c>
      <c r="D1516" s="1" t="s">
        <v>1583</v>
      </c>
      <c r="E1516" s="1" t="s">
        <v>1597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hidden="1"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2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  <c r="G1517" s="2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2.2942956783416981E-2</v>
      </c>
      <c r="H1517" s="2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2.2950052021276059E-2</v>
      </c>
      <c r="I1517" s="2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1.5123616368845445E-2</v>
      </c>
      <c r="J1517" s="2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2.5782916292460913E-4</v>
      </c>
      <c r="K1517" s="2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0.86092789349508381</v>
      </c>
    </row>
    <row r="1518" spans="2:11" hidden="1">
      <c r="B1518" t="str">
        <f t="shared" ref="B1518:B1543" si="997">B1517</f>
        <v>SPS1</v>
      </c>
      <c r="C1518" t="str">
        <f t="shared" ref="C1518:C1543" si="998">C1517</f>
        <v>CH</v>
      </c>
      <c r="D1518" t="s">
        <v>1585</v>
      </c>
      <c r="E1518" t="str">
        <f t="shared" ref="E1518:E1529" si="999">E1517</f>
        <v>Billion km/yr.</v>
      </c>
      <c r="F1518" s="2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  <c r="G1518" s="2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2.6246702189326918E-3</v>
      </c>
      <c r="H1518" s="2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2.6239799953746284E-3</v>
      </c>
      <c r="I1518" s="2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2.1504543050056566E-3</v>
      </c>
      <c r="J1518" s="2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2.4741252169395942E-5</v>
      </c>
      <c r="K1518" s="2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1.603059031944502E-5</v>
      </c>
    </row>
    <row r="1519" spans="2:11" hidden="1">
      <c r="B1519" t="str">
        <f t="shared" si="997"/>
        <v>SPS1</v>
      </c>
      <c r="C1519" t="str">
        <f t="shared" si="998"/>
        <v>CH</v>
      </c>
      <c r="D1519" t="s">
        <v>1586</v>
      </c>
      <c r="E1519" t="str">
        <f t="shared" si="999"/>
        <v>Billion km/yr.</v>
      </c>
      <c r="F1519" s="2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  <c r="G1519" s="2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3.3855837861607711E-4</v>
      </c>
      <c r="H1519" s="2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4.6846940983423215E-4</v>
      </c>
      <c r="I1519" s="2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4.7073264739978788E-4</v>
      </c>
      <c r="J1519" s="2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1.8091033637873785E-4</v>
      </c>
      <c r="K1519" s="2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5.7351070847305077E-6</v>
      </c>
    </row>
    <row r="1520" spans="2:11" hidden="1">
      <c r="B1520" t="str">
        <f t="shared" si="997"/>
        <v>SPS1</v>
      </c>
      <c r="C1520" t="str">
        <f t="shared" si="998"/>
        <v>CH</v>
      </c>
      <c r="D1520" t="s">
        <v>1587</v>
      </c>
      <c r="E1520" t="str">
        <f t="shared" si="999"/>
        <v>Billion km/yr.</v>
      </c>
      <c r="F1520" s="2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  <c r="G1520" s="2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5.6599946788725577E-5</v>
      </c>
      <c r="H1520" s="2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7.6492219127833092E-5</v>
      </c>
      <c r="I1520" s="2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7.7883968794072267E-5</v>
      </c>
      <c r="J1520" s="2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8.0282907337235877E-5</v>
      </c>
      <c r="K1520" s="2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1.4246846636018324E-5</v>
      </c>
    </row>
    <row r="1521" spans="2:11" hidden="1">
      <c r="B1521" t="str">
        <f t="shared" si="997"/>
        <v>SPS1</v>
      </c>
      <c r="C1521" t="str">
        <f t="shared" si="998"/>
        <v>CH</v>
      </c>
      <c r="D1521" t="s">
        <v>1588</v>
      </c>
      <c r="E1521" t="str">
        <f t="shared" si="999"/>
        <v>Billion km/yr.</v>
      </c>
      <c r="F1521" s="2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2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2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2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2.4389036895442566E-6</v>
      </c>
      <c r="J1521" s="2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1.1522856625363267E-5</v>
      </c>
      <c r="K1521" s="2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8.3974750866641442E-6</v>
      </c>
    </row>
    <row r="1522" spans="2:11" hidden="1">
      <c r="B1522" t="str">
        <f t="shared" si="997"/>
        <v>SPS1</v>
      </c>
      <c r="C1522" t="str">
        <f t="shared" si="998"/>
        <v>CH</v>
      </c>
      <c r="D1522" t="s">
        <v>1589</v>
      </c>
      <c r="E1522" t="str">
        <f t="shared" si="999"/>
        <v>Billion km/yr.</v>
      </c>
      <c r="F1522" s="2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2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2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2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9.2764324623430994E-7</v>
      </c>
      <c r="J1522" s="2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3.7889396593295693E-6</v>
      </c>
      <c r="K1522" s="2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2.3418778849456295E-6</v>
      </c>
    </row>
    <row r="1523" spans="2:11" hidden="1">
      <c r="B1523" t="str">
        <f t="shared" si="997"/>
        <v>SPS1</v>
      </c>
      <c r="C1523" t="str">
        <f t="shared" si="998"/>
        <v>CH</v>
      </c>
      <c r="D1523" t="s">
        <v>1590</v>
      </c>
      <c r="E1523" t="str">
        <f t="shared" si="999"/>
        <v>Billion km/yr.</v>
      </c>
      <c r="F1523" s="2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2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2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2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2.7357999138901265E-7</v>
      </c>
      <c r="J1523" s="2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1.2054702988041673E-6</v>
      </c>
      <c r="K1523" s="2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9.6900121414344452E-7</v>
      </c>
    </row>
    <row r="1524" spans="2:11" hidden="1">
      <c r="B1524" t="str">
        <f t="shared" si="997"/>
        <v>SPS1</v>
      </c>
      <c r="C1524" t="str">
        <f t="shared" si="998"/>
        <v>CH</v>
      </c>
      <c r="D1524" t="s">
        <v>1591</v>
      </c>
      <c r="E1524" t="str">
        <f t="shared" si="999"/>
        <v>Billion km/yr.</v>
      </c>
      <c r="F1524" s="2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2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2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2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2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2.5687307394818231E-7</v>
      </c>
      <c r="K1524" s="2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1.4811008409767741E-7</v>
      </c>
    </row>
    <row r="1525" spans="2:11" hidden="1">
      <c r="B1525" t="str">
        <f t="shared" si="997"/>
        <v>SPS1</v>
      </c>
      <c r="C1525" t="str">
        <f t="shared" si="998"/>
        <v>CH</v>
      </c>
      <c r="D1525" t="s">
        <v>1592</v>
      </c>
      <c r="E1525" t="str">
        <f t="shared" si="999"/>
        <v>Billion km/yr.</v>
      </c>
      <c r="F1525" s="2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  <c r="G1525" s="2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1.0986586863713466</v>
      </c>
      <c r="H1525" s="2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0.77149060813842874</v>
      </c>
      <c r="I1525" s="2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0.38573763443592696</v>
      </c>
      <c r="J1525" s="2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2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hidden="1">
      <c r="B1526" t="str">
        <f t="shared" si="997"/>
        <v>SPS1</v>
      </c>
      <c r="C1526" t="str">
        <f t="shared" si="998"/>
        <v>CH</v>
      </c>
      <c r="D1526" t="s">
        <v>1593</v>
      </c>
      <c r="E1526" t="str">
        <f t="shared" si="999"/>
        <v>Billion km/yr.</v>
      </c>
      <c r="F1526" s="2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  <c r="G1526" s="2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0.64661203360052932</v>
      </c>
      <c r="H1526" s="2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0.99214015285026347</v>
      </c>
      <c r="I1526" s="2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1.4454833843471355</v>
      </c>
      <c r="J1526" s="2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1.9643694481264471</v>
      </c>
      <c r="K1526" s="2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1.0519074410545388</v>
      </c>
    </row>
    <row r="1527" spans="2:11" hidden="1">
      <c r="B1527" t="str">
        <f t="shared" si="997"/>
        <v>SPS1</v>
      </c>
      <c r="C1527" t="str">
        <f t="shared" si="998"/>
        <v>CH</v>
      </c>
      <c r="D1527" t="s">
        <v>1594</v>
      </c>
      <c r="E1527" t="str">
        <f t="shared" si="999"/>
        <v>Billion km/yr.</v>
      </c>
      <c r="F1527" s="2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  <c r="G1527" s="2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0.17981678829706216</v>
      </c>
      <c r="H1527" s="2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0.1647284312704223</v>
      </c>
      <c r="I1527" s="2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0.11121309266547917</v>
      </c>
      <c r="J1527" s="2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9.8434656796798917E-6</v>
      </c>
      <c r="K1527" s="2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4.4464395968745221E-6</v>
      </c>
    </row>
    <row r="1528" spans="2:11" hidden="1">
      <c r="B1528" t="str">
        <f t="shared" si="997"/>
        <v>SPS1</v>
      </c>
      <c r="C1528" t="str">
        <f t="shared" si="998"/>
        <v>CH</v>
      </c>
      <c r="D1528" t="s">
        <v>1595</v>
      </c>
      <c r="E1528" t="str">
        <f t="shared" si="999"/>
        <v>Billion km/yr.</v>
      </c>
      <c r="F1528" s="2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  <c r="G1528" s="2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2.1677450087367883E-4</v>
      </c>
      <c r="H1528" s="2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2.304269713082224E-4</v>
      </c>
      <c r="I1528" s="2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2.1584032031213919E-4</v>
      </c>
      <c r="J1528" s="2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7.5139244066813553E-5</v>
      </c>
      <c r="K1528" s="2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1.7347445943701412E-6</v>
      </c>
    </row>
    <row r="1529" spans="2:11" hidden="1">
      <c r="B1529" t="str">
        <f t="shared" si="997"/>
        <v>SPS1</v>
      </c>
      <c r="C1529" t="str">
        <f t="shared" si="998"/>
        <v>CH</v>
      </c>
      <c r="D1529" t="s">
        <v>1596</v>
      </c>
      <c r="E1529" t="str">
        <f t="shared" si="999"/>
        <v>Billion km/yr.</v>
      </c>
      <c r="F1529" s="2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  <c r="G1529" s="2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1.3751466762637897E-4</v>
      </c>
      <c r="H1529" s="2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1.498169009795762E-4</v>
      </c>
      <c r="I1529" s="2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1.3841708482815974E-4</v>
      </c>
      <c r="J1529" s="2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1.2978052381584272E-4</v>
      </c>
      <c r="K1529" s="2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9.9508060760395887E-6</v>
      </c>
    </row>
    <row r="1530" spans="2:11" hidden="1">
      <c r="B1530" s="9" t="str">
        <f t="shared" si="997"/>
        <v>SPS1</v>
      </c>
      <c r="C1530" s="9" t="str">
        <f t="shared" si="998"/>
        <v>CH</v>
      </c>
      <c r="D1530" s="1" t="s">
        <v>1598</v>
      </c>
      <c r="E1530" s="1" t="s">
        <v>1297</v>
      </c>
      <c r="F1530" s="23" t="s">
        <v>1607</v>
      </c>
      <c r="G1530" s="23" t="s">
        <v>1607</v>
      </c>
      <c r="H1530" s="23" t="s">
        <v>1607</v>
      </c>
      <c r="I1530" s="23" t="s">
        <v>1607</v>
      </c>
      <c r="J1530" s="23" t="s">
        <v>1607</v>
      </c>
      <c r="K1530" s="23" t="s">
        <v>1607</v>
      </c>
    </row>
    <row r="1531" spans="2:11" hidden="1">
      <c r="B1531" t="str">
        <f t="shared" si="997"/>
        <v>SPS1</v>
      </c>
      <c r="C1531" t="str">
        <f t="shared" si="998"/>
        <v>CH</v>
      </c>
      <c r="D1531" t="s">
        <v>1599</v>
      </c>
      <c r="E1531" t="s">
        <v>1297</v>
      </c>
      <c r="F1531" s="2">
        <f t="shared" ref="F1531:K1534" si="1000">IFERROR(F1517/F1497,"-")</f>
        <v>11.098927012431901</v>
      </c>
      <c r="G1531" s="2">
        <f t="shared" si="1000"/>
        <v>11.105961183419215</v>
      </c>
      <c r="H1531" s="2">
        <f t="shared" si="1000"/>
        <v>11.106010629990998</v>
      </c>
      <c r="I1531" s="2">
        <f t="shared" si="1000"/>
        <v>11.108543573709994</v>
      </c>
      <c r="J1531" s="2">
        <f t="shared" si="1000"/>
        <v>11.57881987337316</v>
      </c>
      <c r="K1531" s="2">
        <f t="shared" si="1000"/>
        <v>11.913833232415257</v>
      </c>
    </row>
    <row r="1532" spans="2:11" hidden="1">
      <c r="B1532" t="str">
        <f t="shared" si="997"/>
        <v>SPS1</v>
      </c>
      <c r="C1532" t="str">
        <f t="shared" si="998"/>
        <v>CH</v>
      </c>
      <c r="D1532" t="s">
        <v>1600</v>
      </c>
      <c r="E1532" t="s">
        <v>1297</v>
      </c>
      <c r="F1532" s="2">
        <f t="shared" si="1000"/>
        <v>6.2845243629359899</v>
      </c>
      <c r="G1532" s="2">
        <f t="shared" si="1000"/>
        <v>6.28668020523736</v>
      </c>
      <c r="H1532" s="2">
        <f t="shared" si="1000"/>
        <v>6.2867549042291033</v>
      </c>
      <c r="I1532" s="2">
        <f t="shared" si="1000"/>
        <v>6.2875163912227627</v>
      </c>
      <c r="J1532" s="2">
        <f t="shared" si="1000"/>
        <v>6.5520486708731633</v>
      </c>
      <c r="K1532" s="2">
        <f t="shared" si="1000"/>
        <v>6.6331280635321512</v>
      </c>
    </row>
    <row r="1533" spans="2:11" hidden="1">
      <c r="B1533" t="str">
        <f t="shared" si="997"/>
        <v>SPS1</v>
      </c>
      <c r="C1533" t="str">
        <f t="shared" si="998"/>
        <v>CH</v>
      </c>
      <c r="D1533" t="s">
        <v>1601</v>
      </c>
      <c r="E1533" t="s">
        <v>1297</v>
      </c>
      <c r="F1533" s="2">
        <f t="shared" si="1000"/>
        <v>4.0901432735634922</v>
      </c>
      <c r="G1533" s="2">
        <f t="shared" si="1000"/>
        <v>4.0944671025051109</v>
      </c>
      <c r="H1533" s="2">
        <f t="shared" si="1000"/>
        <v>4.0946352825511987</v>
      </c>
      <c r="I1533" s="2">
        <f t="shared" si="1000"/>
        <v>4.0949886301792331</v>
      </c>
      <c r="J1533" s="2">
        <f t="shared" si="1000"/>
        <v>4.10198653759248</v>
      </c>
      <c r="K1533" s="2">
        <f t="shared" si="1000"/>
        <v>4.3481877782383949</v>
      </c>
    </row>
    <row r="1534" spans="2:11" hidden="1">
      <c r="B1534" t="str">
        <f t="shared" si="997"/>
        <v>SPS1</v>
      </c>
      <c r="C1534" t="str">
        <f t="shared" si="998"/>
        <v>CH</v>
      </c>
      <c r="D1534" t="s">
        <v>1602</v>
      </c>
      <c r="E1534" t="s">
        <v>1297</v>
      </c>
      <c r="F1534" s="2">
        <f t="shared" si="1000"/>
        <v>3.7650534829600395</v>
      </c>
      <c r="G1534" s="2">
        <f t="shared" si="1000"/>
        <v>3.7719371324856508</v>
      </c>
      <c r="H1534" s="2">
        <f t="shared" si="1000"/>
        <v>3.7730857800483171</v>
      </c>
      <c r="I1534" s="2">
        <f t="shared" si="1000"/>
        <v>3.7747541764003003</v>
      </c>
      <c r="J1534" s="2">
        <f t="shared" si="1000"/>
        <v>3.7853925347180897</v>
      </c>
      <c r="K1534" s="2">
        <f t="shared" si="1000"/>
        <v>3.8874191112058183</v>
      </c>
    </row>
    <row r="1535" spans="2:11" hidden="1">
      <c r="B1535" t="str">
        <f t="shared" si="997"/>
        <v>SPS1</v>
      </c>
      <c r="C1535" t="str">
        <f t="shared" si="998"/>
        <v>CH</v>
      </c>
      <c r="D1535" t="s">
        <v>1603</v>
      </c>
      <c r="E1535" t="s">
        <v>1297</v>
      </c>
      <c r="F1535" s="2" t="str">
        <f t="shared" ref="F1535:K1538" si="1001">IFERROR(F1521/F1502,"-")</f>
        <v>-</v>
      </c>
      <c r="G1535" s="2" t="str">
        <f t="shared" si="1001"/>
        <v>-</v>
      </c>
      <c r="H1535" s="2" t="str">
        <f t="shared" si="1001"/>
        <v>-</v>
      </c>
      <c r="I1535" s="2">
        <f t="shared" si="1001"/>
        <v>4.6391179485367822</v>
      </c>
      <c r="J1535" s="2">
        <f t="shared" si="1001"/>
        <v>4.7494908730436336</v>
      </c>
      <c r="K1535" s="2">
        <f t="shared" si="1001"/>
        <v>4.8775060188634596</v>
      </c>
    </row>
    <row r="1536" spans="2:11" hidden="1">
      <c r="B1536" t="str">
        <f t="shared" si="997"/>
        <v>SPS1</v>
      </c>
      <c r="C1536" t="str">
        <f t="shared" si="998"/>
        <v>CH</v>
      </c>
      <c r="D1536" t="s">
        <v>1604</v>
      </c>
      <c r="E1536" t="s">
        <v>1297</v>
      </c>
      <c r="F1536" s="2" t="str">
        <f t="shared" si="1001"/>
        <v>-</v>
      </c>
      <c r="G1536" s="2" t="str">
        <f t="shared" si="1001"/>
        <v>-</v>
      </c>
      <c r="H1536" s="2" t="str">
        <f t="shared" si="1001"/>
        <v>-</v>
      </c>
      <c r="I1536" s="2">
        <f t="shared" si="1001"/>
        <v>2.70088685099936</v>
      </c>
      <c r="J1536" s="2">
        <f t="shared" si="1001"/>
        <v>2.7549990238420983</v>
      </c>
      <c r="K1536" s="2">
        <f t="shared" si="1001"/>
        <v>2.8147010986539165</v>
      </c>
    </row>
    <row r="1537" spans="2:11" hidden="1">
      <c r="B1537" t="str">
        <f t="shared" si="997"/>
        <v>SPS1</v>
      </c>
      <c r="C1537" t="str">
        <f t="shared" si="998"/>
        <v>CH</v>
      </c>
      <c r="D1537" t="s">
        <v>1605</v>
      </c>
      <c r="E1537" t="s">
        <v>1297</v>
      </c>
      <c r="F1537" s="2" t="str">
        <f t="shared" si="1001"/>
        <v>-</v>
      </c>
      <c r="G1537" s="2" t="str">
        <f t="shared" si="1001"/>
        <v>-</v>
      </c>
      <c r="H1537" s="2" t="str">
        <f t="shared" si="1001"/>
        <v>-</v>
      </c>
      <c r="I1537" s="2">
        <f t="shared" si="1001"/>
        <v>1.7606485351727288</v>
      </c>
      <c r="J1537" s="2">
        <f t="shared" si="1001"/>
        <v>1.7888393683676509</v>
      </c>
      <c r="K1537" s="2">
        <f t="shared" si="1001"/>
        <v>1.8285932857449134</v>
      </c>
    </row>
    <row r="1538" spans="2:11" hidden="1">
      <c r="B1538" t="str">
        <f t="shared" si="997"/>
        <v>SPS1</v>
      </c>
      <c r="C1538" t="str">
        <f t="shared" si="998"/>
        <v>CH</v>
      </c>
      <c r="D1538" t="s">
        <v>1606</v>
      </c>
      <c r="E1538" t="s">
        <v>1297</v>
      </c>
      <c r="F1538" s="2" t="str">
        <f t="shared" si="1001"/>
        <v>-</v>
      </c>
      <c r="G1538" s="2" t="str">
        <f t="shared" si="1001"/>
        <v>-</v>
      </c>
      <c r="H1538" s="2" t="str">
        <f t="shared" si="1001"/>
        <v>-</v>
      </c>
      <c r="I1538" s="2" t="str">
        <f t="shared" si="1001"/>
        <v>-</v>
      </c>
      <c r="J1538" s="2">
        <f t="shared" si="1001"/>
        <v>1.5924947739547943</v>
      </c>
      <c r="K1538" s="2">
        <f t="shared" si="1001"/>
        <v>1.6205278359782473</v>
      </c>
    </row>
    <row r="1539" spans="2:11" hidden="1">
      <c r="B1539" t="str">
        <f t="shared" si="997"/>
        <v>SPS1</v>
      </c>
      <c r="C1539" t="str">
        <f t="shared" si="998"/>
        <v>CH</v>
      </c>
      <c r="D1539" t="s">
        <v>1662</v>
      </c>
      <c r="E1539" t="s">
        <v>1297</v>
      </c>
      <c r="F1539" s="2">
        <f t="shared" ref="F1539:K1543" si="1002">IFERROR(F1525/F1511,"-")</f>
        <v>0.77116510534577853</v>
      </c>
      <c r="G1539" s="2">
        <f t="shared" si="1002"/>
        <v>0.78723832996732002</v>
      </c>
      <c r="H1539" s="2">
        <f t="shared" si="1002"/>
        <v>0.81134816689963374</v>
      </c>
      <c r="I1539" s="2">
        <f t="shared" si="1002"/>
        <v>0.8515312284534895</v>
      </c>
      <c r="J1539" s="2" t="str">
        <f t="shared" si="1002"/>
        <v>-</v>
      </c>
      <c r="K1539" s="2" t="str">
        <f t="shared" si="1002"/>
        <v>-</v>
      </c>
    </row>
    <row r="1540" spans="2:11" hidden="1">
      <c r="B1540" t="str">
        <f t="shared" si="997"/>
        <v>SPS1</v>
      </c>
      <c r="C1540" t="str">
        <f t="shared" si="998"/>
        <v>CH</v>
      </c>
      <c r="D1540" t="s">
        <v>1663</v>
      </c>
      <c r="E1540" t="s">
        <v>1297</v>
      </c>
      <c r="F1540" s="2">
        <f t="shared" si="1002"/>
        <v>1.9078836334110869</v>
      </c>
      <c r="G1540" s="2">
        <f t="shared" si="1002"/>
        <v>1.9232485505260404</v>
      </c>
      <c r="H1540" s="2">
        <f t="shared" si="1002"/>
        <v>1.933363075425319</v>
      </c>
      <c r="I1540" s="2">
        <f t="shared" si="1002"/>
        <v>1.9671630475026614</v>
      </c>
      <c r="J1540" s="2">
        <f t="shared" si="1002"/>
        <v>2.0617108486560229</v>
      </c>
      <c r="K1540" s="2">
        <f t="shared" si="1002"/>
        <v>2.1370021469434524</v>
      </c>
    </row>
    <row r="1541" spans="2:11" hidden="1">
      <c r="B1541" t="str">
        <f t="shared" si="997"/>
        <v>SPS1</v>
      </c>
      <c r="C1541" t="str">
        <f t="shared" si="998"/>
        <v>CH</v>
      </c>
      <c r="D1541" t="s">
        <v>1664</v>
      </c>
      <c r="E1541" t="s">
        <v>1297</v>
      </c>
      <c r="F1541" s="2">
        <f t="shared" si="1002"/>
        <v>1.1027629847473206</v>
      </c>
      <c r="G1541" s="2">
        <f t="shared" si="1002"/>
        <v>1.1042896711311918</v>
      </c>
      <c r="H1541" s="2">
        <f t="shared" si="1002"/>
        <v>1.1044278152861771</v>
      </c>
      <c r="I1541" s="2">
        <f t="shared" si="1002"/>
        <v>1.1045287932345202</v>
      </c>
      <c r="J1541" s="2">
        <f t="shared" si="1002"/>
        <v>1.1814645254041134</v>
      </c>
      <c r="K1541" s="2">
        <f t="shared" si="1002"/>
        <v>1.2147553008898573</v>
      </c>
    </row>
    <row r="1542" spans="2:11" hidden="1">
      <c r="B1542" t="str">
        <f t="shared" si="997"/>
        <v>SPS1</v>
      </c>
      <c r="C1542" t="str">
        <f t="shared" si="998"/>
        <v>CH</v>
      </c>
      <c r="D1542" t="s">
        <v>1665</v>
      </c>
      <c r="E1542" t="s">
        <v>1297</v>
      </c>
      <c r="F1542" s="2">
        <f t="shared" si="1002"/>
        <v>0.72942698043636922</v>
      </c>
      <c r="G1542" s="2">
        <f t="shared" si="1002"/>
        <v>0.73083016801907996</v>
      </c>
      <c r="H1542" s="2">
        <f t="shared" si="1002"/>
        <v>0.73089791570363993</v>
      </c>
      <c r="I1542" s="2">
        <f t="shared" si="1002"/>
        <v>0.73109633978911026</v>
      </c>
      <c r="J1542" s="2">
        <f t="shared" si="1002"/>
        <v>0.73346077078519178</v>
      </c>
      <c r="K1542" s="2">
        <f t="shared" si="1002"/>
        <v>0.7938832931072537</v>
      </c>
    </row>
    <row r="1543" spans="2:11" hidden="1">
      <c r="B1543" t="str">
        <f t="shared" si="997"/>
        <v>SPS1</v>
      </c>
      <c r="C1543" t="str">
        <f t="shared" si="998"/>
        <v>CH</v>
      </c>
      <c r="D1543" t="s">
        <v>1666</v>
      </c>
      <c r="E1543" t="s">
        <v>1297</v>
      </c>
      <c r="F1543" s="2">
        <f t="shared" si="1002"/>
        <v>0.6758016652568728</v>
      </c>
      <c r="G1543" s="2">
        <f t="shared" si="1002"/>
        <v>0.67669373172923175</v>
      </c>
      <c r="H1543" s="2">
        <f t="shared" si="1002"/>
        <v>0.67672721388816093</v>
      </c>
      <c r="I1543" s="2">
        <f t="shared" si="1002"/>
        <v>0.67679441155424269</v>
      </c>
      <c r="J1543" s="2">
        <f t="shared" si="1002"/>
        <v>0.67703317495125315</v>
      </c>
      <c r="K1543" s="2">
        <f t="shared" si="1002"/>
        <v>0.68095886248935156</v>
      </c>
    </row>
    <row r="1544" spans="2:11" hidden="1"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3">
        <f>F1545+F1548+F1550+F1557+F1565</f>
        <v>16.758459321573213</v>
      </c>
      <c r="G1544" s="3">
        <f t="shared" ref="G1544:K1544" si="1003">G1545+G1548+G1550+G1557+G1565</f>
        <v>15.630785461614277</v>
      </c>
      <c r="H1544" s="3">
        <f t="shared" si="1003"/>
        <v>14.104722306515601</v>
      </c>
      <c r="I1544" s="3">
        <f t="shared" si="1003"/>
        <v>11.74157201997137</v>
      </c>
      <c r="J1544" s="3">
        <f t="shared" si="1003"/>
        <v>9.4534102995267801</v>
      </c>
      <c r="K1544" s="3">
        <f t="shared" si="1003"/>
        <v>9.3834625300660335</v>
      </c>
    </row>
    <row r="1545" spans="2:11" hidden="1">
      <c r="B1545" t="str">
        <f t="shared" ref="B1545:B1590" si="1004">B1544</f>
        <v>SPS1</v>
      </c>
      <c r="C1545" t="str">
        <f t="shared" ref="C1545:C1590" si="1005">C1544</f>
        <v>CH</v>
      </c>
      <c r="D1545" t="s">
        <v>1616</v>
      </c>
      <c r="E1545" t="str">
        <f>E1544</f>
        <v>PJ/yr.</v>
      </c>
      <c r="F1545" s="2">
        <f>SUM(F1546:F1547)</f>
        <v>4.5104554621812273E-2</v>
      </c>
      <c r="G1545" s="2">
        <f t="shared" ref="G1545:K1545" si="1006">SUM(G1546:G1547)</f>
        <v>5.4636305741661874E-2</v>
      </c>
      <c r="H1545" s="2">
        <f t="shared" si="1006"/>
        <v>0.19332900148060161</v>
      </c>
      <c r="I1545" s="2">
        <f t="shared" si="1006"/>
        <v>0.72826300066992877</v>
      </c>
      <c r="J1545" s="2">
        <f t="shared" si="1006"/>
        <v>2.976762559574706</v>
      </c>
      <c r="K1545" s="2">
        <f t="shared" si="1006"/>
        <v>4.9067321640732811</v>
      </c>
    </row>
    <row r="1546" spans="2:11" hidden="1">
      <c r="B1546" t="str">
        <f t="shared" si="1004"/>
        <v>SPS1</v>
      </c>
      <c r="C1546" t="str">
        <f t="shared" si="1005"/>
        <v>CH</v>
      </c>
      <c r="D1546" t="s">
        <v>1623</v>
      </c>
      <c r="E1546" t="str">
        <f t="shared" ref="E1546:E1570" si="1007">E1545</f>
        <v>PJ/yr.</v>
      </c>
      <c r="F1546" s="2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  <c r="G1546" s="2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2.8152087425012315E-3</v>
      </c>
      <c r="H1546" s="2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6.0994998801233314E-3</v>
      </c>
      <c r="I1546" s="2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3.0505301536480687E-3</v>
      </c>
      <c r="J1546" s="2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2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hidden="1">
      <c r="B1547" t="str">
        <f t="shared" si="1004"/>
        <v>SPS1</v>
      </c>
      <c r="C1547" t="str">
        <f t="shared" si="1005"/>
        <v>CH</v>
      </c>
      <c r="D1547" t="s">
        <v>1624</v>
      </c>
      <c r="E1547" t="str">
        <f t="shared" si="1007"/>
        <v>PJ/yr.</v>
      </c>
      <c r="F1547" s="2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  <c r="G1547" s="2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5.182109699916064E-2</v>
      </c>
      <c r="H1547" s="2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0.18722950160047827</v>
      </c>
      <c r="I1547" s="2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0.72521247051628068</v>
      </c>
      <c r="J1547" s="2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2.976762559574706</v>
      </c>
      <c r="K1547" s="2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4.9067321640732811</v>
      </c>
    </row>
    <row r="1548" spans="2:11" hidden="1">
      <c r="B1548" t="str">
        <f t="shared" si="1004"/>
        <v>SPS1</v>
      </c>
      <c r="C1548" t="str">
        <f t="shared" si="1005"/>
        <v>CH</v>
      </c>
      <c r="D1548" t="s">
        <v>1617</v>
      </c>
      <c r="E1548" t="str">
        <f t="shared" si="1007"/>
        <v>PJ/yr.</v>
      </c>
      <c r="F1548" s="2">
        <f>F1549</f>
        <v>0</v>
      </c>
      <c r="G1548" s="2">
        <f t="shared" ref="G1548:K1548" si="1008">G1549</f>
        <v>1.9344775366924635E-2</v>
      </c>
      <c r="H1548" s="2">
        <f t="shared" si="1008"/>
        <v>1.9910767285771735E-6</v>
      </c>
      <c r="I1548" s="2">
        <f t="shared" si="1008"/>
        <v>0.16781556206109513</v>
      </c>
      <c r="J1548" s="2">
        <f t="shared" si="1008"/>
        <v>0.11953145460406767</v>
      </c>
      <c r="K1548" s="2">
        <f t="shared" si="1008"/>
        <v>0.25336173706291071</v>
      </c>
    </row>
    <row r="1549" spans="2:11" hidden="1">
      <c r="B1549" t="str">
        <f t="shared" si="1004"/>
        <v>SPS1</v>
      </c>
      <c r="C1549" t="str">
        <f t="shared" si="1005"/>
        <v>CH</v>
      </c>
      <c r="D1549" t="s">
        <v>1625</v>
      </c>
      <c r="E1549" t="str">
        <f t="shared" si="1007"/>
        <v>PJ/yr.</v>
      </c>
      <c r="F1549" s="2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2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1.9344775366924635E-2</v>
      </c>
      <c r="H1549" s="2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1.9910767285771735E-6</v>
      </c>
      <c r="I1549" s="2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0.16781556206109513</v>
      </c>
      <c r="J1549" s="2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0.11953145460406767</v>
      </c>
      <c r="K1549" s="2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0.25336173706291071</v>
      </c>
    </row>
    <row r="1550" spans="2:11" hidden="1">
      <c r="B1550" t="str">
        <f t="shared" si="1004"/>
        <v>SPS1</v>
      </c>
      <c r="C1550" t="str">
        <f t="shared" si="1005"/>
        <v>CH</v>
      </c>
      <c r="D1550" t="s">
        <v>1618</v>
      </c>
      <c r="E1550" t="str">
        <f t="shared" si="1007"/>
        <v>PJ/yr.</v>
      </c>
      <c r="F1550" s="2">
        <f>SUM(F1555:F1556)</f>
        <v>1.1869947308673252</v>
      </c>
      <c r="G1550" s="2">
        <f t="shared" ref="G1550:K1550" si="1009">SUM(G1555:G1556)</f>
        <v>2.3871133763653614</v>
      </c>
      <c r="H1550" s="2">
        <f t="shared" si="1009"/>
        <v>1.3157705639473933</v>
      </c>
      <c r="I1550" s="2">
        <f t="shared" si="1009"/>
        <v>0.84615133839948109</v>
      </c>
      <c r="J1550" s="2">
        <f t="shared" si="1009"/>
        <v>0.19957985127466443</v>
      </c>
      <c r="K1550" s="2">
        <f t="shared" si="1009"/>
        <v>0.22714637051963302</v>
      </c>
    </row>
    <row r="1551" spans="2:11" hidden="1">
      <c r="B1551" t="str">
        <f t="shared" si="1004"/>
        <v>SPS1</v>
      </c>
      <c r="C1551" t="str">
        <f t="shared" si="1005"/>
        <v>CH</v>
      </c>
      <c r="D1551" t="s">
        <v>1619</v>
      </c>
      <c r="E1551" t="str">
        <f t="shared" si="1007"/>
        <v>PJ/yr.</v>
      </c>
      <c r="F1551" s="2">
        <f>F1550-F1552</f>
        <v>1.1220186346684917</v>
      </c>
      <c r="G1551" s="2">
        <f t="shared" ref="G1551:K1551" si="1010">G1550-G1552</f>
        <v>2.2564426905396329</v>
      </c>
      <c r="H1551" s="2">
        <f t="shared" si="1010"/>
        <v>1.2437452264675573</v>
      </c>
      <c r="I1551" s="2">
        <f t="shared" si="1010"/>
        <v>0.79983251240634046</v>
      </c>
      <c r="J1551" s="2">
        <f t="shared" si="1010"/>
        <v>9.8208219534926838E-2</v>
      </c>
      <c r="K1551" s="2">
        <f t="shared" si="1010"/>
        <v>2.538680217573322E-2</v>
      </c>
    </row>
    <row r="1552" spans="2:11" hidden="1">
      <c r="B1552" t="str">
        <f t="shared" si="1004"/>
        <v>SPS1</v>
      </c>
      <c r="C1552" t="str">
        <f t="shared" si="1005"/>
        <v>CH</v>
      </c>
      <c r="D1552" t="s">
        <v>1620</v>
      </c>
      <c r="E1552" t="str">
        <f t="shared" si="1007"/>
        <v>PJ/yr.</v>
      </c>
      <c r="F1552" s="2">
        <f>SUM(F1553:F1554)</f>
        <v>6.4976096198833544E-2</v>
      </c>
      <c r="G1552" s="2">
        <f t="shared" ref="G1552:K1552" si="1011">SUM(G1553:G1554)</f>
        <v>0.13067068582572852</v>
      </c>
      <c r="H1552" s="2">
        <f t="shared" si="1011"/>
        <v>7.2025337479836027E-2</v>
      </c>
      <c r="I1552" s="2">
        <f t="shared" si="1011"/>
        <v>4.6318825993140619E-2</v>
      </c>
      <c r="J1552" s="2">
        <f t="shared" si="1011"/>
        <v>0.10137163173973759</v>
      </c>
      <c r="K1552" s="2">
        <f t="shared" si="1011"/>
        <v>0.2017595683438998</v>
      </c>
    </row>
    <row r="1553" spans="2:11" hidden="1">
      <c r="B1553" t="str">
        <f t="shared" si="1004"/>
        <v>SPS1</v>
      </c>
      <c r="C1553" t="str">
        <f t="shared" si="1005"/>
        <v>CH</v>
      </c>
      <c r="D1553" t="s">
        <v>1621</v>
      </c>
      <c r="E1553" t="str">
        <f t="shared" si="1007"/>
        <v>PJ/yr.</v>
      </c>
      <c r="F1553" s="2">
        <f>[1]Transport!B$25/SUM([1]Transport!B$21,[1]Transport!B$25)*F1550*(F$34+F$598)/(F$34+F$598+F$37)</f>
        <v>6.4976096198833544E-2</v>
      </c>
      <c r="G1553" s="2">
        <f>[1]Transport!C$25/SUM([1]Transport!C$21,[1]Transport!C$25)*G1550*(G$34+G$598)/(G$34+G$598+G$37)</f>
        <v>0.13067068582572852</v>
      </c>
      <c r="H1553" s="2">
        <f>[1]Transport!D$25/SUM([1]Transport!D$21,[1]Transport!D$25)*H1550*(H$34+H$598)/(H$34+H$598+H$37)</f>
        <v>7.2025337479836027E-2</v>
      </c>
      <c r="I1553" s="2">
        <f>[1]Transport!E$25/SUM([1]Transport!E$21,[1]Transport!E$25)*I1550*(I$34+I$598)/(I$34+I$598+I$37)</f>
        <v>4.6318825993140619E-2</v>
      </c>
      <c r="J1553" s="2">
        <f>[1]Transport!F$25/SUM([1]Transport!F$21,[1]Transport!F$25)*J1550*(J$34+J$598)/(J$34+J$598+J$37)</f>
        <v>8.0304975292961239E-2</v>
      </c>
      <c r="K1553" s="2">
        <f>[1]Transport!G$25/SUM([1]Transport!G$21,[1]Transport!G$25)*K1550*(K$34+K$598)/(K$34+K$598+K$37)</f>
        <v>0.19176687752725907</v>
      </c>
    </row>
    <row r="1554" spans="2:11" hidden="1">
      <c r="B1554" t="str">
        <f t="shared" si="1004"/>
        <v>SPS1</v>
      </c>
      <c r="C1554" t="str">
        <f t="shared" si="1005"/>
        <v>CH</v>
      </c>
      <c r="D1554" t="s">
        <v>1622</v>
      </c>
      <c r="E1554" t="str">
        <f t="shared" si="1007"/>
        <v>PJ/yr.</v>
      </c>
      <c r="F1554" s="2">
        <f>(F$37+F$717)/([1]Transport!B$21+[1]Transport!B$25)*F1550</f>
        <v>0</v>
      </c>
      <c r="G1554" s="2">
        <f>(G$37+G$717)/([1]Transport!C$21+[1]Transport!C$25)*G1550</f>
        <v>0</v>
      </c>
      <c r="H1554" s="2">
        <f>(H$37+H$717)/([1]Transport!D$21+[1]Transport!D$25)*H1550</f>
        <v>0</v>
      </c>
      <c r="I1554" s="2">
        <f>(I$37+I$717)/([1]Transport!E$21+[1]Transport!E$25)*I1550</f>
        <v>0</v>
      </c>
      <c r="J1554" s="2">
        <f>(J$37+J$717)/([1]Transport!F$21+[1]Transport!F$25)*J1550</f>
        <v>2.1066656446776348E-2</v>
      </c>
      <c r="K1554" s="2">
        <f>(K$37+K$717)/([1]Transport!G$21+[1]Transport!G$25)*K1550</f>
        <v>9.9926908166407258E-3</v>
      </c>
    </row>
    <row r="1555" spans="2:11" hidden="1">
      <c r="B1555" t="str">
        <f t="shared" si="1004"/>
        <v>SPS1</v>
      </c>
      <c r="C1555" t="str">
        <f t="shared" si="1005"/>
        <v>CH</v>
      </c>
      <c r="D1555" t="s">
        <v>1668</v>
      </c>
      <c r="E1555" t="str">
        <f t="shared" si="1007"/>
        <v>PJ/yr.</v>
      </c>
      <c r="F1555" s="2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  <c r="G1555" s="2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1.8102680933193793</v>
      </c>
      <c r="H1555" s="2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0.5415777038361872</v>
      </c>
      <c r="I1555" s="2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0.27078264483968228</v>
      </c>
      <c r="J1555" s="2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2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hidden="1">
      <c r="B1556" t="str">
        <f t="shared" si="1004"/>
        <v>SPS1</v>
      </c>
      <c r="C1556" t="str">
        <f t="shared" si="1005"/>
        <v>CH</v>
      </c>
      <c r="D1556" t="s">
        <v>1667</v>
      </c>
      <c r="E1556" t="str">
        <f t="shared" si="1007"/>
        <v>PJ/yr.</v>
      </c>
      <c r="F1556" s="2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  <c r="G1556" s="2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0.57684528304598226</v>
      </c>
      <c r="H1556" s="2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0.77419286011120603</v>
      </c>
      <c r="I1556" s="2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0.57536869355979881</v>
      </c>
      <c r="J1556" s="2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0.19957985127466443</v>
      </c>
      <c r="K1556" s="2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0.22714637051963302</v>
      </c>
    </row>
    <row r="1557" spans="2:11" hidden="1">
      <c r="B1557" t="str">
        <f t="shared" si="1004"/>
        <v>SPS1</v>
      </c>
      <c r="C1557" t="str">
        <f t="shared" si="1005"/>
        <v>CH</v>
      </c>
      <c r="D1557" t="s">
        <v>1626</v>
      </c>
      <c r="E1557" t="str">
        <f t="shared" si="1007"/>
        <v>PJ/yr.</v>
      </c>
      <c r="F1557" s="2">
        <f>SUM(F1562:F1564)</f>
        <v>15.520841280022545</v>
      </c>
      <c r="G1557" s="2">
        <f t="shared" ref="G1557:K1557" si="1012">SUM(G1562:G1564)</f>
        <v>13.169691004140329</v>
      </c>
      <c r="H1557" s="2">
        <f t="shared" si="1012"/>
        <v>12.574520156365923</v>
      </c>
      <c r="I1557" s="2">
        <f t="shared" si="1012"/>
        <v>9.9781947613487034</v>
      </c>
      <c r="J1557" s="2">
        <f t="shared" si="1012"/>
        <v>6.1169263173925952</v>
      </c>
      <c r="K1557" s="2">
        <f t="shared" si="1012"/>
        <v>3.9859890925455379</v>
      </c>
    </row>
    <row r="1558" spans="2:11" hidden="1">
      <c r="B1558" t="str">
        <f t="shared" si="1004"/>
        <v>SPS1</v>
      </c>
      <c r="C1558" t="str">
        <f t="shared" si="1005"/>
        <v>CH</v>
      </c>
      <c r="D1558" t="s">
        <v>1627</v>
      </c>
      <c r="E1558" t="str">
        <f t="shared" si="1007"/>
        <v>PJ/yr.</v>
      </c>
      <c r="F1558" s="2">
        <f>F1557-F1559</f>
        <v>15.139040046337968</v>
      </c>
      <c r="G1558" s="2">
        <f t="shared" ref="G1558:K1558" si="1013">G1557-G1559</f>
        <v>12.828358592243543</v>
      </c>
      <c r="H1558" s="2">
        <f t="shared" si="1013"/>
        <v>12.178764021672537</v>
      </c>
      <c r="I1558" s="2">
        <f t="shared" si="1013"/>
        <v>9.5885133092657622</v>
      </c>
      <c r="J1558" s="2">
        <f t="shared" si="1013"/>
        <v>5.9459676439680305</v>
      </c>
      <c r="K1558" s="2">
        <f t="shared" si="1013"/>
        <v>-0.38732520279540017</v>
      </c>
    </row>
    <row r="1559" spans="2:11" hidden="1">
      <c r="B1559" t="str">
        <f t="shared" si="1004"/>
        <v>SPS1</v>
      </c>
      <c r="C1559" t="str">
        <f t="shared" si="1005"/>
        <v>CH</v>
      </c>
      <c r="D1559" t="s">
        <v>1628</v>
      </c>
      <c r="E1559" t="str">
        <f t="shared" si="1007"/>
        <v>PJ/yr.</v>
      </c>
      <c r="F1559" s="2">
        <f>SUM(F1560:F1561)</f>
        <v>0.38180123368457708</v>
      </c>
      <c r="G1559" s="2">
        <f t="shared" ref="G1559:K1559" si="1014">SUM(G1560:G1561)</f>
        <v>0.34133241189678676</v>
      </c>
      <c r="H1559" s="2">
        <f t="shared" si="1014"/>
        <v>0.3957561346933865</v>
      </c>
      <c r="I1559" s="2">
        <f t="shared" si="1014"/>
        <v>0.38968145208294086</v>
      </c>
      <c r="J1559" s="2">
        <f t="shared" si="1014"/>
        <v>0.17095867342456458</v>
      </c>
      <c r="K1559" s="2">
        <f t="shared" si="1014"/>
        <v>4.3733142953409381</v>
      </c>
    </row>
    <row r="1560" spans="2:11" hidden="1">
      <c r="B1560" t="str">
        <f t="shared" si="1004"/>
        <v>SPS1</v>
      </c>
      <c r="C1560" t="str">
        <f t="shared" si="1005"/>
        <v>CH</v>
      </c>
      <c r="D1560" t="s">
        <v>1629</v>
      </c>
      <c r="E1560" t="str">
        <f t="shared" si="1007"/>
        <v>PJ/yr.</v>
      </c>
      <c r="F1560" s="2">
        <f>[1]Transport!B$26/SUM([1]Transport!B$22,[1]Transport!B$26)*F1557*(F$33+F$580)/(F$33+F$580+F$36)</f>
        <v>0.38180123368457708</v>
      </c>
      <c r="G1560" s="2">
        <f>[1]Transport!C$26/SUM([1]Transport!C$22,[1]Transport!C$26)*G1557*(G$33+G$580)/(G$33+G$580+G$36)</f>
        <v>0.34133241189678676</v>
      </c>
      <c r="H1560" s="2">
        <f>[1]Transport!D$26/SUM([1]Transport!D$22,[1]Transport!D$26)*H1557*(H$33+H$580)/(H$33+H$580+H$36)</f>
        <v>0.3957561346933865</v>
      </c>
      <c r="I1560" s="2">
        <f>[1]Transport!E$26/SUM([1]Transport!E$22,[1]Transport!E$26)*I1557*(I$33+I$580)/(I$33+I$580+I$36)</f>
        <v>0.38968145208294086</v>
      </c>
      <c r="J1560" s="2">
        <f>[1]Transport!F$26/SUM([1]Transport!F$22,[1]Transport!F$26)*J1557*(J$33+J$580)/(J$33+J$580+J$36)</f>
        <v>0.17095750861986422</v>
      </c>
      <c r="K1560" s="2">
        <f>[1]Transport!G$26/SUM([1]Transport!G$22,[1]Transport!G$26)*K1557*(K$33+K$580)/(K$33+K$580+K$36)</f>
        <v>0.92116494382074965</v>
      </c>
    </row>
    <row r="1561" spans="2:11" hidden="1">
      <c r="B1561" t="str">
        <f t="shared" si="1004"/>
        <v>SPS1</v>
      </c>
      <c r="C1561" t="str">
        <f t="shared" si="1005"/>
        <v>CH</v>
      </c>
      <c r="D1561" t="s">
        <v>1630</v>
      </c>
      <c r="E1561" t="str">
        <f t="shared" si="1007"/>
        <v>PJ/yr.</v>
      </c>
      <c r="F1561" s="2">
        <f>(F$36+F$716)/([1]Transport!B$22+[1]Transport!B$26)*F1557</f>
        <v>0</v>
      </c>
      <c r="G1561" s="2">
        <f>(G$36+G$716)/([1]Transport!C$22+[1]Transport!C$26)*G1557</f>
        <v>0</v>
      </c>
      <c r="H1561" s="2">
        <f>(H$36+H$716)/([1]Transport!D$22+[1]Transport!D$26)*H1557</f>
        <v>0</v>
      </c>
      <c r="I1561" s="2">
        <f>(I$36+I$716)/([1]Transport!E$22+[1]Transport!E$26)*I1557</f>
        <v>0</v>
      </c>
      <c r="J1561" s="2">
        <f>(J$36+J$716)/([1]Transport!F$22+[1]Transport!F$26)*J1557</f>
        <v>1.1648047003531894E-6</v>
      </c>
      <c r="K1561" s="2">
        <f>(K$36+K$716)/([1]Transport!G$22+[1]Transport!G$26)*K1557</f>
        <v>3.4521493515201884</v>
      </c>
    </row>
    <row r="1562" spans="2:11" hidden="1">
      <c r="B1562" t="str">
        <f t="shared" si="1004"/>
        <v>SPS1</v>
      </c>
      <c r="C1562" t="str">
        <f t="shared" si="1005"/>
        <v>CH</v>
      </c>
      <c r="D1562" t="s">
        <v>1631</v>
      </c>
      <c r="E1562" t="str">
        <f t="shared" si="1007"/>
        <v>PJ/yr.</v>
      </c>
      <c r="F1562" s="2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  <c r="G1562" s="2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7.4386651268597541</v>
      </c>
      <c r="H1562" s="2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5.4504876887863487</v>
      </c>
      <c r="I1562" s="2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2.725232188300128</v>
      </c>
      <c r="J1562" s="2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2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hidden="1">
      <c r="B1563" t="str">
        <f t="shared" si="1004"/>
        <v>SPS1</v>
      </c>
      <c r="C1563" t="str">
        <f t="shared" si="1005"/>
        <v>CH</v>
      </c>
      <c r="D1563" t="s">
        <v>1632</v>
      </c>
      <c r="E1563" t="str">
        <f t="shared" si="1007"/>
        <v>PJ/yr.</v>
      </c>
      <c r="F1563" s="2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  <c r="G1563" s="2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5.2485046292275976</v>
      </c>
      <c r="H1563" s="2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5.6671065213140528</v>
      </c>
      <c r="I1563" s="2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2.8885510340704212</v>
      </c>
      <c r="J1563" s="2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2.4068836020130078E-5</v>
      </c>
      <c r="K1563" s="2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1.2569197119372021E-5</v>
      </c>
    </row>
    <row r="1564" spans="2:11" hidden="1">
      <c r="B1564" t="str">
        <f t="shared" si="1004"/>
        <v>SPS1</v>
      </c>
      <c r="C1564" t="str">
        <f t="shared" si="1005"/>
        <v>CH</v>
      </c>
      <c r="D1564" t="s">
        <v>1633</v>
      </c>
      <c r="E1564" t="str">
        <f t="shared" si="1007"/>
        <v>PJ/yr.</v>
      </c>
      <c r="F1564" s="2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2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0.4825212480529778</v>
      </c>
      <c r="H1564" s="2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1.4569259462655209</v>
      </c>
      <c r="I1564" s="2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4.3644115389781533</v>
      </c>
      <c r="J1564" s="2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6.1169022485565749</v>
      </c>
      <c r="K1564" s="2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3.9859765233484183</v>
      </c>
    </row>
    <row r="1565" spans="2:11" hidden="1">
      <c r="B1565" t="str">
        <f t="shared" si="1004"/>
        <v>SPS1</v>
      </c>
      <c r="C1565" t="str">
        <f t="shared" si="1005"/>
        <v>CH</v>
      </c>
      <c r="D1565" t="s">
        <v>1634</v>
      </c>
      <c r="E1565" t="str">
        <f t="shared" si="1007"/>
        <v>PJ/yr.</v>
      </c>
      <c r="F1565" s="2">
        <f>F1570</f>
        <v>5.5187560615307983E-3</v>
      </c>
      <c r="G1565" s="2">
        <f t="shared" ref="G1565:K1565" si="1015">G1570</f>
        <v>0</v>
      </c>
      <c r="H1565" s="2">
        <f t="shared" si="1015"/>
        <v>2.1100593644955982E-2</v>
      </c>
      <c r="I1565" s="2">
        <f t="shared" si="1015"/>
        <v>2.1147357492160925E-2</v>
      </c>
      <c r="J1565" s="2">
        <f t="shared" si="1015"/>
        <v>4.0610116680745274E-2</v>
      </c>
      <c r="K1565" s="2">
        <f t="shared" si="1015"/>
        <v>1.0233165864671599E-2</v>
      </c>
    </row>
    <row r="1566" spans="2:11" hidden="1">
      <c r="B1566" t="str">
        <f t="shared" si="1004"/>
        <v>SPS1</v>
      </c>
      <c r="C1566" t="str">
        <f t="shared" si="1005"/>
        <v>CH</v>
      </c>
      <c r="D1566" t="s">
        <v>1635</v>
      </c>
      <c r="E1566" t="str">
        <f t="shared" si="1007"/>
        <v>PJ/yr.</v>
      </c>
      <c r="F1566" s="2">
        <f>F1565-F1567</f>
        <v>5.1026882185216844E-3</v>
      </c>
      <c r="G1566" s="2">
        <f t="shared" ref="G1566:K1566" si="1016">G1565-G1567</f>
        <v>0</v>
      </c>
      <c r="H1566" s="2">
        <f t="shared" si="1016"/>
        <v>1.9683014765146875E-2</v>
      </c>
      <c r="I1566" s="2">
        <f t="shared" si="1016"/>
        <v>2.1147328399529004E-2</v>
      </c>
      <c r="J1566" s="2">
        <f t="shared" si="1016"/>
        <v>-0.21522571230592102</v>
      </c>
      <c r="K1566" s="2">
        <f t="shared" si="1016"/>
        <v>1.0232805235093239E-2</v>
      </c>
    </row>
    <row r="1567" spans="2:11" hidden="1">
      <c r="B1567" t="str">
        <f t="shared" si="1004"/>
        <v>SPS1</v>
      </c>
      <c r="C1567" t="str">
        <f t="shared" si="1005"/>
        <v>CH</v>
      </c>
      <c r="D1567" t="s">
        <v>1636</v>
      </c>
      <c r="E1567" t="str">
        <f t="shared" si="1007"/>
        <v>PJ/yr.</v>
      </c>
      <c r="F1567" s="2">
        <f>SUM(F1568:F1569)</f>
        <v>4.1606784300911417E-4</v>
      </c>
      <c r="G1567" s="2">
        <f t="shared" ref="G1567:K1567" si="1017">SUM(G1568:G1569)</f>
        <v>0</v>
      </c>
      <c r="H1567" s="2">
        <f t="shared" si="1017"/>
        <v>1.4175788798091067E-3</v>
      </c>
      <c r="I1567" s="2">
        <f t="shared" si="1017"/>
        <v>2.9092631920089849E-8</v>
      </c>
      <c r="J1567" s="2">
        <f t="shared" si="1017"/>
        <v>0.25583582898666629</v>
      </c>
      <c r="K1567" s="2">
        <f t="shared" si="1017"/>
        <v>3.6062957835898063E-7</v>
      </c>
    </row>
    <row r="1568" spans="2:11" hidden="1">
      <c r="B1568" t="str">
        <f t="shared" si="1004"/>
        <v>SPS1</v>
      </c>
      <c r="C1568" t="str">
        <f t="shared" si="1005"/>
        <v>CH</v>
      </c>
      <c r="D1568" t="s">
        <v>1637</v>
      </c>
      <c r="E1568" t="str">
        <f t="shared" si="1007"/>
        <v>PJ/yr.</v>
      </c>
      <c r="F1568" s="2">
        <f>[1]Transport!B$27/SUM([1]Transport!B$24,[1]Transport!B$27)*F1565*(F$45+F$612)/(F$45+F$612+F$47)</f>
        <v>4.1606784300911417E-4</v>
      </c>
      <c r="G1568" s="2">
        <f>[1]Transport!C$27/SUM([1]Transport!C$24,[1]Transport!C$27)*G1565*(G$45+G$612)/(G$45+G$612+G$47)</f>
        <v>0</v>
      </c>
      <c r="H1568" s="2">
        <f>[1]Transport!D$27/SUM([1]Transport!D$24,[1]Transport!D$27)*H1565*(H$45+H$612)/(H$45+H$612+H$47)</f>
        <v>1.4175788798091067E-3</v>
      </c>
      <c r="I1568" s="2">
        <f>[1]Transport!E$27/SUM([1]Transport!E$24,[1]Transport!E$27)*I1565*(I$45+I$612)/(I$45+I$612+I$47)</f>
        <v>2.9092631920089849E-8</v>
      </c>
      <c r="J1568" s="2">
        <f>[1]Transport!F$27/SUM([1]Transport!F$24,[1]Transport!F$27)*J1565*(J$45+J$612)/(J$45+J$612+J$47)</f>
        <v>4.7041042899218221E-7</v>
      </c>
      <c r="K1568" s="2">
        <f>[1]Transport!G$27/SUM([1]Transport!G$24,[1]Transport!G$27)*K1565*(K$45+K$612)/(K$45+K$612+K$47)</f>
        <v>1.502213305444824E-7</v>
      </c>
    </row>
    <row r="1569" spans="2:11" hidden="1">
      <c r="B1569" t="str">
        <f t="shared" si="1004"/>
        <v>SPS1</v>
      </c>
      <c r="C1569" t="str">
        <f t="shared" si="1005"/>
        <v>CH</v>
      </c>
      <c r="D1569" t="s">
        <v>1638</v>
      </c>
      <c r="E1569" t="str">
        <f t="shared" si="1007"/>
        <v>PJ/yr.</v>
      </c>
      <c r="F1569" s="2">
        <f>(F$47+F$714)/([1]Transport!B$24+[1]Transport!B$27)*F1565</f>
        <v>0</v>
      </c>
      <c r="G1569" s="2">
        <f>(G$47+G$714)/([1]Transport!C$24+[1]Transport!C$27)*G1565</f>
        <v>0</v>
      </c>
      <c r="H1569" s="2">
        <f>(H$47+H$714)/([1]Transport!D$24+[1]Transport!D$27)*H1565</f>
        <v>0</v>
      </c>
      <c r="I1569" s="2">
        <f>(I$47+I$714)/([1]Transport!E$24+[1]Transport!E$27)*I1565</f>
        <v>0</v>
      </c>
      <c r="J1569" s="2">
        <f>(J$47+J$714)/([1]Transport!F$24+[1]Transport!F$27)*J1565</f>
        <v>0.25583535857623729</v>
      </c>
      <c r="K1569" s="2">
        <f>(K$47+K$714)/([1]Transport!G$24+[1]Transport!G$27)*K1565</f>
        <v>2.1040824781449826E-7</v>
      </c>
    </row>
    <row r="1570" spans="2:11" hidden="1">
      <c r="B1570" t="str">
        <f t="shared" si="1004"/>
        <v>SPS1</v>
      </c>
      <c r="C1570" t="str">
        <f t="shared" si="1005"/>
        <v>CH</v>
      </c>
      <c r="D1570" t="s">
        <v>1639</v>
      </c>
      <c r="E1570" t="str">
        <f t="shared" si="1007"/>
        <v>PJ/yr.</v>
      </c>
      <c r="F1570" s="2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  <c r="G1570" s="2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</v>
      </c>
      <c r="H1570" s="2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2.1100593644955982E-2</v>
      </c>
      <c r="I1570" s="2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2.1147357492160925E-2</v>
      </c>
      <c r="J1570" s="2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4.0610116680745274E-2</v>
      </c>
      <c r="K1570" s="2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1.0233165864671599E-2</v>
      </c>
    </row>
    <row r="1571" spans="2:11" hidden="1">
      <c r="B1571" s="1" t="str">
        <f t="shared" si="1004"/>
        <v>SPS1</v>
      </c>
      <c r="C1571" s="1" t="str">
        <f t="shared" si="1005"/>
        <v>CH</v>
      </c>
      <c r="D1571" s="1" t="s">
        <v>1640</v>
      </c>
      <c r="E1571" s="1" t="s">
        <v>1597</v>
      </c>
      <c r="F1571" s="3">
        <f>SUM(F1572:F1580)</f>
        <v>4.7785999690595942</v>
      </c>
      <c r="G1571" s="3">
        <f t="shared" ref="G1571:K1571" si="1018">SUM(G1572:G1580)</f>
        <v>4.7670698030857173</v>
      </c>
      <c r="H1571" s="3">
        <f t="shared" si="1018"/>
        <v>4.7076567838088614</v>
      </c>
      <c r="I1571" s="3">
        <f t="shared" si="1018"/>
        <v>4.6367081796884344</v>
      </c>
      <c r="J1571" s="3">
        <f t="shared" si="1018"/>
        <v>4.9977791872978363</v>
      </c>
      <c r="K1571" s="3">
        <f t="shared" si="1018"/>
        <v>5.4146033451852009</v>
      </c>
    </row>
    <row r="1572" spans="2:11" hidden="1">
      <c r="B1572" t="str">
        <f t="shared" si="1004"/>
        <v>SPS1</v>
      </c>
      <c r="C1572" t="str">
        <f t="shared" si="1005"/>
        <v>CH</v>
      </c>
      <c r="D1572" t="s">
        <v>1641</v>
      </c>
      <c r="E1572" t="s">
        <v>1597</v>
      </c>
      <c r="F1572" s="2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  <c r="G1572" s="2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1.9583899150982268E-3</v>
      </c>
      <c r="H1572" s="2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4.3018662435629039E-3</v>
      </c>
      <c r="I1572" s="2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2.1514833922226498E-3</v>
      </c>
      <c r="J1572" s="2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2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hidden="1">
      <c r="B1573" t="str">
        <f t="shared" si="1004"/>
        <v>SPS1</v>
      </c>
      <c r="C1573" t="str">
        <f t="shared" si="1005"/>
        <v>CH</v>
      </c>
      <c r="D1573" t="s">
        <v>1642</v>
      </c>
      <c r="E1573" t="s">
        <v>1597</v>
      </c>
      <c r="F1573" s="2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  <c r="G1573" s="2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3.5308696723686882E-2</v>
      </c>
      <c r="H1573" s="2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0.12757023823415792</v>
      </c>
      <c r="I1573" s="2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0.49412900661114589</v>
      </c>
      <c r="J1573" s="2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2.0282397039211935</v>
      </c>
      <c r="K1573" s="2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3.3432391037269871</v>
      </c>
    </row>
    <row r="1574" spans="2:11" hidden="1">
      <c r="B1574" t="str">
        <f t="shared" si="1004"/>
        <v>SPS1</v>
      </c>
      <c r="C1574" t="str">
        <f t="shared" si="1005"/>
        <v>CH</v>
      </c>
      <c r="D1574" t="s">
        <v>1643</v>
      </c>
      <c r="E1574" t="s">
        <v>1597</v>
      </c>
      <c r="F1574" s="2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2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8.9973214089134838E-3</v>
      </c>
      <c r="H1574" s="2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9.2605661926922655E-7</v>
      </c>
      <c r="I1574" s="2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8.8874083499786719E-2</v>
      </c>
      <c r="J1574" s="2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6.7943905371398133E-2</v>
      </c>
      <c r="K1574" s="2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0.15169008585357224</v>
      </c>
    </row>
    <row r="1575" spans="2:11" hidden="1">
      <c r="B1575" t="str">
        <f t="shared" si="1004"/>
        <v>SPS1</v>
      </c>
      <c r="C1575" t="str">
        <f t="shared" si="1005"/>
        <v>CH</v>
      </c>
      <c r="D1575" t="s">
        <v>1669</v>
      </c>
      <c r="E1575" t="s">
        <v>1597</v>
      </c>
      <c r="F1575" s="2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  <c r="G1575" s="2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0.50718342813018003</v>
      </c>
      <c r="H1575" s="2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0.15383567052595651</v>
      </c>
      <c r="I1575" s="2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7.691607213635282E-2</v>
      </c>
      <c r="J1575" s="2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2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hidden="1">
      <c r="B1576" t="str">
        <f t="shared" si="1004"/>
        <v>SPS1</v>
      </c>
      <c r="C1576" t="str">
        <f t="shared" si="1005"/>
        <v>CH</v>
      </c>
      <c r="D1576" t="s">
        <v>1670</v>
      </c>
      <c r="E1576" t="s">
        <v>1597</v>
      </c>
      <c r="F1576" s="2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  <c r="G1576" s="2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0.20260514503838564</v>
      </c>
      <c r="H1576" s="2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0.271919457990974</v>
      </c>
      <c r="I1576" s="2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0.20208652308583946</v>
      </c>
      <c r="J1576" s="2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7.0098353757396703E-2</v>
      </c>
      <c r="K1576" s="2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7.9780531620304046E-2</v>
      </c>
    </row>
    <row r="1577" spans="2:11" hidden="1">
      <c r="B1577" t="str">
        <f t="shared" si="1004"/>
        <v>SPS1</v>
      </c>
      <c r="C1577" t="str">
        <f t="shared" si="1005"/>
        <v>CH</v>
      </c>
      <c r="D1577" t="s">
        <v>1644</v>
      </c>
      <c r="E1577" t="s">
        <v>1597</v>
      </c>
      <c r="F1577" s="2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  <c r="G1577" s="2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1.9930970605319498</v>
      </c>
      <c r="H1577" s="2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1.5331606102508182</v>
      </c>
      <c r="I1577" s="2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0.76657702639811931</v>
      </c>
      <c r="J1577" s="2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2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hidden="1">
      <c r="B1578" t="str">
        <f t="shared" si="1004"/>
        <v>SPS1</v>
      </c>
      <c r="C1578" t="str">
        <f t="shared" si="1005"/>
        <v>CH</v>
      </c>
      <c r="D1578" t="s">
        <v>1645</v>
      </c>
      <c r="E1578" t="s">
        <v>1597</v>
      </c>
      <c r="F1578" s="2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  <c r="G1578" s="2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1.7955896074713436</v>
      </c>
      <c r="H1578" s="2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1.9387993901040148</v>
      </c>
      <c r="I1578" s="2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0.98821523154315316</v>
      </c>
      <c r="J1578" s="2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8.2342981238901318E-6</v>
      </c>
      <c r="K1578" s="2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4.3001047567189773E-6</v>
      </c>
    </row>
    <row r="1579" spans="2:11" hidden="1">
      <c r="B1579" t="str">
        <f t="shared" si="1004"/>
        <v>SPS1</v>
      </c>
      <c r="C1579" t="str">
        <f t="shared" si="1005"/>
        <v>CH</v>
      </c>
      <c r="D1579" t="s">
        <v>1646</v>
      </c>
      <c r="E1579" t="s">
        <v>1597</v>
      </c>
      <c r="F1579" s="2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2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0.22233015386615904</v>
      </c>
      <c r="H1579" s="2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0.67130426092499995</v>
      </c>
      <c r="I1579" s="2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2.0109793981336046</v>
      </c>
      <c r="J1579" s="2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2.8184703235214275</v>
      </c>
      <c r="K1579" s="2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1.8366088070087501</v>
      </c>
    </row>
    <row r="1580" spans="2:11" hidden="1">
      <c r="B1580" t="str">
        <f t="shared" si="1004"/>
        <v>SPS1</v>
      </c>
      <c r="C1580" t="str">
        <f t="shared" si="1005"/>
        <v>CH</v>
      </c>
      <c r="D1580" t="s">
        <v>1647</v>
      </c>
      <c r="E1580" t="s">
        <v>1597</v>
      </c>
      <c r="F1580" s="2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  <c r="G1580" s="2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0</v>
      </c>
      <c r="H1580" s="2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6.7643634777582772E-3</v>
      </c>
      <c r="I1580" s="2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6.7793548882102758E-3</v>
      </c>
      <c r="J1580" s="2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1.3018666428297462E-2</v>
      </c>
      <c r="K1580" s="2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3.280516870830984E-3</v>
      </c>
    </row>
    <row r="1581" spans="2:11" hidden="1">
      <c r="B1581" s="1" t="str">
        <f t="shared" si="1004"/>
        <v>SPS1</v>
      </c>
      <c r="C1581" s="1" t="str">
        <f t="shared" si="1005"/>
        <v>CH</v>
      </c>
      <c r="D1581" s="1" t="s">
        <v>1648</v>
      </c>
      <c r="E1581" s="1" t="s">
        <v>1656</v>
      </c>
      <c r="F1581" s="24" t="s">
        <v>295</v>
      </c>
      <c r="G1581" s="24" t="s">
        <v>295</v>
      </c>
      <c r="H1581" s="24" t="s">
        <v>295</v>
      </c>
      <c r="I1581" s="24" t="s">
        <v>295</v>
      </c>
      <c r="J1581" s="24" t="s">
        <v>295</v>
      </c>
      <c r="K1581" s="24" t="s">
        <v>295</v>
      </c>
    </row>
    <row r="1582" spans="2:11" hidden="1">
      <c r="B1582" t="str">
        <f t="shared" si="1004"/>
        <v>SPS1</v>
      </c>
      <c r="C1582" t="str">
        <f t="shared" si="1005"/>
        <v>CH</v>
      </c>
      <c r="D1582" t="s">
        <v>1649</v>
      </c>
      <c r="E1582" t="s">
        <v>1656</v>
      </c>
      <c r="F1582" s="2">
        <f>IFERROR(F1572/F1546,"-")</f>
        <v>0.68922285337539624</v>
      </c>
      <c r="G1582" s="2">
        <f t="shared" ref="G1582:K1582" si="1019">IFERROR(G1572/G1546,"-")</f>
        <v>0.69564643130450565</v>
      </c>
      <c r="H1582" s="2">
        <f t="shared" si="1019"/>
        <v>0.70528179819816972</v>
      </c>
      <c r="I1582" s="2">
        <f t="shared" si="1019"/>
        <v>0.70528179819817005</v>
      </c>
      <c r="J1582" s="2" t="str">
        <f t="shared" si="1019"/>
        <v>-</v>
      </c>
      <c r="K1582" s="2" t="str">
        <f t="shared" si="1019"/>
        <v>-</v>
      </c>
    </row>
    <row r="1583" spans="2:11" hidden="1">
      <c r="B1583" t="str">
        <f t="shared" si="1004"/>
        <v>SPS1</v>
      </c>
      <c r="C1583" t="str">
        <f t="shared" si="1005"/>
        <v>CH</v>
      </c>
      <c r="D1583" t="s">
        <v>1650</v>
      </c>
      <c r="E1583" t="s">
        <v>1656</v>
      </c>
      <c r="F1583" s="2">
        <f>IFERROR(F1573/F1547,"-")</f>
        <v>0.68135756995377383</v>
      </c>
      <c r="G1583" s="2">
        <f t="shared" ref="G1583:K1583" si="1020">IFERROR(G1573/G1547,"-")</f>
        <v>0.68135756995377361</v>
      </c>
      <c r="H1583" s="2">
        <f t="shared" si="1020"/>
        <v>0.68135756995377295</v>
      </c>
      <c r="I1583" s="2">
        <f t="shared" si="1020"/>
        <v>0.68135756995377383</v>
      </c>
      <c r="J1583" s="2">
        <f t="shared" si="1020"/>
        <v>0.68135756995377239</v>
      </c>
      <c r="K1583" s="2">
        <f t="shared" si="1020"/>
        <v>0.68135756995377272</v>
      </c>
    </row>
    <row r="1584" spans="2:11" hidden="1">
      <c r="B1584" t="str">
        <f t="shared" si="1004"/>
        <v>SPS1</v>
      </c>
      <c r="C1584" t="str">
        <f t="shared" si="1005"/>
        <v>CH</v>
      </c>
      <c r="D1584" t="s">
        <v>1651</v>
      </c>
      <c r="E1584" t="s">
        <v>1656</v>
      </c>
      <c r="F1584" s="2" t="str">
        <f>IFERROR(F1574/F1549,"-")</f>
        <v>-</v>
      </c>
      <c r="G1584" s="2">
        <f t="shared" ref="G1584:K1584" si="1021">IFERROR(G1574/G1549,"-")</f>
        <v>0.46510343171505364</v>
      </c>
      <c r="H1584" s="2">
        <f t="shared" si="1021"/>
        <v>0.46510343171505403</v>
      </c>
      <c r="I1584" s="2">
        <f t="shared" si="1021"/>
        <v>0.5295938136382794</v>
      </c>
      <c r="J1584" s="2">
        <f t="shared" si="1021"/>
        <v>0.56841862751903627</v>
      </c>
      <c r="K1584" s="2">
        <f t="shared" si="1021"/>
        <v>0.59870952738182015</v>
      </c>
    </row>
    <row r="1585" spans="2:11" hidden="1">
      <c r="B1585" t="str">
        <f t="shared" si="1004"/>
        <v>SPS1</v>
      </c>
      <c r="C1585" t="str">
        <f t="shared" si="1005"/>
        <v>CH</v>
      </c>
      <c r="D1585" t="s">
        <v>1671</v>
      </c>
      <c r="E1585" t="s">
        <v>1656</v>
      </c>
      <c r="F1585" s="2">
        <f>IFERROR(F1575/F1555,"-")</f>
        <v>0.27758325613681001</v>
      </c>
      <c r="G1585" s="2">
        <f t="shared" ref="G1585:K1585" si="1022">IFERROR(G1575/G1555,"-")</f>
        <v>0.28017034051580081</v>
      </c>
      <c r="H1585" s="2">
        <f t="shared" si="1022"/>
        <v>0.28405096708428695</v>
      </c>
      <c r="I1585" s="2">
        <f t="shared" si="1022"/>
        <v>0.28405096708428718</v>
      </c>
      <c r="J1585" s="2" t="str">
        <f t="shared" si="1022"/>
        <v>-</v>
      </c>
      <c r="K1585" s="2" t="str">
        <f t="shared" si="1022"/>
        <v>-</v>
      </c>
    </row>
    <row r="1586" spans="2:11" hidden="1">
      <c r="B1586" t="str">
        <f t="shared" si="1004"/>
        <v>SPS1</v>
      </c>
      <c r="C1586" t="str">
        <f t="shared" si="1005"/>
        <v>CH</v>
      </c>
      <c r="D1586" t="s">
        <v>1672</v>
      </c>
      <c r="E1586" t="s">
        <v>1656</v>
      </c>
      <c r="F1586" s="2">
        <f>IFERROR(F1576/F1556,"-")</f>
        <v>0.35122961215622067</v>
      </c>
      <c r="G1586" s="2">
        <f t="shared" ref="G1586:K1586" si="1023">IFERROR(G1576/G1556,"-")</f>
        <v>0.35122961215622062</v>
      </c>
      <c r="H1586" s="2">
        <f t="shared" si="1023"/>
        <v>0.35122961215622056</v>
      </c>
      <c r="I1586" s="2">
        <f t="shared" si="1023"/>
        <v>0.35122961215622056</v>
      </c>
      <c r="J1586" s="2">
        <f t="shared" si="1023"/>
        <v>0.35122961215622123</v>
      </c>
      <c r="K1586" s="2">
        <f t="shared" si="1023"/>
        <v>0.35122961215622128</v>
      </c>
    </row>
    <row r="1587" spans="2:11" hidden="1">
      <c r="B1587" t="str">
        <f t="shared" si="1004"/>
        <v>SPS1</v>
      </c>
      <c r="C1587" t="str">
        <f t="shared" si="1005"/>
        <v>CH</v>
      </c>
      <c r="D1587" t="s">
        <v>1652</v>
      </c>
      <c r="E1587" t="s">
        <v>1656</v>
      </c>
      <c r="F1587" s="2">
        <f>IFERROR(F1577/F1562,"-")</f>
        <v>0.25903663625928691</v>
      </c>
      <c r="G1587" s="2">
        <f t="shared" ref="G1587:K1587" si="1024">IFERROR(G1577/G1562,"-")</f>
        <v>0.26793746277611225</v>
      </c>
      <c r="H1587" s="2">
        <f t="shared" si="1024"/>
        <v>0.28128870255134997</v>
      </c>
      <c r="I1587" s="2">
        <f t="shared" si="1024"/>
        <v>0.28128870255134997</v>
      </c>
      <c r="J1587" s="2" t="str">
        <f t="shared" si="1024"/>
        <v>-</v>
      </c>
      <c r="K1587" s="2" t="str">
        <f t="shared" si="1024"/>
        <v>-</v>
      </c>
    </row>
    <row r="1588" spans="2:11" hidden="1">
      <c r="B1588" t="str">
        <f t="shared" si="1004"/>
        <v>SPS1</v>
      </c>
      <c r="C1588" t="str">
        <f t="shared" si="1005"/>
        <v>CH</v>
      </c>
      <c r="D1588" t="s">
        <v>1653</v>
      </c>
      <c r="E1588" t="s">
        <v>1656</v>
      </c>
      <c r="F1588" s="2">
        <f>IFERROR(F1578/F1563,"-")</f>
        <v>0.34211451343153226</v>
      </c>
      <c r="G1588" s="2">
        <f t="shared" ref="G1588:K1588" si="1025">IFERROR(G1578/G1563,"-")</f>
        <v>0.34211451343153215</v>
      </c>
      <c r="H1588" s="2">
        <f t="shared" si="1025"/>
        <v>0.34211451343153126</v>
      </c>
      <c r="I1588" s="2">
        <f t="shared" si="1025"/>
        <v>0.34211451343153282</v>
      </c>
      <c r="J1588" s="2">
        <f t="shared" si="1025"/>
        <v>0.34211451343153199</v>
      </c>
      <c r="K1588" s="2">
        <f t="shared" si="1025"/>
        <v>0.34211451343153237</v>
      </c>
    </row>
    <row r="1589" spans="2:11" hidden="1">
      <c r="B1589" t="str">
        <f t="shared" si="1004"/>
        <v>SPS1</v>
      </c>
      <c r="C1589" t="str">
        <f t="shared" si="1005"/>
        <v>CH</v>
      </c>
      <c r="D1589" t="s">
        <v>1654</v>
      </c>
      <c r="E1589" t="s">
        <v>1656</v>
      </c>
      <c r="F1589" s="2" t="str">
        <f>IFERROR(F1579/F1564,"-")</f>
        <v>-</v>
      </c>
      <c r="G1589" s="2">
        <f t="shared" ref="G1589:K1589" si="1026">IFERROR(G1579/G1564,"-")</f>
        <v>0.46076759264650785</v>
      </c>
      <c r="H1589" s="2">
        <f t="shared" si="1026"/>
        <v>0.46076759264650818</v>
      </c>
      <c r="I1589" s="2">
        <f t="shared" si="1026"/>
        <v>0.46076759264650796</v>
      </c>
      <c r="J1589" s="2">
        <f t="shared" si="1026"/>
        <v>0.46076759264650846</v>
      </c>
      <c r="K1589" s="2">
        <f t="shared" si="1026"/>
        <v>0.46076759264650846</v>
      </c>
    </row>
    <row r="1590" spans="2:11" hidden="1">
      <c r="B1590" t="str">
        <f t="shared" si="1004"/>
        <v>SPS1</v>
      </c>
      <c r="C1590" t="str">
        <f t="shared" si="1005"/>
        <v>CH</v>
      </c>
      <c r="D1590" t="s">
        <v>1655</v>
      </c>
      <c r="E1590" t="s">
        <v>1656</v>
      </c>
      <c r="F1590" s="2">
        <f>IFERROR(F1580/F1570,"-")</f>
        <v>0.32057692743517968</v>
      </c>
      <c r="G1590" s="2" t="str">
        <f t="shared" ref="G1590:K1590" si="1027">IFERROR(G1580/G1570,"-")</f>
        <v>-</v>
      </c>
      <c r="H1590" s="2">
        <f t="shared" si="1027"/>
        <v>0.32057692743518013</v>
      </c>
      <c r="I1590" s="2">
        <f t="shared" si="1027"/>
        <v>0.32057692743517968</v>
      </c>
      <c r="J1590" s="2">
        <f t="shared" si="1027"/>
        <v>0.32057692743517979</v>
      </c>
      <c r="K1590" s="2">
        <f t="shared" si="1027"/>
        <v>0.32057692743517957</v>
      </c>
    </row>
    <row r="1591" spans="2:11" hidden="1"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3">
        <f>F1592+F1595+F1597+F1604+F1612</f>
        <v>24.512416573805222</v>
      </c>
      <c r="G1591" s="3">
        <f t="shared" ref="G1591" si="1028">G1592+G1595+G1597+G1604+G1612</f>
        <v>21.547443547913023</v>
      </c>
      <c r="H1591" s="3">
        <f t="shared" ref="H1591" si="1029">H1592+H1595+H1597+H1604+H1612</f>
        <v>19.316193210682858</v>
      </c>
      <c r="I1591" s="3">
        <f t="shared" ref="I1591" si="1030">I1592+I1595+I1597+I1604+I1612</f>
        <v>16.294579880928303</v>
      </c>
      <c r="J1591" s="3">
        <f t="shared" ref="J1591" si="1031">J1592+J1595+J1597+J1604+J1612</f>
        <v>14.139670306990006</v>
      </c>
      <c r="K1591" s="3">
        <f t="shared" ref="K1591" si="1032">K1592+K1595+K1597+K1604+K1612</f>
        <v>11.48951947739282</v>
      </c>
    </row>
    <row r="1592" spans="2:11" hidden="1">
      <c r="B1592" t="str">
        <f t="shared" ref="B1592:B1637" si="1033">B1591</f>
        <v>SPS1</v>
      </c>
      <c r="C1592" t="str">
        <f t="shared" ref="C1592:C1637" si="1034">C1591</f>
        <v>CH</v>
      </c>
      <c r="D1592" t="s">
        <v>1677</v>
      </c>
      <c r="E1592" t="str">
        <f>E1591</f>
        <v>PJ/yr.</v>
      </c>
      <c r="F1592" s="2">
        <f>SUM(F1593:F1594)</f>
        <v>1.0248647936005462E-2</v>
      </c>
      <c r="G1592" s="2">
        <f t="shared" ref="G1592" si="1035">SUM(G1593:G1594)</f>
        <v>2.0746631408640848E-2</v>
      </c>
      <c r="H1592" s="2">
        <f t="shared" ref="H1592" si="1036">SUM(H1593:H1594)</f>
        <v>8.1829068713571304E-2</v>
      </c>
      <c r="I1592" s="2">
        <f t="shared" ref="I1592" si="1037">SUM(I1593:I1594)</f>
        <v>0.28354971727668543</v>
      </c>
      <c r="J1592" s="2">
        <f t="shared" ref="J1592" si="1038">SUM(J1593:J1594)</f>
        <v>1.169619977031181</v>
      </c>
      <c r="K1592" s="2">
        <f t="shared" ref="K1592" si="1039">SUM(K1593:K1594)</f>
        <v>4.0498706297547074</v>
      </c>
    </row>
    <row r="1593" spans="2:11" hidden="1">
      <c r="B1593" t="str">
        <f t="shared" si="1033"/>
        <v>SPS1</v>
      </c>
      <c r="C1593" t="str">
        <f t="shared" si="1034"/>
        <v>CH</v>
      </c>
      <c r="D1593" t="s">
        <v>1678</v>
      </c>
      <c r="E1593" t="str">
        <f t="shared" ref="E1593:E1617" si="1040">E1592</f>
        <v>PJ/yr.</v>
      </c>
      <c r="F1593" s="2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2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2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2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2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2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hidden="1">
      <c r="B1594" t="str">
        <f t="shared" si="1033"/>
        <v>SPS1</v>
      </c>
      <c r="C1594" t="str">
        <f t="shared" si="1034"/>
        <v>CH</v>
      </c>
      <c r="D1594" t="s">
        <v>1679</v>
      </c>
      <c r="E1594" t="str">
        <f t="shared" si="1040"/>
        <v>PJ/yr.</v>
      </c>
      <c r="F1594" s="2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  <c r="G1594" s="2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2.0746631408640848E-2</v>
      </c>
      <c r="H1594" s="2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8.1829068713571304E-2</v>
      </c>
      <c r="I1594" s="2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0.28354971727668543</v>
      </c>
      <c r="J1594" s="2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1.169619977031181</v>
      </c>
      <c r="K1594" s="2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4.0498706297547074</v>
      </c>
    </row>
    <row r="1595" spans="2:11" hidden="1">
      <c r="B1595" t="str">
        <f t="shared" si="1033"/>
        <v>SPS1</v>
      </c>
      <c r="C1595" t="str">
        <f t="shared" si="1034"/>
        <v>CH</v>
      </c>
      <c r="D1595" t="s">
        <v>1680</v>
      </c>
      <c r="E1595" t="str">
        <f t="shared" si="1040"/>
        <v>PJ/yr.</v>
      </c>
      <c r="F1595" s="2">
        <f>F1596</f>
        <v>3.0752924141848482E-3</v>
      </c>
      <c r="G1595" s="2">
        <f t="shared" ref="G1595" si="1041">G1596</f>
        <v>7.6706416355767758E-3</v>
      </c>
      <c r="H1595" s="2">
        <f t="shared" ref="H1595" si="1042">H1596</f>
        <v>7.9068540452713054E-3</v>
      </c>
      <c r="I1595" s="2">
        <f t="shared" ref="I1595" si="1043">I1596</f>
        <v>4.7391657879827749E-2</v>
      </c>
      <c r="J1595" s="2">
        <f t="shared" ref="J1595" si="1044">J1596</f>
        <v>1.2982223823882966</v>
      </c>
      <c r="K1595" s="2">
        <f t="shared" ref="K1595" si="1045">K1596</f>
        <v>2.989781156237358</v>
      </c>
    </row>
    <row r="1596" spans="2:11" hidden="1">
      <c r="B1596" t="str">
        <f t="shared" si="1033"/>
        <v>SPS1</v>
      </c>
      <c r="C1596" t="str">
        <f t="shared" si="1034"/>
        <v>CH</v>
      </c>
      <c r="D1596" t="s">
        <v>1681</v>
      </c>
      <c r="E1596" t="str">
        <f t="shared" si="1040"/>
        <v>PJ/yr.</v>
      </c>
      <c r="F1596" s="2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  <c r="G1596" s="2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7.6706416355767758E-3</v>
      </c>
      <c r="H1596" s="2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7.9068540452713054E-3</v>
      </c>
      <c r="I1596" s="2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4.7391657879827749E-2</v>
      </c>
      <c r="J1596" s="2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1.2982223823882966</v>
      </c>
      <c r="K1596" s="2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2.989781156237358</v>
      </c>
    </row>
    <row r="1597" spans="2:11" hidden="1">
      <c r="B1597" t="str">
        <f t="shared" si="1033"/>
        <v>SPS1</v>
      </c>
      <c r="C1597" t="str">
        <f t="shared" si="1034"/>
        <v>CH</v>
      </c>
      <c r="D1597" t="s">
        <v>1682</v>
      </c>
      <c r="E1597" t="str">
        <f t="shared" si="1040"/>
        <v>PJ/yr.</v>
      </c>
      <c r="F1597" s="2">
        <f>SUM(F1602:F1603)</f>
        <v>0</v>
      </c>
      <c r="G1597" s="2">
        <f t="shared" ref="G1597:K1597" si="1046">SUM(G1602:G1603)</f>
        <v>0</v>
      </c>
      <c r="H1597" s="2">
        <f t="shared" si="1046"/>
        <v>0</v>
      </c>
      <c r="I1597" s="2">
        <f t="shared" si="1046"/>
        <v>0</v>
      </c>
      <c r="J1597" s="2">
        <f t="shared" si="1046"/>
        <v>0</v>
      </c>
      <c r="K1597" s="2">
        <f t="shared" si="1046"/>
        <v>0</v>
      </c>
    </row>
    <row r="1598" spans="2:11" hidden="1">
      <c r="B1598" t="str">
        <f t="shared" si="1033"/>
        <v>SPS1</v>
      </c>
      <c r="C1598" t="str">
        <f t="shared" si="1034"/>
        <v>CH</v>
      </c>
      <c r="D1598" t="s">
        <v>1683</v>
      </c>
      <c r="E1598" t="str">
        <f t="shared" si="1040"/>
        <v>PJ/yr.</v>
      </c>
      <c r="F1598" s="2">
        <f>F1597-F1599</f>
        <v>0</v>
      </c>
      <c r="G1598" s="2">
        <f t="shared" ref="G1598:K1598" si="1047">G1597-G1599</f>
        <v>0</v>
      </c>
      <c r="H1598" s="2">
        <f t="shared" si="1047"/>
        <v>0</v>
      </c>
      <c r="I1598" s="2">
        <f t="shared" si="1047"/>
        <v>0</v>
      </c>
      <c r="J1598" s="2">
        <f t="shared" si="1047"/>
        <v>0</v>
      </c>
      <c r="K1598" s="2">
        <f t="shared" si="1047"/>
        <v>0</v>
      </c>
    </row>
    <row r="1599" spans="2:11" hidden="1">
      <c r="B1599" t="str">
        <f t="shared" si="1033"/>
        <v>SPS1</v>
      </c>
      <c r="C1599" t="str">
        <f t="shared" si="1034"/>
        <v>CH</v>
      </c>
      <c r="D1599" t="s">
        <v>1684</v>
      </c>
      <c r="E1599" t="str">
        <f t="shared" si="1040"/>
        <v>PJ/yr.</v>
      </c>
      <c r="F1599" s="2">
        <f>SUM(F1600:F1601)</f>
        <v>0</v>
      </c>
      <c r="G1599" s="2">
        <f t="shared" ref="G1599:K1599" si="1048">SUM(G1600:G1601)</f>
        <v>0</v>
      </c>
      <c r="H1599" s="2">
        <f t="shared" si="1048"/>
        <v>0</v>
      </c>
      <c r="I1599" s="2">
        <f t="shared" si="1048"/>
        <v>0</v>
      </c>
      <c r="J1599" s="2">
        <f t="shared" si="1048"/>
        <v>0</v>
      </c>
      <c r="K1599" s="2">
        <f t="shared" si="1048"/>
        <v>0</v>
      </c>
    </row>
    <row r="1600" spans="2:11" hidden="1">
      <c r="B1600" t="str">
        <f t="shared" si="1033"/>
        <v>SPS1</v>
      </c>
      <c r="C1600" t="str">
        <f t="shared" si="1034"/>
        <v>CH</v>
      </c>
      <c r="D1600" t="s">
        <v>1685</v>
      </c>
      <c r="E1600" t="str">
        <f t="shared" si="1040"/>
        <v>PJ/yr.</v>
      </c>
      <c r="F1600" s="2">
        <f>[1]Transport!B$25/SUM([1]Transport!B$21,[1]Transport!B$25)*F1597*(F$34+F$598)/(F$34+F$598+F$37)</f>
        <v>0</v>
      </c>
      <c r="G1600" s="2">
        <f>[1]Transport!C$25/SUM([1]Transport!C$21,[1]Transport!C$25)*G1597*(G$34+G$598)/(G$34+G$598+G$37)</f>
        <v>0</v>
      </c>
      <c r="H1600" s="2">
        <f>[1]Transport!D$25/SUM([1]Transport!D$21,[1]Transport!D$25)*H1597*(H$34+H$598)/(H$34+H$598+H$37)</f>
        <v>0</v>
      </c>
      <c r="I1600" s="2">
        <f>[1]Transport!E$25/SUM([1]Transport!E$21,[1]Transport!E$25)*I1597*(I$34+I$598)/(I$34+I$598+I$37)</f>
        <v>0</v>
      </c>
      <c r="J1600" s="2">
        <f>[1]Transport!F$25/SUM([1]Transport!F$21,[1]Transport!F$25)*J1597*(J$34+J$598)/(J$34+J$598+J$37)</f>
        <v>0</v>
      </c>
      <c r="K1600" s="2">
        <f>[1]Transport!G$25/SUM([1]Transport!G$21,[1]Transport!G$25)*K1597*(K$34+K$598)/(K$34+K$598+K$37)</f>
        <v>0</v>
      </c>
    </row>
    <row r="1601" spans="2:11" hidden="1">
      <c r="B1601" t="str">
        <f t="shared" si="1033"/>
        <v>SPS1</v>
      </c>
      <c r="C1601" t="str">
        <f t="shared" si="1034"/>
        <v>CH</v>
      </c>
      <c r="D1601" t="s">
        <v>1686</v>
      </c>
      <c r="E1601" t="str">
        <f t="shared" si="1040"/>
        <v>PJ/yr.</v>
      </c>
      <c r="F1601" s="2">
        <f>(F$37+F$717)/([1]Transport!B$21+[1]Transport!B$25)*F1597</f>
        <v>0</v>
      </c>
      <c r="G1601" s="2">
        <f>(G$37+G$717)/([1]Transport!C$21+[1]Transport!C$25)*G1597</f>
        <v>0</v>
      </c>
      <c r="H1601" s="2">
        <f>(H$37+H$717)/([1]Transport!D$21+[1]Transport!D$25)*H1597</f>
        <v>0</v>
      </c>
      <c r="I1601" s="2">
        <f>(I$37+I$717)/([1]Transport!E$21+[1]Transport!E$25)*I1597</f>
        <v>0</v>
      </c>
      <c r="J1601" s="2">
        <f>(J$37+J$717)/([1]Transport!F$21+[1]Transport!F$25)*J1597</f>
        <v>0</v>
      </c>
      <c r="K1601" s="2">
        <f>(K$37+K$717)/([1]Transport!G$21+[1]Transport!G$25)*K1597</f>
        <v>0</v>
      </c>
    </row>
    <row r="1602" spans="2:11" hidden="1">
      <c r="B1602" t="str">
        <f t="shared" si="1033"/>
        <v>SPS1</v>
      </c>
      <c r="C1602" t="str">
        <f t="shared" si="1034"/>
        <v>CH</v>
      </c>
      <c r="D1602" t="s">
        <v>1687</v>
      </c>
      <c r="E1602" t="str">
        <f t="shared" si="1040"/>
        <v>PJ/yr.</v>
      </c>
      <c r="F1602" s="2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2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2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2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2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2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hidden="1">
      <c r="B1603" t="str">
        <f t="shared" si="1033"/>
        <v>SPS1</v>
      </c>
      <c r="C1603" t="str">
        <f t="shared" si="1034"/>
        <v>CH</v>
      </c>
      <c r="D1603" t="s">
        <v>1688</v>
      </c>
      <c r="E1603" t="str">
        <f t="shared" si="1040"/>
        <v>PJ/yr.</v>
      </c>
      <c r="F1603" s="2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2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2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2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2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2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hidden="1">
      <c r="B1604" t="str">
        <f t="shared" si="1033"/>
        <v>SPS1</v>
      </c>
      <c r="C1604" t="str">
        <f t="shared" si="1034"/>
        <v>CH</v>
      </c>
      <c r="D1604" t="s">
        <v>1689</v>
      </c>
      <c r="E1604" t="str">
        <f t="shared" si="1040"/>
        <v>PJ/yr.</v>
      </c>
      <c r="F1604" s="2">
        <f>SUM(F1609:F1611)</f>
        <v>24.436277556860681</v>
      </c>
      <c r="G1604" s="2">
        <f t="shared" ref="G1604:K1604" si="1049">SUM(G1609:G1611)</f>
        <v>21.519026274868803</v>
      </c>
      <c r="H1604" s="2">
        <f t="shared" si="1049"/>
        <v>19.157646707783119</v>
      </c>
      <c r="I1604" s="2">
        <f t="shared" si="1049"/>
        <v>15.798160731938845</v>
      </c>
      <c r="J1604" s="2">
        <f t="shared" si="1049"/>
        <v>11.188567484997495</v>
      </c>
      <c r="K1604" s="2">
        <f t="shared" si="1049"/>
        <v>3.4288215367104375</v>
      </c>
    </row>
    <row r="1605" spans="2:11" hidden="1">
      <c r="B1605" t="str">
        <f t="shared" si="1033"/>
        <v>SPS1</v>
      </c>
      <c r="C1605" t="str">
        <f t="shared" si="1034"/>
        <v>CH</v>
      </c>
      <c r="D1605" t="s">
        <v>1690</v>
      </c>
      <c r="E1605" t="str">
        <f t="shared" si="1040"/>
        <v>PJ/yr.</v>
      </c>
      <c r="F1605" s="2">
        <f>F1604-F1606</f>
        <v>23.835163174621819</v>
      </c>
      <c r="G1605" s="2">
        <f t="shared" ref="G1605:K1605" si="1050">G1604-G1606</f>
        <v>20.96129556290585</v>
      </c>
      <c r="H1605" s="2">
        <f t="shared" si="1050"/>
        <v>18.554700741128844</v>
      </c>
      <c r="I1605" s="2">
        <f t="shared" si="1050"/>
        <v>15.181190391962286</v>
      </c>
      <c r="J1605" s="2">
        <f t="shared" si="1050"/>
        <v>10.875864248844778</v>
      </c>
      <c r="K1605" s="2">
        <f t="shared" si="1050"/>
        <v>-0.33318430287210621</v>
      </c>
    </row>
    <row r="1606" spans="2:11" hidden="1">
      <c r="B1606" t="str">
        <f t="shared" si="1033"/>
        <v>SPS1</v>
      </c>
      <c r="C1606" t="str">
        <f t="shared" si="1034"/>
        <v>CH</v>
      </c>
      <c r="D1606" t="s">
        <v>1691</v>
      </c>
      <c r="E1606" t="str">
        <f t="shared" si="1040"/>
        <v>PJ/yr.</v>
      </c>
      <c r="F1606" s="2">
        <f>SUM(F1607:F1608)</f>
        <v>0.60111438223886027</v>
      </c>
      <c r="G1606" s="2">
        <f t="shared" ref="G1606:K1606" si="1051">SUM(G1607:G1608)</f>
        <v>0.55773071196295387</v>
      </c>
      <c r="H1606" s="2">
        <f t="shared" si="1051"/>
        <v>0.60294596665427591</v>
      </c>
      <c r="I1606" s="2">
        <f t="shared" si="1051"/>
        <v>0.61697033997655837</v>
      </c>
      <c r="J1606" s="2">
        <f t="shared" si="1051"/>
        <v>0.31270323615271739</v>
      </c>
      <c r="K1606" s="2">
        <f t="shared" si="1051"/>
        <v>3.7620058395825438</v>
      </c>
    </row>
    <row r="1607" spans="2:11" hidden="1">
      <c r="B1607" t="str">
        <f t="shared" si="1033"/>
        <v>SPS1</v>
      </c>
      <c r="C1607" t="str">
        <f t="shared" si="1034"/>
        <v>CH</v>
      </c>
      <c r="D1607" t="s">
        <v>1692</v>
      </c>
      <c r="E1607" t="str">
        <f t="shared" si="1040"/>
        <v>PJ/yr.</v>
      </c>
      <c r="F1607" s="2">
        <f>[1]Transport!B$26/SUM([1]Transport!B$22,[1]Transport!B$26)*F1604*(F$33+F$580)/(F$33+F$580+F$36)</f>
        <v>0.60111438223886027</v>
      </c>
      <c r="G1607" s="2">
        <f>[1]Transport!C$26/SUM([1]Transport!C$22,[1]Transport!C$26)*G1604*(G$33+G$580)/(G$33+G$580+G$36)</f>
        <v>0.55773071196295387</v>
      </c>
      <c r="H1607" s="2">
        <f>[1]Transport!D$26/SUM([1]Transport!D$22,[1]Transport!D$26)*H1604*(H$33+H$580)/(H$33+H$580+H$36)</f>
        <v>0.60294596665427591</v>
      </c>
      <c r="I1607" s="2">
        <f>[1]Transport!E$26/SUM([1]Transport!E$22,[1]Transport!E$26)*I1604*(I$33+I$580)/(I$33+I$580+I$36)</f>
        <v>0.61697033997655837</v>
      </c>
      <c r="J1607" s="2">
        <f>[1]Transport!F$26/SUM([1]Transport!F$22,[1]Transport!F$26)*J1604*(J$33+J$580)/(J$33+J$580+J$36)</f>
        <v>0.31270110558986269</v>
      </c>
      <c r="K1607" s="2">
        <f>[1]Transport!G$26/SUM([1]Transport!G$22,[1]Transport!G$26)*K1604*(K$33+K$580)/(K$33+K$580+K$36)</f>
        <v>0.79240312125845647</v>
      </c>
    </row>
    <row r="1608" spans="2:11" hidden="1">
      <c r="B1608" t="str">
        <f t="shared" si="1033"/>
        <v>SPS1</v>
      </c>
      <c r="C1608" t="str">
        <f t="shared" si="1034"/>
        <v>CH</v>
      </c>
      <c r="D1608" t="s">
        <v>1693</v>
      </c>
      <c r="E1608" t="str">
        <f t="shared" si="1040"/>
        <v>PJ/yr.</v>
      </c>
      <c r="F1608" s="2">
        <f>(F$36+F$716)/([1]Transport!B$22+[1]Transport!B$26)*F1604</f>
        <v>0</v>
      </c>
      <c r="G1608" s="2">
        <f>(G$36+G$716)/([1]Transport!C$22+[1]Transport!C$26)*G1604</f>
        <v>0</v>
      </c>
      <c r="H1608" s="2">
        <f>(H$36+H$716)/([1]Transport!D$22+[1]Transport!D$26)*H1604</f>
        <v>0</v>
      </c>
      <c r="I1608" s="2">
        <f>(I$36+I$716)/([1]Transport!E$22+[1]Transport!E$26)*I1604</f>
        <v>0</v>
      </c>
      <c r="J1608" s="2">
        <f>(J$36+J$716)/([1]Transport!F$22+[1]Transport!F$26)*J1604</f>
        <v>2.1305628546951643E-6</v>
      </c>
      <c r="K1608" s="2">
        <f>(K$36+K$716)/([1]Transport!G$22+[1]Transport!G$26)*K1604</f>
        <v>2.9696027183240874</v>
      </c>
    </row>
    <row r="1609" spans="2:11" hidden="1">
      <c r="B1609" t="str">
        <f t="shared" si="1033"/>
        <v>SPS1</v>
      </c>
      <c r="C1609" t="str">
        <f t="shared" si="1034"/>
        <v>CH</v>
      </c>
      <c r="D1609" t="s">
        <v>1694</v>
      </c>
      <c r="E1609" t="str">
        <f t="shared" si="1040"/>
        <v>PJ/yr.</v>
      </c>
      <c r="F1609" s="2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  <c r="G1609" s="2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15.952603203011479</v>
      </c>
      <c r="H1609" s="2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11.440155419086391</v>
      </c>
      <c r="I1609" s="2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4.8633190008553742</v>
      </c>
      <c r="J1609" s="2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2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hidden="1">
      <c r="B1610" t="str">
        <f t="shared" si="1033"/>
        <v>SPS1</v>
      </c>
      <c r="C1610" t="str">
        <f t="shared" si="1034"/>
        <v>CH</v>
      </c>
      <c r="D1610" t="s">
        <v>1695</v>
      </c>
      <c r="E1610" t="str">
        <f t="shared" si="1040"/>
        <v>PJ/yr.</v>
      </c>
      <c r="F1610" s="2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  <c r="G1610" s="2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0.71513821187558912</v>
      </c>
      <c r="H1610" s="2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0.71513479453449191</v>
      </c>
      <c r="I1610" s="2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0.21710285856967759</v>
      </c>
      <c r="J1610" s="2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7.1044494801898083E-6</v>
      </c>
      <c r="K1610" s="2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 hidden="1">
      <c r="B1611" t="str">
        <f t="shared" si="1033"/>
        <v>SPS1</v>
      </c>
      <c r="C1611" t="str">
        <f t="shared" si="1034"/>
        <v>CH</v>
      </c>
      <c r="D1611" t="s">
        <v>1696</v>
      </c>
      <c r="E1611" t="str">
        <f t="shared" si="1040"/>
        <v>PJ/yr.</v>
      </c>
      <c r="F1611" s="2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2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4.8512848599817362</v>
      </c>
      <c r="H1611" s="2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7.0023564941622345</v>
      </c>
      <c r="I1611" s="2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10.717738872513793</v>
      </c>
      <c r="J1611" s="2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11.188560380548015</v>
      </c>
      <c r="K1611" s="2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3.4288215367104375</v>
      </c>
    </row>
    <row r="1612" spans="2:11" hidden="1">
      <c r="B1612" t="str">
        <f t="shared" si="1033"/>
        <v>SPS1</v>
      </c>
      <c r="C1612" t="str">
        <f t="shared" si="1034"/>
        <v>CH</v>
      </c>
      <c r="D1612" t="s">
        <v>1697</v>
      </c>
      <c r="E1612" t="str">
        <f t="shared" si="1040"/>
        <v>PJ/yr.</v>
      </c>
      <c r="F1612" s="2">
        <f>F1617</f>
        <v>6.2815076594349664E-2</v>
      </c>
      <c r="G1612" s="2">
        <f t="shared" ref="G1612:K1612" si="1052">G1617</f>
        <v>0</v>
      </c>
      <c r="H1612" s="2">
        <f t="shared" si="1052"/>
        <v>6.881058014089661E-2</v>
      </c>
      <c r="I1612" s="2">
        <f t="shared" si="1052"/>
        <v>0.16547777383294185</v>
      </c>
      <c r="J1612" s="2">
        <f t="shared" si="1052"/>
        <v>0.4832604625730319</v>
      </c>
      <c r="K1612" s="2">
        <f t="shared" si="1052"/>
        <v>1.0210461546903182</v>
      </c>
    </row>
    <row r="1613" spans="2:11" hidden="1">
      <c r="B1613" t="str">
        <f t="shared" si="1033"/>
        <v>SPS1</v>
      </c>
      <c r="C1613" t="str">
        <f t="shared" si="1034"/>
        <v>CH</v>
      </c>
      <c r="D1613" t="s">
        <v>1698</v>
      </c>
      <c r="E1613" t="str">
        <f t="shared" si="1040"/>
        <v>PJ/yr.</v>
      </c>
      <c r="F1613" s="2">
        <f>F1612-F1614</f>
        <v>5.8079347539528217E-2</v>
      </c>
      <c r="G1613" s="2">
        <f t="shared" ref="G1613:K1613" si="1053">G1612-G1614</f>
        <v>0</v>
      </c>
      <c r="H1613" s="2">
        <f t="shared" si="1053"/>
        <v>6.4187751667136361E-2</v>
      </c>
      <c r="I1613" s="2">
        <f t="shared" si="1053"/>
        <v>0.1654775461835078</v>
      </c>
      <c r="J1613" s="2">
        <f t="shared" si="1053"/>
        <v>-2.5611863690085044</v>
      </c>
      <c r="K1613" s="2">
        <f t="shared" si="1053"/>
        <v>1.021010171745341</v>
      </c>
    </row>
    <row r="1614" spans="2:11" hidden="1">
      <c r="B1614" t="str">
        <f t="shared" si="1033"/>
        <v>SPS1</v>
      </c>
      <c r="C1614" t="str">
        <f t="shared" si="1034"/>
        <v>CH</v>
      </c>
      <c r="D1614" t="s">
        <v>1699</v>
      </c>
      <c r="E1614" t="str">
        <f t="shared" si="1040"/>
        <v>PJ/yr.</v>
      </c>
      <c r="F1614" s="2">
        <f>SUM(F1615:F1616)</f>
        <v>4.7357290548214435E-3</v>
      </c>
      <c r="G1614" s="2">
        <f t="shared" ref="G1614:K1614" si="1054">SUM(G1615:G1616)</f>
        <v>0</v>
      </c>
      <c r="H1614" s="2">
        <f t="shared" si="1054"/>
        <v>4.6228284737602444E-3</v>
      </c>
      <c r="I1614" s="2">
        <f t="shared" si="1054"/>
        <v>2.2764943406580296E-7</v>
      </c>
      <c r="J1614" s="2">
        <f t="shared" si="1054"/>
        <v>3.0444468315815363</v>
      </c>
      <c r="K1614" s="2">
        <f t="shared" si="1054"/>
        <v>3.598294497719889E-5</v>
      </c>
    </row>
    <row r="1615" spans="2:11" hidden="1">
      <c r="B1615" t="str">
        <f t="shared" si="1033"/>
        <v>SPS1</v>
      </c>
      <c r="C1615" t="str">
        <f t="shared" si="1034"/>
        <v>CH</v>
      </c>
      <c r="D1615" t="s">
        <v>1700</v>
      </c>
      <c r="E1615" t="str">
        <f t="shared" si="1040"/>
        <v>PJ/yr.</v>
      </c>
      <c r="F1615" s="2">
        <f>[1]Transport!B$27/SUM([1]Transport!B$24,[1]Transport!B$27)*F1612*(F$45+F$612)/(F$45+F$612+F$47)</f>
        <v>4.7357290548214435E-3</v>
      </c>
      <c r="G1615" s="2">
        <f>[1]Transport!C$27/SUM([1]Transport!C$24,[1]Transport!C$27)*G1612*(G$45+G$612)/(G$45+G$612+G$47)</f>
        <v>0</v>
      </c>
      <c r="H1615" s="2">
        <f>[1]Transport!D$27/SUM([1]Transport!D$24,[1]Transport!D$27)*H1612*(H$45+H$612)/(H$45+H$612+H$47)</f>
        <v>4.6228284737602444E-3</v>
      </c>
      <c r="I1615" s="2">
        <f>[1]Transport!E$27/SUM([1]Transport!E$24,[1]Transport!E$27)*I1612*(I$45+I$612)/(I$45+I$612+I$47)</f>
        <v>2.2764943406580296E-7</v>
      </c>
      <c r="J1615" s="2">
        <f>[1]Transport!F$27/SUM([1]Transport!F$24,[1]Transport!F$27)*J1612*(J$45+J$612)/(J$45+J$612+J$47)</f>
        <v>5.5978849630276014E-6</v>
      </c>
      <c r="K1615" s="2">
        <f>[1]Transport!G$27/SUM([1]Transport!G$24,[1]Transport!G$27)*K1612*(K$45+K$612)/(K$45+K$612+K$47)</f>
        <v>1.4988803458608784E-5</v>
      </c>
    </row>
    <row r="1616" spans="2:11" hidden="1">
      <c r="B1616" t="str">
        <f t="shared" si="1033"/>
        <v>SPS1</v>
      </c>
      <c r="C1616" t="str">
        <f t="shared" si="1034"/>
        <v>CH</v>
      </c>
      <c r="D1616" t="s">
        <v>1701</v>
      </c>
      <c r="E1616" t="str">
        <f t="shared" si="1040"/>
        <v>PJ/yr.</v>
      </c>
      <c r="F1616" s="2">
        <f>(F$47+F$714)/([1]Transport!B$24+[1]Transport!B$27)*F1612</f>
        <v>0</v>
      </c>
      <c r="G1616" s="2">
        <f>(G$47+G$714)/([1]Transport!C$24+[1]Transport!C$27)*G1612</f>
        <v>0</v>
      </c>
      <c r="H1616" s="2">
        <f>(H$47+H$714)/([1]Transport!D$24+[1]Transport!D$27)*H1612</f>
        <v>0</v>
      </c>
      <c r="I1616" s="2">
        <f>(I$47+I$714)/([1]Transport!E$24+[1]Transport!E$27)*I1612</f>
        <v>0</v>
      </c>
      <c r="J1616" s="2">
        <f>(J$47+J$714)/([1]Transport!F$24+[1]Transport!F$27)*J1612</f>
        <v>3.0444412336965732</v>
      </c>
      <c r="K1616" s="2">
        <f>(K$47+K$714)/([1]Transport!G$24+[1]Transport!G$27)*K1612</f>
        <v>2.0994141518590103E-5</v>
      </c>
    </row>
    <row r="1617" spans="2:11" hidden="1">
      <c r="B1617" t="str">
        <f t="shared" si="1033"/>
        <v>SPS1</v>
      </c>
      <c r="C1617" t="str">
        <f t="shared" si="1034"/>
        <v>CH</v>
      </c>
      <c r="D1617" t="s">
        <v>1702</v>
      </c>
      <c r="E1617" t="str">
        <f t="shared" si="1040"/>
        <v>PJ/yr.</v>
      </c>
      <c r="F1617" s="2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  <c r="G1617" s="2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</v>
      </c>
      <c r="H1617" s="2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6.881058014089661E-2</v>
      </c>
      <c r="I1617" s="2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0.16547777383294185</v>
      </c>
      <c r="J1617" s="2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0.4832604625730319</v>
      </c>
      <c r="K1617" s="2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1.0210461546903182</v>
      </c>
    </row>
    <row r="1618" spans="2:11" hidden="1">
      <c r="B1618" s="1" t="str">
        <f t="shared" si="1033"/>
        <v>SPS1</v>
      </c>
      <c r="C1618" s="1" t="str">
        <f t="shared" si="1034"/>
        <v>CH</v>
      </c>
      <c r="D1618" s="1" t="s">
        <v>1703</v>
      </c>
      <c r="E1618" s="1" t="s">
        <v>1597</v>
      </c>
      <c r="F1618" s="3">
        <f>SUM(F1619:F1627)</f>
        <v>2.2034029136190645</v>
      </c>
      <c r="G1618" s="3">
        <f t="shared" ref="G1618" si="1055">SUM(G1619:G1627)</f>
        <v>2.2248395717227996</v>
      </c>
      <c r="H1618" s="3">
        <f t="shared" ref="H1618" si="1056">SUM(H1619:H1627)</f>
        <v>2.2569972374706491</v>
      </c>
      <c r="I1618" s="3">
        <f t="shared" ref="I1618" si="1057">SUM(I1619:I1627)</f>
        <v>2.3105979198788074</v>
      </c>
      <c r="J1618" s="3">
        <f t="shared" ref="J1618" si="1058">SUM(J1619:J1627)</f>
        <v>2.5121499525460269</v>
      </c>
      <c r="K1618" s="3">
        <f t="shared" ref="K1618" si="1059">SUM(K1619:K1627)</f>
        <v>2.7162796421179873</v>
      </c>
    </row>
    <row r="1619" spans="2:11" hidden="1">
      <c r="B1619" t="str">
        <f t="shared" si="1033"/>
        <v>SPS1</v>
      </c>
      <c r="C1619" t="str">
        <f t="shared" si="1034"/>
        <v>CH</v>
      </c>
      <c r="D1619" t="s">
        <v>1704</v>
      </c>
      <c r="E1619" t="s">
        <v>1597</v>
      </c>
      <c r="F1619" s="2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2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2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2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2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2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hidden="1">
      <c r="B1620" t="str">
        <f t="shared" si="1033"/>
        <v>SPS1</v>
      </c>
      <c r="C1620" t="str">
        <f t="shared" si="1034"/>
        <v>CH</v>
      </c>
      <c r="D1620" t="s">
        <v>1705</v>
      </c>
      <c r="E1620" t="s">
        <v>1597</v>
      </c>
      <c r="F1620" s="2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  <c r="G1620" s="2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5.6203823504054626E-3</v>
      </c>
      <c r="H1620" s="2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2.2697647618497831E-2</v>
      </c>
      <c r="I1620" s="2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8.2381242699773274E-2</v>
      </c>
      <c r="J1620" s="2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0.36608824840008525</v>
      </c>
      <c r="K1620" s="2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1.3715834900767225</v>
      </c>
    </row>
    <row r="1621" spans="2:11" hidden="1">
      <c r="B1621" t="str">
        <f t="shared" si="1033"/>
        <v>SPS1</v>
      </c>
      <c r="C1621" t="str">
        <f t="shared" si="1034"/>
        <v>CH</v>
      </c>
      <c r="D1621" t="s">
        <v>1706</v>
      </c>
      <c r="E1621" t="s">
        <v>1597</v>
      </c>
      <c r="F1621" s="2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  <c r="G1621" s="2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1.3472867460851015E-3</v>
      </c>
      <c r="H1621" s="2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1.3887762067114322E-3</v>
      </c>
      <c r="I1621" s="2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8.8048669763174242E-3</v>
      </c>
      <c r="J1621" s="2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0.25946785455413796</v>
      </c>
      <c r="K1621" s="2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0.65252865076873012</v>
      </c>
    </row>
    <row r="1622" spans="2:11" hidden="1">
      <c r="B1622" t="str">
        <f t="shared" si="1033"/>
        <v>SPS1</v>
      </c>
      <c r="C1622" t="str">
        <f t="shared" si="1034"/>
        <v>CH</v>
      </c>
      <c r="D1622" t="s">
        <v>1707</v>
      </c>
      <c r="E1622" t="s">
        <v>1597</v>
      </c>
      <c r="F1622" s="2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2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2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2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2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2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hidden="1">
      <c r="B1623" t="str">
        <f t="shared" si="1033"/>
        <v>SPS1</v>
      </c>
      <c r="C1623" t="str">
        <f t="shared" si="1034"/>
        <v>CH</v>
      </c>
      <c r="D1623" t="s">
        <v>1708</v>
      </c>
      <c r="E1623" t="s">
        <v>1597</v>
      </c>
      <c r="F1623" s="2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2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2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2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2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2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hidden="1">
      <c r="B1624" t="str">
        <f t="shared" si="1033"/>
        <v>SPS1</v>
      </c>
      <c r="C1624" t="str">
        <f t="shared" si="1034"/>
        <v>CH</v>
      </c>
      <c r="D1624" t="s">
        <v>1709</v>
      </c>
      <c r="E1624" t="s">
        <v>1597</v>
      </c>
      <c r="F1624" s="2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  <c r="G1624" s="2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1.3399582185082093</v>
      </c>
      <c r="H1624" s="2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0.99598031668093434</v>
      </c>
      <c r="I1624" s="2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0.42340071626222375</v>
      </c>
      <c r="J1624" s="2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2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hidden="1">
      <c r="B1625" t="str">
        <f t="shared" si="1033"/>
        <v>SPS1</v>
      </c>
      <c r="C1625" t="str">
        <f t="shared" si="1034"/>
        <v>CH</v>
      </c>
      <c r="D1625" t="s">
        <v>1710</v>
      </c>
      <c r="E1625" t="s">
        <v>1597</v>
      </c>
      <c r="F1625" s="2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  <c r="G1625" s="2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8.4889419432224264E-2</v>
      </c>
      <c r="H1625" s="2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8.4889013781824132E-2</v>
      </c>
      <c r="I1625" s="2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2.5770872420200635E-2</v>
      </c>
      <c r="J1625" s="2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8.4332312515807558E-7</v>
      </c>
      <c r="K1625" s="2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 hidden="1">
      <c r="B1626" t="str">
        <f t="shared" si="1033"/>
        <v>SPS1</v>
      </c>
      <c r="C1626" t="str">
        <f t="shared" si="1034"/>
        <v>CH</v>
      </c>
      <c r="D1626" t="s">
        <v>1711</v>
      </c>
      <c r="E1626" t="s">
        <v>1597</v>
      </c>
      <c r="F1626" s="2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2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0.7930242646858755</v>
      </c>
      <c r="H1626" s="2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1.1446531733599905</v>
      </c>
      <c r="I1626" s="2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1.7519950350848872</v>
      </c>
      <c r="J1626" s="2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1.8289587449026903</v>
      </c>
      <c r="K1626" s="2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0.56049866300762374</v>
      </c>
    </row>
    <row r="1627" spans="2:11" hidden="1">
      <c r="B1627" t="str">
        <f t="shared" si="1033"/>
        <v>SPS1</v>
      </c>
      <c r="C1627" t="str">
        <f t="shared" si="1034"/>
        <v>CH</v>
      </c>
      <c r="D1627" t="s">
        <v>1712</v>
      </c>
      <c r="E1627" t="s">
        <v>1597</v>
      </c>
      <c r="F1627" s="2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  <c r="G1627" s="2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0</v>
      </c>
      <c r="H1627" s="2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7.3883098226909935E-3</v>
      </c>
      <c r="I1627" s="2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1.8245186435405399E-2</v>
      </c>
      <c r="J1627" s="2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5.7634261365988419E-2</v>
      </c>
      <c r="K1627" s="2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0.13166883826491069</v>
      </c>
    </row>
    <row r="1628" spans="2:11" hidden="1">
      <c r="B1628" s="1" t="str">
        <f t="shared" si="1033"/>
        <v>SPS1</v>
      </c>
      <c r="C1628" s="1" t="str">
        <f t="shared" si="1034"/>
        <v>CH</v>
      </c>
      <c r="D1628" s="1" t="s">
        <v>1713</v>
      </c>
      <c r="E1628" s="1" t="s">
        <v>1297</v>
      </c>
      <c r="F1628" s="24" t="s">
        <v>295</v>
      </c>
      <c r="G1628" s="24" t="s">
        <v>295</v>
      </c>
      <c r="H1628" s="24" t="s">
        <v>295</v>
      </c>
      <c r="I1628" s="24" t="s">
        <v>295</v>
      </c>
      <c r="J1628" s="24" t="s">
        <v>295</v>
      </c>
      <c r="K1628" s="24" t="s">
        <v>295</v>
      </c>
    </row>
    <row r="1629" spans="2:11" hidden="1">
      <c r="B1629" t="str">
        <f t="shared" si="1033"/>
        <v>SPS1</v>
      </c>
      <c r="C1629" t="str">
        <f t="shared" si="1034"/>
        <v>CH</v>
      </c>
      <c r="D1629" t="s">
        <v>1714</v>
      </c>
      <c r="E1629" t="str">
        <f>E1628</f>
        <v>km/MJ</v>
      </c>
      <c r="F1629" s="2" t="str">
        <f>IFERROR(F1619/F1593,"-")</f>
        <v>-</v>
      </c>
      <c r="G1629" s="2" t="str">
        <f t="shared" ref="G1629:K1629" si="1060">IFERROR(G1619/G1593,"-")</f>
        <v>-</v>
      </c>
      <c r="H1629" s="2" t="str">
        <f t="shared" si="1060"/>
        <v>-</v>
      </c>
      <c r="I1629" s="2" t="str">
        <f t="shared" si="1060"/>
        <v>-</v>
      </c>
      <c r="J1629" s="2" t="str">
        <f t="shared" si="1060"/>
        <v>-</v>
      </c>
      <c r="K1629" s="2" t="str">
        <f t="shared" si="1060"/>
        <v>-</v>
      </c>
    </row>
    <row r="1630" spans="2:11" hidden="1">
      <c r="B1630" t="str">
        <f t="shared" si="1033"/>
        <v>SPS1</v>
      </c>
      <c r="C1630" t="str">
        <f t="shared" si="1034"/>
        <v>CH</v>
      </c>
      <c r="D1630" t="s">
        <v>1715</v>
      </c>
      <c r="E1630" t="str">
        <f t="shared" ref="E1630:E1637" si="1061">E1629</f>
        <v>km/MJ</v>
      </c>
      <c r="F1630" s="2">
        <f>IFERROR(F1620/F1594,"-")</f>
        <v>0.26872776416540883</v>
      </c>
      <c r="G1630" s="2">
        <f t="shared" ref="G1630:K1630" si="1062">IFERROR(G1620/G1594,"-")</f>
        <v>0.27090577933845233</v>
      </c>
      <c r="H1630" s="2">
        <f t="shared" si="1062"/>
        <v>0.27737878452395781</v>
      </c>
      <c r="I1630" s="2">
        <f t="shared" si="1062"/>
        <v>0.29053544292335282</v>
      </c>
      <c r="J1630" s="2">
        <f t="shared" si="1062"/>
        <v>0.31299760228900886</v>
      </c>
      <c r="K1630" s="2">
        <f t="shared" si="1062"/>
        <v>0.33867340847867938</v>
      </c>
    </row>
    <row r="1631" spans="2:11" hidden="1">
      <c r="B1631" t="str">
        <f t="shared" si="1033"/>
        <v>SPS1</v>
      </c>
      <c r="C1631" t="str">
        <f t="shared" si="1034"/>
        <v>CH</v>
      </c>
      <c r="D1631" t="s">
        <v>1716</v>
      </c>
      <c r="E1631" t="str">
        <f t="shared" si="1061"/>
        <v>km/MJ</v>
      </c>
      <c r="F1631" s="2">
        <f>IFERROR(F1621/F1596,"-")</f>
        <v>0.17445873125089889</v>
      </c>
      <c r="G1631" s="2">
        <f t="shared" ref="G1631:K1631" si="1063">IFERROR(G1621/G1596,"-")</f>
        <v>0.17564198799697875</v>
      </c>
      <c r="H1631" s="2">
        <f t="shared" si="1063"/>
        <v>0.17564206936916837</v>
      </c>
      <c r="I1631" s="2">
        <f t="shared" si="1063"/>
        <v>0.18578938509904322</v>
      </c>
      <c r="J1631" s="2">
        <f t="shared" si="1063"/>
        <v>0.19986395094868381</v>
      </c>
      <c r="K1631" s="2">
        <f t="shared" si="1063"/>
        <v>0.2182529812951052</v>
      </c>
    </row>
    <row r="1632" spans="2:11" hidden="1">
      <c r="B1632" t="str">
        <f t="shared" si="1033"/>
        <v>SPS1</v>
      </c>
      <c r="C1632" t="str">
        <f t="shared" si="1034"/>
        <v>CH</v>
      </c>
      <c r="D1632" t="s">
        <v>1717</v>
      </c>
      <c r="E1632" t="str">
        <f t="shared" si="1061"/>
        <v>km/MJ</v>
      </c>
      <c r="F1632" s="2" t="str">
        <f>IFERROR(F1622/F1602,"-")</f>
        <v>-</v>
      </c>
      <c r="G1632" s="2" t="str">
        <f t="shared" ref="G1632:K1632" si="1064">IFERROR(G1622/G1602,"-")</f>
        <v>-</v>
      </c>
      <c r="H1632" s="2" t="str">
        <f t="shared" si="1064"/>
        <v>-</v>
      </c>
      <c r="I1632" s="2" t="str">
        <f t="shared" si="1064"/>
        <v>-</v>
      </c>
      <c r="J1632" s="2" t="str">
        <f t="shared" si="1064"/>
        <v>-</v>
      </c>
      <c r="K1632" s="2" t="str">
        <f t="shared" si="1064"/>
        <v>-</v>
      </c>
    </row>
    <row r="1633" spans="2:11" hidden="1">
      <c r="B1633" t="str">
        <f t="shared" si="1033"/>
        <v>SPS1</v>
      </c>
      <c r="C1633" t="str">
        <f t="shared" si="1034"/>
        <v>CH</v>
      </c>
      <c r="D1633" t="s">
        <v>1718</v>
      </c>
      <c r="E1633" t="str">
        <f t="shared" si="1061"/>
        <v>km/MJ</v>
      </c>
      <c r="F1633" s="2" t="str">
        <f>IFERROR(F1623/F1603,"-")</f>
        <v>-</v>
      </c>
      <c r="G1633" s="2" t="str">
        <f t="shared" ref="G1633:K1633" si="1065">IFERROR(G1623/G1603,"-")</f>
        <v>-</v>
      </c>
      <c r="H1633" s="2" t="str">
        <f t="shared" si="1065"/>
        <v>-</v>
      </c>
      <c r="I1633" s="2" t="str">
        <f t="shared" si="1065"/>
        <v>-</v>
      </c>
      <c r="J1633" s="2" t="str">
        <f t="shared" si="1065"/>
        <v>-</v>
      </c>
      <c r="K1633" s="2" t="str">
        <f t="shared" si="1065"/>
        <v>-</v>
      </c>
    </row>
    <row r="1634" spans="2:11" hidden="1">
      <c r="B1634" t="str">
        <f t="shared" si="1033"/>
        <v>SPS1</v>
      </c>
      <c r="C1634" t="str">
        <f t="shared" si="1034"/>
        <v>CH</v>
      </c>
      <c r="D1634" t="s">
        <v>1719</v>
      </c>
      <c r="E1634" t="str">
        <f t="shared" si="1061"/>
        <v>km/MJ</v>
      </c>
      <c r="F1634" s="2">
        <f>IFERROR(F1624/F1609,"-")</f>
        <v>8.1953661871669775E-2</v>
      </c>
      <c r="G1634" s="2">
        <f t="shared" ref="G1634:K1634" si="1066">IFERROR(G1624/G1609,"-")</f>
        <v>8.3996210615660302E-2</v>
      </c>
      <c r="H1634" s="2">
        <f t="shared" si="1066"/>
        <v>8.706003373164603E-2</v>
      </c>
      <c r="I1634" s="2">
        <f t="shared" si="1066"/>
        <v>8.7060033731645989E-2</v>
      </c>
      <c r="J1634" s="2" t="str">
        <f t="shared" si="1066"/>
        <v>-</v>
      </c>
      <c r="K1634" s="2" t="str">
        <f t="shared" si="1066"/>
        <v>-</v>
      </c>
    </row>
    <row r="1635" spans="2:11" hidden="1">
      <c r="B1635" t="str">
        <f t="shared" si="1033"/>
        <v>SPS1</v>
      </c>
      <c r="C1635" t="str">
        <f t="shared" si="1034"/>
        <v>CH</v>
      </c>
      <c r="D1635" t="s">
        <v>1720</v>
      </c>
      <c r="E1635" t="str">
        <f t="shared" si="1061"/>
        <v>km/MJ</v>
      </c>
      <c r="F1635" s="2">
        <f>IFERROR(F1625/F1610,"-")</f>
        <v>0.11870351496053497</v>
      </c>
      <c r="G1635" s="2">
        <f t="shared" ref="G1635:K1635" si="1067">IFERROR(G1625/G1610,"-")</f>
        <v>0.11870351496053504</v>
      </c>
      <c r="H1635" s="2">
        <f t="shared" si="1067"/>
        <v>0.11870351496053493</v>
      </c>
      <c r="I1635" s="2">
        <f t="shared" si="1067"/>
        <v>0.11870351496053498</v>
      </c>
      <c r="J1635" s="2">
        <f t="shared" si="1067"/>
        <v>0.11870351496053494</v>
      </c>
      <c r="K1635" s="2" t="str">
        <f t="shared" si="1067"/>
        <v>-</v>
      </c>
    </row>
    <row r="1636" spans="2:11" hidden="1">
      <c r="B1636" t="str">
        <f t="shared" si="1033"/>
        <v>SPS1</v>
      </c>
      <c r="C1636" t="str">
        <f t="shared" si="1034"/>
        <v>CH</v>
      </c>
      <c r="D1636" t="s">
        <v>1721</v>
      </c>
      <c r="E1636" t="str">
        <f t="shared" si="1061"/>
        <v>km/MJ</v>
      </c>
      <c r="F1636" s="2" t="str">
        <f>IFERROR(F1626/F1611,"-")</f>
        <v>-</v>
      </c>
      <c r="G1636" s="2">
        <f t="shared" ref="G1636:K1636" si="1068">IFERROR(G1626/G1611,"-")</f>
        <v>0.16346685209675793</v>
      </c>
      <c r="H1636" s="2">
        <f t="shared" si="1068"/>
        <v>0.16346685209675796</v>
      </c>
      <c r="I1636" s="2">
        <f t="shared" si="1068"/>
        <v>0.1634668520967581</v>
      </c>
      <c r="J1636" s="2">
        <f t="shared" si="1068"/>
        <v>0.16346685209675813</v>
      </c>
      <c r="K1636" s="2">
        <f t="shared" si="1068"/>
        <v>0.16346685209675804</v>
      </c>
    </row>
    <row r="1637" spans="2:11" hidden="1">
      <c r="B1637" t="str">
        <f t="shared" si="1033"/>
        <v>SPS1</v>
      </c>
      <c r="C1637" t="str">
        <f t="shared" si="1034"/>
        <v>CH</v>
      </c>
      <c r="D1637" t="s">
        <v>1722</v>
      </c>
      <c r="E1637" t="str">
        <f t="shared" si="1061"/>
        <v>km/MJ</v>
      </c>
      <c r="F1637" s="2">
        <f>IFERROR(F1627/F1617,"-")</f>
        <v>0.10322365358776008</v>
      </c>
      <c r="G1637" s="2" t="str">
        <f t="shared" ref="G1637:K1637" si="1069">IFERROR(G1627/G1617,"-")</f>
        <v>-</v>
      </c>
      <c r="H1637" s="2">
        <f t="shared" si="1069"/>
        <v>0.10737171242507595</v>
      </c>
      <c r="I1637" s="2">
        <f t="shared" si="1069"/>
        <v>0.11025762561819834</v>
      </c>
      <c r="J1637" s="2">
        <f t="shared" si="1069"/>
        <v>0.11926128005408376</v>
      </c>
      <c r="K1637" s="2">
        <f t="shared" si="1069"/>
        <v>0.12895483486233358</v>
      </c>
    </row>
    <row r="1638" spans="2:11" hidden="1"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2">
        <f>F1639+F1643+F1647+F1653</f>
        <v>28.743325784561446</v>
      </c>
      <c r="G1638" s="2">
        <f t="shared" ref="G1638:K1638" si="1070">G1639+G1643+G1647+G1653</f>
        <v>28.209691334938039</v>
      </c>
      <c r="H1638" s="2">
        <f t="shared" si="1070"/>
        <v>25.437580363069735</v>
      </c>
      <c r="I1638" s="2">
        <f t="shared" si="1070"/>
        <v>21.030284788958888</v>
      </c>
      <c r="J1638" s="2">
        <f t="shared" si="1070"/>
        <v>28.081340678053042</v>
      </c>
      <c r="K1638" s="2">
        <f t="shared" si="1070"/>
        <v>28.977053362264716</v>
      </c>
    </row>
    <row r="1639" spans="2:11" hidden="1">
      <c r="B1639" t="str">
        <f t="shared" ref="B1639:B1660" si="1071">B1638</f>
        <v>SPS1</v>
      </c>
      <c r="C1639" t="str">
        <f t="shared" ref="C1639:C1682" si="1072">C1638</f>
        <v>CH</v>
      </c>
      <c r="D1639" t="s">
        <v>1732</v>
      </c>
      <c r="E1639" t="s">
        <v>8</v>
      </c>
      <c r="F1639" s="2">
        <f>SUM(F1640:F1642)</f>
        <v>9.2070286301524078</v>
      </c>
      <c r="G1639" s="2">
        <f t="shared" ref="G1639:K1639" si="1073">SUM(G1640:G1642)</f>
        <v>9.4131702300668181</v>
      </c>
      <c r="H1639" s="2">
        <f t="shared" si="1073"/>
        <v>9.9544434665480228</v>
      </c>
      <c r="I1639" s="2">
        <f t="shared" si="1073"/>
        <v>10.606489400263078</v>
      </c>
      <c r="J1639" s="2">
        <f t="shared" si="1073"/>
        <v>11.738043384010286</v>
      </c>
      <c r="K1639" s="2">
        <f t="shared" si="1073"/>
        <v>12.633781327911073</v>
      </c>
    </row>
    <row r="1640" spans="2:11" hidden="1">
      <c r="B1640" t="str">
        <f t="shared" si="1071"/>
        <v>SPS1</v>
      </c>
      <c r="C1640" t="str">
        <f t="shared" si="1072"/>
        <v>CH</v>
      </c>
      <c r="D1640" t="s">
        <v>1733</v>
      </c>
      <c r="E1640" t="str">
        <f t="shared" ref="E1640:E1642" si="1074">E1639</f>
        <v>PJ/yr.</v>
      </c>
      <c r="F1640" s="2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2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2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2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8.7118090125762091</v>
      </c>
      <c r="J1640" s="2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9.7093205100309099</v>
      </c>
      <c r="K1640" s="2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10.452586907059088</v>
      </c>
    </row>
    <row r="1641" spans="2:11" hidden="1">
      <c r="B1641" t="str">
        <f t="shared" si="1071"/>
        <v>SPS1</v>
      </c>
      <c r="C1641" t="str">
        <f t="shared" si="1072"/>
        <v>CH</v>
      </c>
      <c r="D1641" t="s">
        <v>1734</v>
      </c>
      <c r="E1641" t="str">
        <f t="shared" si="1074"/>
        <v>PJ/yr.</v>
      </c>
      <c r="F1641" s="2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  <c r="G1641" s="2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1.5072647932158945</v>
      </c>
      <c r="H1641" s="2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1.7465419470103341</v>
      </c>
      <c r="I1641" s="2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1.8946802298989465</v>
      </c>
      <c r="J1641" s="2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2.0287220632149401</v>
      </c>
      <c r="K1641" s="2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2.1811941114843529</v>
      </c>
    </row>
    <row r="1642" spans="2:11" hidden="1">
      <c r="B1642" t="str">
        <f t="shared" si="1071"/>
        <v>SPS1</v>
      </c>
      <c r="C1642" t="str">
        <f t="shared" si="1072"/>
        <v>CH</v>
      </c>
      <c r="D1642" t="s">
        <v>1735</v>
      </c>
      <c r="E1642" t="str">
        <f t="shared" si="1074"/>
        <v>PJ/yr.</v>
      </c>
      <c r="F1642" s="2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2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</v>
      </c>
      <c r="H1642" s="2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6.7233336164106259E-8</v>
      </c>
      <c r="I1642" s="2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1.5778792117930254E-7</v>
      </c>
      <c r="J1642" s="2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8.1076443605701346E-7</v>
      </c>
      <c r="K1642" s="2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3.0936763152043076E-7</v>
      </c>
    </row>
    <row r="1643" spans="2:11" hidden="1">
      <c r="B1643" t="str">
        <f t="shared" si="1071"/>
        <v>SPS1</v>
      </c>
      <c r="C1643" t="str">
        <f t="shared" si="1072"/>
        <v>CH</v>
      </c>
      <c r="D1643" t="s">
        <v>1736</v>
      </c>
      <c r="E1643" t="s">
        <v>8</v>
      </c>
      <c r="F1643" s="2">
        <f>SUM(F1644:F1646)</f>
        <v>0</v>
      </c>
      <c r="G1643" s="2">
        <f t="shared" ref="G1643:K1643" si="1075">SUM(G1644:G1646)</f>
        <v>0</v>
      </c>
      <c r="H1643" s="2">
        <f t="shared" si="1075"/>
        <v>0</v>
      </c>
      <c r="I1643" s="2">
        <f t="shared" si="1075"/>
        <v>8.9771818125738871E-8</v>
      </c>
      <c r="J1643" s="2">
        <f t="shared" si="1075"/>
        <v>3.0804795476794471E-6</v>
      </c>
      <c r="K1643" s="2">
        <f t="shared" si="1075"/>
        <v>6.8957249190732611E-7</v>
      </c>
    </row>
    <row r="1644" spans="2:11" hidden="1">
      <c r="B1644" t="str">
        <f t="shared" si="1071"/>
        <v>SPS1</v>
      </c>
      <c r="C1644" t="str">
        <f t="shared" si="1072"/>
        <v>CH</v>
      </c>
      <c r="D1644" t="s">
        <v>1737</v>
      </c>
      <c r="E1644" t="str">
        <f t="shared" ref="E1644:E1646" si="1076">E1643</f>
        <v>PJ/yr.</v>
      </c>
      <c r="F1644" s="2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2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2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2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2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2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hidden="1">
      <c r="B1645" t="str">
        <f t="shared" si="1071"/>
        <v>SPS1</v>
      </c>
      <c r="C1645" t="str">
        <f t="shared" si="1072"/>
        <v>CH</v>
      </c>
      <c r="D1645" t="s">
        <v>1738</v>
      </c>
      <c r="E1645" t="str">
        <f t="shared" si="1076"/>
        <v>PJ/yr.</v>
      </c>
      <c r="F1645" s="2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2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2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2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2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2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hidden="1">
      <c r="B1646" t="str">
        <f t="shared" si="1071"/>
        <v>SPS1</v>
      </c>
      <c r="C1646" t="str">
        <f t="shared" si="1072"/>
        <v>CH</v>
      </c>
      <c r="D1646" t="s">
        <v>1739</v>
      </c>
      <c r="E1646" t="str">
        <f t="shared" si="1076"/>
        <v>PJ/yr.</v>
      </c>
      <c r="F1646" s="2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2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2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2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8.9771818125738871E-8</v>
      </c>
      <c r="J1646" s="2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3.0804795476794471E-6</v>
      </c>
      <c r="K1646" s="2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6.8957249190732611E-7</v>
      </c>
    </row>
    <row r="1647" spans="2:11" hidden="1">
      <c r="B1647" t="str">
        <f t="shared" si="1071"/>
        <v>SPS1</v>
      </c>
      <c r="C1647" t="str">
        <f t="shared" si="1072"/>
        <v>CH</v>
      </c>
      <c r="D1647" t="s">
        <v>1740</v>
      </c>
      <c r="E1647" t="str">
        <f>E1646</f>
        <v>PJ/yr.</v>
      </c>
      <c r="F1647" s="2">
        <f>F1652</f>
        <v>1.759807763728358</v>
      </c>
      <c r="G1647" s="2">
        <f t="shared" ref="G1647:K1647" si="1077">G1652</f>
        <v>0.79625416957712858</v>
      </c>
      <c r="H1647" s="2">
        <f t="shared" si="1077"/>
        <v>1.0380724772573357E-6</v>
      </c>
      <c r="I1647" s="2">
        <f t="shared" si="1077"/>
        <v>7.988201622073461E-7</v>
      </c>
      <c r="J1647" s="2">
        <f t="shared" si="1077"/>
        <v>1.810704688145701E-6</v>
      </c>
      <c r="K1647" s="2">
        <f t="shared" si="1077"/>
        <v>0</v>
      </c>
    </row>
    <row r="1648" spans="2:11" hidden="1">
      <c r="B1648" t="str">
        <f t="shared" si="1071"/>
        <v>SPS1</v>
      </c>
      <c r="C1648" t="str">
        <f t="shared" si="1072"/>
        <v>CH</v>
      </c>
      <c r="D1648" t="s">
        <v>1741</v>
      </c>
      <c r="E1648" t="str">
        <f t="shared" ref="E1648:E1660" si="1078">E1647</f>
        <v>PJ/yr.</v>
      </c>
      <c r="F1648" s="2">
        <f>F1647-F1649</f>
        <v>1.6634758798758351</v>
      </c>
      <c r="G1648" s="2">
        <f t="shared" ref="G1648:K1648" si="1079">G1647-G1649</f>
        <v>0.75266718311037673</v>
      </c>
      <c r="H1648" s="2">
        <f t="shared" si="1079"/>
        <v>9.8124834503273121E-7</v>
      </c>
      <c r="I1648" s="2">
        <f t="shared" si="1079"/>
        <v>7.5509227286419183E-7</v>
      </c>
      <c r="J1648" s="2">
        <f t="shared" si="1079"/>
        <v>8.9100218479273062E-7</v>
      </c>
      <c r="K1648" s="2">
        <f t="shared" si="1079"/>
        <v>0</v>
      </c>
    </row>
    <row r="1649" spans="2:11" hidden="1">
      <c r="B1649" t="str">
        <f t="shared" si="1071"/>
        <v>SPS1</v>
      </c>
      <c r="C1649" t="str">
        <f t="shared" si="1072"/>
        <v>CH</v>
      </c>
      <c r="D1649" t="s">
        <v>1742</v>
      </c>
      <c r="E1649" t="str">
        <f t="shared" si="1078"/>
        <v>PJ/yr.</v>
      </c>
      <c r="F1649" s="2">
        <f>SUM(F1650:F1651)</f>
        <v>9.6331883852522962E-2</v>
      </c>
      <c r="G1649" s="2">
        <f t="shared" ref="G1649:K1649" si="1080">SUM(G1650:G1651)</f>
        <v>4.3586986466751854E-2</v>
      </c>
      <c r="H1649" s="2">
        <f t="shared" si="1080"/>
        <v>5.6824132224604427E-8</v>
      </c>
      <c r="I1649" s="2">
        <f t="shared" si="1080"/>
        <v>4.3727889343154316E-8</v>
      </c>
      <c r="J1649" s="2">
        <f t="shared" si="1080"/>
        <v>9.1970250335297042E-7</v>
      </c>
      <c r="K1649" s="2">
        <f t="shared" si="1080"/>
        <v>0</v>
      </c>
    </row>
    <row r="1650" spans="2:11" hidden="1">
      <c r="B1650" t="str">
        <f t="shared" si="1071"/>
        <v>SPS1</v>
      </c>
      <c r="C1650" t="str">
        <f t="shared" si="1072"/>
        <v>CH</v>
      </c>
      <c r="D1650" t="s">
        <v>1743</v>
      </c>
      <c r="E1650" t="str">
        <f t="shared" si="1078"/>
        <v>PJ/yr.</v>
      </c>
      <c r="F1650" s="2">
        <f>[1]Transport!B$25/SUM([1]Transport!B$21,[1]Transport!B$25)*F1647*(F$34+F$598)/(F$34+F$598+F$37)</f>
        <v>9.6331883852522962E-2</v>
      </c>
      <c r="G1650" s="2">
        <f>[1]Transport!C$25/SUM([1]Transport!C$21,[1]Transport!C$25)*G1647*(G$34+G$598)/(G$34+G$598+G$37)</f>
        <v>4.3586986466751854E-2</v>
      </c>
      <c r="H1650" s="2">
        <f>[1]Transport!D$25/SUM([1]Transport!D$21,[1]Transport!D$25)*H1647*(H$34+H$598)/(H$34+H$598+H$37)</f>
        <v>5.6824132224604427E-8</v>
      </c>
      <c r="I1650" s="2">
        <f>[1]Transport!E$25/SUM([1]Transport!E$21,[1]Transport!E$25)*I1647*(I$34+I$598)/(I$34+I$598+I$37)</f>
        <v>4.3727889343154316E-8</v>
      </c>
      <c r="J1650" s="2">
        <f>[1]Transport!F$25/SUM([1]Transport!F$21,[1]Transport!F$25)*J1647*(J$34+J$598)/(J$34+J$598+J$37)</f>
        <v>7.2857352240570812E-7</v>
      </c>
      <c r="K1650" s="2">
        <f>[1]Transport!G$25/SUM([1]Transport!G$21,[1]Transport!G$25)*K1647*(K$34+K$598)/(K$34+K$598+K$37)</f>
        <v>0</v>
      </c>
    </row>
    <row r="1651" spans="2:11" hidden="1">
      <c r="B1651" t="str">
        <f t="shared" si="1071"/>
        <v>SPS1</v>
      </c>
      <c r="C1651" t="str">
        <f t="shared" si="1072"/>
        <v>CH</v>
      </c>
      <c r="D1651" t="s">
        <v>1744</v>
      </c>
      <c r="E1651" t="str">
        <f t="shared" si="1078"/>
        <v>PJ/yr.</v>
      </c>
      <c r="F1651" s="2">
        <f>(F$37+F$717)/([1]Transport!B$21+[1]Transport!B$25)*F1647</f>
        <v>0</v>
      </c>
      <c r="G1651" s="2">
        <f>(G$37+G$717)/([1]Transport!C$21+[1]Transport!C$25)*G1647</f>
        <v>0</v>
      </c>
      <c r="H1651" s="2">
        <f>(H$37+H$717)/([1]Transport!D$21+[1]Transport!D$25)*H1647</f>
        <v>0</v>
      </c>
      <c r="I1651" s="2">
        <f>(I$37+I$717)/([1]Transport!E$21+[1]Transport!E$25)*I1647</f>
        <v>0</v>
      </c>
      <c r="J1651" s="2">
        <f>(J$37+J$717)/([1]Transport!F$21+[1]Transport!F$25)*J1647</f>
        <v>1.9112898094726233E-7</v>
      </c>
      <c r="K1651" s="2">
        <f>(K$37+K$717)/([1]Transport!G$21+[1]Transport!G$25)*K1647</f>
        <v>0</v>
      </c>
    </row>
    <row r="1652" spans="2:11" hidden="1">
      <c r="B1652" t="str">
        <f t="shared" si="1071"/>
        <v>SPS1</v>
      </c>
      <c r="C1652" t="str">
        <f t="shared" si="1072"/>
        <v>CH</v>
      </c>
      <c r="D1652" t="s">
        <v>1745</v>
      </c>
      <c r="E1652" t="str">
        <f t="shared" si="1078"/>
        <v>PJ/yr.</v>
      </c>
      <c r="F1652" s="2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2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0.79625416957712858</v>
      </c>
      <c r="H1652" s="2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1.0380724772573357E-6</v>
      </c>
      <c r="I1652" s="2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7.988201622073461E-7</v>
      </c>
      <c r="J1652" s="2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1.810704688145701E-6</v>
      </c>
      <c r="K1652" s="2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hidden="1">
      <c r="B1653" t="str">
        <f t="shared" si="1071"/>
        <v>SPS1</v>
      </c>
      <c r="C1653" t="str">
        <f t="shared" si="1072"/>
        <v>CH</v>
      </c>
      <c r="D1653" t="s">
        <v>1746</v>
      </c>
      <c r="E1653" t="str">
        <f t="shared" si="1078"/>
        <v>PJ/yr.</v>
      </c>
      <c r="F1653" s="2">
        <f>SUM(F1658:F1660)</f>
        <v>17.77648939068068</v>
      </c>
      <c r="G1653" s="2">
        <f t="shared" ref="G1653:K1653" si="1081">SUM(G1658:G1660)</f>
        <v>18.000266935294093</v>
      </c>
      <c r="H1653" s="2">
        <f t="shared" si="1081"/>
        <v>15.483135858449234</v>
      </c>
      <c r="I1653" s="2">
        <f t="shared" si="1081"/>
        <v>10.423794500103828</v>
      </c>
      <c r="J1653" s="2">
        <f t="shared" si="1081"/>
        <v>16.34329240285852</v>
      </c>
      <c r="K1653" s="2">
        <f t="shared" si="1081"/>
        <v>16.343271344781151</v>
      </c>
    </row>
    <row r="1654" spans="2:11" hidden="1">
      <c r="B1654" t="str">
        <f t="shared" si="1071"/>
        <v>SPS1</v>
      </c>
      <c r="C1654" t="str">
        <f t="shared" si="1072"/>
        <v>CH</v>
      </c>
      <c r="D1654" t="s">
        <v>1747</v>
      </c>
      <c r="E1654" t="str">
        <f t="shared" si="1078"/>
        <v>PJ/yr.</v>
      </c>
      <c r="F1654" s="2">
        <f>F1653-F1655</f>
        <v>17.339200879221021</v>
      </c>
      <c r="G1654" s="2">
        <f t="shared" ref="G1654:K1654" si="1082">G1653-G1655</f>
        <v>17.533735524201887</v>
      </c>
      <c r="H1654" s="2">
        <f t="shared" si="1082"/>
        <v>14.995837263824903</v>
      </c>
      <c r="I1654" s="2">
        <f t="shared" si="1082"/>
        <v>10.016710906912307</v>
      </c>
      <c r="J1654" s="2">
        <f t="shared" si="1082"/>
        <v>15.886522541067306</v>
      </c>
      <c r="K1654" s="2">
        <f t="shared" si="1082"/>
        <v>-1.5881029127239863</v>
      </c>
    </row>
    <row r="1655" spans="2:11" hidden="1">
      <c r="B1655" t="str">
        <f t="shared" si="1071"/>
        <v>SPS1</v>
      </c>
      <c r="C1655" t="str">
        <f t="shared" si="1072"/>
        <v>CH</v>
      </c>
      <c r="D1655" t="s">
        <v>1748</v>
      </c>
      <c r="E1655" t="str">
        <f t="shared" si="1078"/>
        <v>PJ/yr.</v>
      </c>
      <c r="F1655" s="2">
        <f>SUM(F1656:F1657)</f>
        <v>0.43728851145965858</v>
      </c>
      <c r="G1655" s="2">
        <f t="shared" ref="G1655:K1655" si="1083">SUM(G1656:G1657)</f>
        <v>0.46653141109220569</v>
      </c>
      <c r="H1655" s="2">
        <f t="shared" si="1083"/>
        <v>0.48729859462433101</v>
      </c>
      <c r="I1655" s="2">
        <f t="shared" si="1083"/>
        <v>0.40708359319152004</v>
      </c>
      <c r="J1655" s="2">
        <f t="shared" si="1083"/>
        <v>0.45676986179121426</v>
      </c>
      <c r="K1655" s="2">
        <f t="shared" si="1083"/>
        <v>17.931374257505137</v>
      </c>
    </row>
    <row r="1656" spans="2:11" hidden="1">
      <c r="B1656" t="str">
        <f t="shared" si="1071"/>
        <v>SPS1</v>
      </c>
      <c r="C1656" t="str">
        <f t="shared" si="1072"/>
        <v>CH</v>
      </c>
      <c r="D1656" t="s">
        <v>1749</v>
      </c>
      <c r="E1656" t="str">
        <f t="shared" si="1078"/>
        <v>PJ/yr.</v>
      </c>
      <c r="F1656" s="2">
        <f>[1]Transport!B$26/SUM([1]Transport!B$22,[1]Transport!B$26)*F1653*(F$33+F$580)/(F$33+F$580+F$36)</f>
        <v>0.43728851145965858</v>
      </c>
      <c r="G1656" s="2">
        <f>[1]Transport!C$26/SUM([1]Transport!C$22,[1]Transport!C$26)*G1653*(G$33+G$580)/(G$33+G$580+G$36)</f>
        <v>0.46653141109220569</v>
      </c>
      <c r="H1656" s="2">
        <f>[1]Transport!D$26/SUM([1]Transport!D$22,[1]Transport!D$26)*H1653*(H$33+H$580)/(H$33+H$580+H$36)</f>
        <v>0.48729859462433101</v>
      </c>
      <c r="I1656" s="2">
        <f>[1]Transport!E$26/SUM([1]Transport!E$22,[1]Transport!E$26)*I1653*(I$33+I$580)/(I$33+I$580+I$36)</f>
        <v>0.40708359319152004</v>
      </c>
      <c r="J1656" s="2">
        <f>[1]Transport!F$26/SUM([1]Transport!F$22,[1]Transport!F$26)*J1653*(J$33+J$580)/(J$33+J$580+J$36)</f>
        <v>0.45676674964913139</v>
      </c>
      <c r="K1656" s="2">
        <f>[1]Transport!G$26/SUM([1]Transport!G$22,[1]Transport!G$26)*K1653*(K$33+K$580)/(K$33+K$580+K$36)</f>
        <v>3.7769417528807758</v>
      </c>
    </row>
    <row r="1657" spans="2:11" hidden="1">
      <c r="B1657" t="str">
        <f t="shared" si="1071"/>
        <v>SPS1</v>
      </c>
      <c r="C1657" t="str">
        <f t="shared" si="1072"/>
        <v>CH</v>
      </c>
      <c r="D1657" t="s">
        <v>1750</v>
      </c>
      <c r="E1657" t="str">
        <f t="shared" si="1078"/>
        <v>PJ/yr.</v>
      </c>
      <c r="F1657" s="2">
        <f>(F$36+F$716)/([1]Transport!B$22+[1]Transport!B$26)*F1653</f>
        <v>0</v>
      </c>
      <c r="G1657" s="2">
        <f>(G$36+G$716)/([1]Transport!C$22+[1]Transport!C$26)*G1653</f>
        <v>0</v>
      </c>
      <c r="H1657" s="2">
        <f>(H$36+H$716)/([1]Transport!D$22+[1]Transport!D$26)*H1653</f>
        <v>0</v>
      </c>
      <c r="I1657" s="2">
        <f>(I$36+I$716)/([1]Transport!E$22+[1]Transport!E$26)*I1653</f>
        <v>0</v>
      </c>
      <c r="J1657" s="2">
        <f>(J$36+J$716)/([1]Transport!F$22+[1]Transport!F$26)*J1653</f>
        <v>3.1121420828575211E-6</v>
      </c>
      <c r="K1657" s="2">
        <f>(K$36+K$716)/([1]Transport!G$22+[1]Transport!G$26)*K1653</f>
        <v>14.154432504624362</v>
      </c>
    </row>
    <row r="1658" spans="2:11" hidden="1">
      <c r="B1658" t="str">
        <f t="shared" si="1071"/>
        <v>SPS1</v>
      </c>
      <c r="C1658" t="str">
        <f t="shared" si="1072"/>
        <v>CH</v>
      </c>
      <c r="D1658" t="s">
        <v>1751</v>
      </c>
      <c r="E1658" t="str">
        <f t="shared" si="1078"/>
        <v>PJ/yr.</v>
      </c>
      <c r="F1658" s="2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2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2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2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2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2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hidden="1">
      <c r="B1659" t="str">
        <f t="shared" si="1071"/>
        <v>SPS1</v>
      </c>
      <c r="C1659" t="str">
        <f t="shared" si="1072"/>
        <v>CH</v>
      </c>
      <c r="D1659" t="s">
        <v>1752</v>
      </c>
      <c r="E1659" t="str">
        <f t="shared" si="1078"/>
        <v>PJ/yr.</v>
      </c>
      <c r="F1659" s="2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  <c r="G1659" s="2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0.619868152638544</v>
      </c>
      <c r="H1659" s="2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2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2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2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hidden="1">
      <c r="B1660" t="str">
        <f t="shared" si="1071"/>
        <v>SPS1</v>
      </c>
      <c r="C1660" t="str">
        <f t="shared" si="1072"/>
        <v>CH</v>
      </c>
      <c r="D1660" t="s">
        <v>1753</v>
      </c>
      <c r="E1660" t="str">
        <f t="shared" si="1078"/>
        <v>PJ/yr.</v>
      </c>
      <c r="F1660" s="2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2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17.380398782655547</v>
      </c>
      <c r="H1660" s="2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15.483135858449234</v>
      </c>
      <c r="I1660" s="2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10.423794500103828</v>
      </c>
      <c r="J1660" s="2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16.34329240285852</v>
      </c>
      <c r="K1660" s="2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16.343271344781151</v>
      </c>
    </row>
    <row r="1661" spans="2:11" hidden="1">
      <c r="B1661" s="1" t="str">
        <f>B1660</f>
        <v>SPS1</v>
      </c>
      <c r="C1661" s="1" t="str">
        <f t="shared" si="1072"/>
        <v>CH</v>
      </c>
      <c r="D1661" s="1" t="s">
        <v>1754</v>
      </c>
      <c r="E1661" s="21" t="s">
        <v>295</v>
      </c>
      <c r="F1661" s="21" t="s">
        <v>295</v>
      </c>
      <c r="G1661" s="21" t="s">
        <v>295</v>
      </c>
      <c r="H1661" s="21" t="s">
        <v>295</v>
      </c>
      <c r="I1661" s="21" t="s">
        <v>295</v>
      </c>
      <c r="J1661" s="21" t="s">
        <v>295</v>
      </c>
      <c r="K1661" s="21" t="s">
        <v>295</v>
      </c>
    </row>
    <row r="1662" spans="2:11" hidden="1">
      <c r="B1662" t="str">
        <f t="shared" ref="B1662:B1682" si="1084">B1661</f>
        <v>SPS1</v>
      </c>
      <c r="C1662" t="str">
        <f t="shared" si="1072"/>
        <v>CH</v>
      </c>
      <c r="D1662" t="s">
        <v>1755</v>
      </c>
      <c r="E1662" t="s">
        <v>1597</v>
      </c>
      <c r="F1662" s="2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2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2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2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0.22017042774192144</v>
      </c>
      <c r="J1662" s="2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0.24502559991231695</v>
      </c>
      <c r="K1662" s="2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0.26340103947919746</v>
      </c>
    </row>
    <row r="1663" spans="2:11" hidden="1">
      <c r="B1663" t="str">
        <f t="shared" si="1084"/>
        <v>SPS1</v>
      </c>
      <c r="C1663" t="str">
        <f t="shared" si="1072"/>
        <v>CH</v>
      </c>
      <c r="D1663" t="s">
        <v>1756</v>
      </c>
      <c r="E1663" t="str">
        <f t="shared" ref="E1663:E1666" si="1085">E1662</f>
        <v>Billion km/yr.</v>
      </c>
      <c r="F1663" s="2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  <c r="G1663" s="2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2.5177399669047522E-2</v>
      </c>
      <c r="H1663" s="2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2.9174292955396492E-2</v>
      </c>
      <c r="I1663" s="2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3.1648799605694659E-2</v>
      </c>
      <c r="J1663" s="2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3.3887838708152644E-2</v>
      </c>
      <c r="K1663" s="2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3.6434736715003004E-2</v>
      </c>
    </row>
    <row r="1664" spans="2:11" hidden="1">
      <c r="B1664" t="str">
        <f t="shared" si="1084"/>
        <v>SPS1</v>
      </c>
      <c r="C1664" t="str">
        <f t="shared" si="1072"/>
        <v>CH</v>
      </c>
      <c r="D1664" t="s">
        <v>1757</v>
      </c>
      <c r="E1664" t="s">
        <v>8</v>
      </c>
      <c r="F1664" s="2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2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</v>
      </c>
      <c r="H1664" s="2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1.6589094901361101E-7</v>
      </c>
      <c r="I1664" s="2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3.8932454464893202E-7</v>
      </c>
      <c r="J1664" s="2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2.0004731194015501E-6</v>
      </c>
      <c r="K1664" s="2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7.6333100386019603E-7</v>
      </c>
    </row>
    <row r="1665" spans="2:11" hidden="1">
      <c r="B1665" t="str">
        <f t="shared" si="1084"/>
        <v>SPS1</v>
      </c>
      <c r="C1665" t="str">
        <f t="shared" si="1072"/>
        <v>CH</v>
      </c>
      <c r="D1665" t="s">
        <v>1758</v>
      </c>
      <c r="E1665" t="s">
        <v>1597</v>
      </c>
      <c r="F1665" s="2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2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2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2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2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2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hidden="1">
      <c r="B1666" t="str">
        <f t="shared" si="1084"/>
        <v>SPS1</v>
      </c>
      <c r="C1666" t="str">
        <f t="shared" si="1072"/>
        <v>CH</v>
      </c>
      <c r="D1666" t="s">
        <v>1759</v>
      </c>
      <c r="E1666" t="str">
        <f t="shared" si="1085"/>
        <v>Billion km/yr.</v>
      </c>
      <c r="F1666" s="2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2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2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2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2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2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hidden="1">
      <c r="B1667" t="str">
        <f t="shared" si="1084"/>
        <v>SPS1</v>
      </c>
      <c r="C1667" t="str">
        <f t="shared" si="1072"/>
        <v>CH</v>
      </c>
      <c r="D1667" t="s">
        <v>1760</v>
      </c>
      <c r="E1667" t="s">
        <v>8</v>
      </c>
      <c r="F1667" s="2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2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2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2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1.61003804247249E-7</v>
      </c>
      <c r="J1667" s="2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5.5247731018164099E-6</v>
      </c>
      <c r="K1667" s="2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1.2367332735294501E-6</v>
      </c>
    </row>
    <row r="1668" spans="2:11" hidden="1">
      <c r="B1668" t="str">
        <f t="shared" si="1084"/>
        <v>SPS1</v>
      </c>
      <c r="C1668" t="str">
        <f t="shared" si="1072"/>
        <v>CH</v>
      </c>
      <c r="D1668" t="s">
        <v>1761</v>
      </c>
      <c r="E1668" t="s">
        <v>8</v>
      </c>
      <c r="F1668" s="2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2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0.72173454858890096</v>
      </c>
      <c r="H1668" s="2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9.4092162955175204E-7</v>
      </c>
      <c r="I1668" s="2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7.2406039579122797E-7</v>
      </c>
      <c r="J1668" s="2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1.6412449449661201E-6</v>
      </c>
      <c r="K1668" s="2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hidden="1">
      <c r="B1669" t="str">
        <f t="shared" si="1084"/>
        <v>SPS1</v>
      </c>
      <c r="C1669" t="str">
        <f t="shared" si="1072"/>
        <v>CH</v>
      </c>
      <c r="D1669" t="s">
        <v>1762</v>
      </c>
      <c r="E1669" t="s">
        <v>1597</v>
      </c>
      <c r="F1669" s="2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2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2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2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2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2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hidden="1">
      <c r="B1670" t="str">
        <f t="shared" si="1084"/>
        <v>SPS1</v>
      </c>
      <c r="C1670" t="str">
        <f t="shared" si="1072"/>
        <v>CH</v>
      </c>
      <c r="D1670" t="s">
        <v>1763</v>
      </c>
      <c r="E1670" t="str">
        <f t="shared" ref="E1670" si="1086">E1669</f>
        <v>Billion km/yr.</v>
      </c>
      <c r="F1670" s="2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  <c r="G1670" s="2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2.5123714227092584E-3</v>
      </c>
      <c r="H1670" s="2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2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2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2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hidden="1">
      <c r="B1671" t="str">
        <f t="shared" si="1084"/>
        <v>SPS1</v>
      </c>
      <c r="C1671" t="str">
        <f t="shared" si="1072"/>
        <v>CH</v>
      </c>
      <c r="D1671" t="s">
        <v>1764</v>
      </c>
      <c r="E1671" t="s">
        <v>8</v>
      </c>
      <c r="F1671" s="2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2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17.176522883876</v>
      </c>
      <c r="H1671" s="2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15.301515270881501</v>
      </c>
      <c r="I1671" s="2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10.3015210989594</v>
      </c>
      <c r="J1671" s="2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16.151581989920601</v>
      </c>
      <c r="K1671" s="2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16.151561178859101</v>
      </c>
    </row>
    <row r="1672" spans="2:11" hidden="1">
      <c r="B1672" s="1" t="str">
        <f t="shared" si="1084"/>
        <v>SPS1</v>
      </c>
      <c r="C1672" s="1" t="str">
        <f t="shared" si="1072"/>
        <v>CH</v>
      </c>
      <c r="D1672" s="1" t="s">
        <v>1765</v>
      </c>
      <c r="E1672" s="21" t="s">
        <v>295</v>
      </c>
      <c r="F1672" s="21" t="s">
        <v>295</v>
      </c>
      <c r="G1672" s="21" t="s">
        <v>295</v>
      </c>
      <c r="H1672" s="21" t="s">
        <v>295</v>
      </c>
      <c r="I1672" s="21" t="s">
        <v>295</v>
      </c>
      <c r="J1672" s="21" t="s">
        <v>295</v>
      </c>
      <c r="K1672" s="21" t="s">
        <v>295</v>
      </c>
    </row>
    <row r="1673" spans="2:11" hidden="1">
      <c r="B1673" t="str">
        <f t="shared" si="1084"/>
        <v>SPS1</v>
      </c>
      <c r="C1673" t="str">
        <f t="shared" si="1072"/>
        <v>CH</v>
      </c>
      <c r="D1673" t="s">
        <v>1766</v>
      </c>
      <c r="E1673" t="s">
        <v>1297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2.5272641700947233E-2</v>
      </c>
      <c r="J1673" s="7">
        <f t="shared" si="1087"/>
        <v>2.5236122307341249E-2</v>
      </c>
      <c r="K1673" s="7">
        <f t="shared" si="1087"/>
        <v>2.5199602913735283E-2</v>
      </c>
    </row>
    <row r="1674" spans="2:11" hidden="1">
      <c r="B1674" t="str">
        <f t="shared" si="1084"/>
        <v>SPS1</v>
      </c>
      <c r="C1674" t="str">
        <f t="shared" si="1072"/>
        <v>CH</v>
      </c>
      <c r="D1674" t="s">
        <v>1767</v>
      </c>
      <c r="E1674" t="s">
        <v>1297</v>
      </c>
      <c r="F1674" s="7">
        <f>IFERROR(F1663/F1641,"-")</f>
        <v>1.67040322194013E-2</v>
      </c>
      <c r="G1674" s="7">
        <f t="shared" ref="G1674:K1674" si="1088">IFERROR(G1663/G1641,"-")</f>
        <v>1.6704032219401289E-2</v>
      </c>
      <c r="H1674" s="7">
        <f t="shared" si="1088"/>
        <v>1.6704032219401296E-2</v>
      </c>
      <c r="I1674" s="7">
        <f t="shared" si="1088"/>
        <v>1.6704032219401296E-2</v>
      </c>
      <c r="J1674" s="7">
        <f t="shared" si="1088"/>
        <v>1.6704032219401303E-2</v>
      </c>
      <c r="K1674" s="7">
        <f t="shared" si="1088"/>
        <v>1.6704032219401293E-2</v>
      </c>
    </row>
    <row r="1675" spans="2:11" hidden="1">
      <c r="B1675" t="str">
        <f t="shared" si="1084"/>
        <v>SPS1</v>
      </c>
      <c r="C1675" t="str">
        <f t="shared" si="1072"/>
        <v>CH</v>
      </c>
      <c r="D1675" t="s">
        <v>1768</v>
      </c>
      <c r="E1675" t="s">
        <v>242</v>
      </c>
      <c r="F1675" t="str">
        <f>IFERROR(F1664/F1642,"-")</f>
        <v>-</v>
      </c>
      <c r="G1675" t="str">
        <f t="shared" ref="G1675:K1675" si="1089">IFERROR(G1664/G1642,"-")</f>
        <v>-</v>
      </c>
      <c r="H1675">
        <f t="shared" si="1089"/>
        <v>2.4673913043478408</v>
      </c>
      <c r="I1675">
        <f t="shared" si="1089"/>
        <v>2.4673913043478306</v>
      </c>
      <c r="J1675">
        <f t="shared" si="1089"/>
        <v>2.4673913043478337</v>
      </c>
      <c r="K1675">
        <f t="shared" si="1089"/>
        <v>2.467391304347835</v>
      </c>
    </row>
    <row r="1676" spans="2:11" hidden="1">
      <c r="B1676" t="str">
        <f t="shared" si="1084"/>
        <v>SPS1</v>
      </c>
      <c r="C1676" t="str">
        <f t="shared" si="1072"/>
        <v>CH</v>
      </c>
      <c r="D1676" t="s">
        <v>1769</v>
      </c>
      <c r="E1676" t="s">
        <v>1297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hidden="1">
      <c r="B1677" t="str">
        <f t="shared" si="1084"/>
        <v>SPS1</v>
      </c>
      <c r="C1677" t="str">
        <f t="shared" si="1072"/>
        <v>CH</v>
      </c>
      <c r="D1677" t="s">
        <v>1770</v>
      </c>
      <c r="E1677" t="s">
        <v>1297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hidden="1">
      <c r="B1678" t="str">
        <f t="shared" si="1084"/>
        <v>SPS1</v>
      </c>
      <c r="C1678" t="str">
        <f t="shared" si="1072"/>
        <v>CH</v>
      </c>
      <c r="D1678" t="s">
        <v>1771</v>
      </c>
      <c r="E1678" t="s">
        <v>242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1.7934782608695645</v>
      </c>
      <c r="J1678">
        <f t="shared" si="1092"/>
        <v>1.7934782608695685</v>
      </c>
      <c r="K1678">
        <f t="shared" si="1092"/>
        <v>1.7934782608695747</v>
      </c>
    </row>
    <row r="1679" spans="2:11" hidden="1">
      <c r="B1679" t="str">
        <f t="shared" si="1084"/>
        <v>SPS1</v>
      </c>
      <c r="C1679" t="str">
        <f t="shared" si="1072"/>
        <v>CH</v>
      </c>
      <c r="D1679" t="s">
        <v>1772</v>
      </c>
      <c r="E1679" t="s">
        <v>242</v>
      </c>
      <c r="F1679" s="4">
        <f>IFERROR(F1668/F1652,"-")</f>
        <v>0.90641226905247907</v>
      </c>
      <c r="G1679" s="4">
        <f t="shared" ref="G1679:K1679" si="1093">IFERROR(G1668/G1652,"-")</f>
        <v>0.90641226905247707</v>
      </c>
      <c r="H1679" s="4">
        <f t="shared" si="1093"/>
        <v>0.9064122690524814</v>
      </c>
      <c r="I1679" s="4">
        <f t="shared" si="1093"/>
        <v>0.90641226905247652</v>
      </c>
      <c r="J1679" s="4">
        <f t="shared" si="1093"/>
        <v>0.90641226905248662</v>
      </c>
      <c r="K1679" s="4" t="str">
        <f t="shared" si="1093"/>
        <v>-</v>
      </c>
    </row>
    <row r="1680" spans="2:11" hidden="1">
      <c r="B1680" t="str">
        <f t="shared" si="1084"/>
        <v>SPS1</v>
      </c>
      <c r="C1680" t="str">
        <f t="shared" si="1072"/>
        <v>CH</v>
      </c>
      <c r="D1680" t="s">
        <v>1773</v>
      </c>
      <c r="E1680" t="s">
        <v>1297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hidden="1">
      <c r="B1681" t="str">
        <f t="shared" si="1084"/>
        <v>SPS1</v>
      </c>
      <c r="C1681" t="str">
        <f t="shared" si="1072"/>
        <v>CH</v>
      </c>
      <c r="D1681" t="s">
        <v>1774</v>
      </c>
      <c r="E1681" t="s">
        <v>1297</v>
      </c>
      <c r="F1681" s="2">
        <f>IFERROR(F1670/F1659,"-")</f>
        <v>4.0530738867855121E-3</v>
      </c>
      <c r="G1681" s="2">
        <f t="shared" si="1094"/>
        <v>4.0530738867855121E-3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hidden="1">
      <c r="B1682" t="str">
        <f t="shared" si="1084"/>
        <v>SPS1</v>
      </c>
      <c r="C1682" t="str">
        <f t="shared" si="1072"/>
        <v>CH</v>
      </c>
      <c r="D1682" t="s">
        <v>1775</v>
      </c>
      <c r="E1682" t="s">
        <v>242</v>
      </c>
      <c r="F1682" s="4">
        <f>IFERROR(F1671/F1660,"-")</f>
        <v>0.98826978015125178</v>
      </c>
      <c r="G1682" s="4">
        <f t="shared" si="1094"/>
        <v>0.98826978015124711</v>
      </c>
      <c r="H1682" s="4">
        <f t="shared" si="1094"/>
        <v>0.98826978015124611</v>
      </c>
      <c r="I1682" s="4">
        <f t="shared" si="1094"/>
        <v>0.98826978015124822</v>
      </c>
      <c r="J1682" s="4">
        <f t="shared" si="1094"/>
        <v>0.988269780151251</v>
      </c>
      <c r="K1682" s="4">
        <f t="shared" si="1094"/>
        <v>0.98826978015125055</v>
      </c>
    </row>
    <row r="1683" spans="2:11" hidden="1"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3">
        <f>SUM(F1684:F1686,F1689:F1691,-F1696)</f>
        <v>34.682870964659685</v>
      </c>
      <c r="G1683" s="3">
        <f t="shared" ref="G1683:K1683" si="1095">SUM(G1684:G1686,G1689:G1691,-G1696)</f>
        <v>32.572196917222101</v>
      </c>
      <c r="H1683" s="3">
        <f t="shared" si="1095"/>
        <v>30.813482629908677</v>
      </c>
      <c r="I1683" s="3">
        <f t="shared" si="1095"/>
        <v>24.231692126979354</v>
      </c>
      <c r="J1683" s="3">
        <f t="shared" si="1095"/>
        <v>13.966986845399203</v>
      </c>
      <c r="K1683" s="3">
        <f t="shared" si="1095"/>
        <v>0.63845519153358421</v>
      </c>
    </row>
    <row r="1684" spans="2:11" hidden="1">
      <c r="B1684" t="str">
        <f>B1683</f>
        <v>SPS1</v>
      </c>
      <c r="C1684" t="str">
        <f t="shared" ref="C1684" si="1096">C1683</f>
        <v>CH</v>
      </c>
      <c r="D1684" t="s">
        <v>1782</v>
      </c>
      <c r="E1684" t="str">
        <f>E1683</f>
        <v>Mt/yr.</v>
      </c>
      <c r="F1684" s="2">
        <f>[1]Summary!B53+[1]Summary!B59</f>
        <v>2.573451046603382</v>
      </c>
      <c r="G1684" s="2">
        <f>[1]Summary!C53+[1]Summary!C59</f>
        <v>2.2692714420482916</v>
      </c>
      <c r="H1684" s="2">
        <f>[1]Summary!D53+[1]Summary!D59</f>
        <v>2.2733397042341683</v>
      </c>
      <c r="I1684" s="2">
        <f>[1]Summary!E53+[1]Summary!E59</f>
        <v>2.2717841940405665</v>
      </c>
      <c r="J1684" s="2">
        <f>[1]Summary!F53+[1]Summary!F59</f>
        <v>1.4331785292242445</v>
      </c>
      <c r="K1684" s="2">
        <f>[1]Summary!G53+[1]Summary!G59</f>
        <v>4.8283824167278944E-3</v>
      </c>
    </row>
    <row r="1685" spans="2:11" hidden="1">
      <c r="B1685" t="str">
        <f t="shared" ref="B1685:B1696" si="1097">B1684</f>
        <v>SPS1</v>
      </c>
      <c r="C1685" t="str">
        <f t="shared" ref="C1685:C1696" si="1098">C1684</f>
        <v>CH</v>
      </c>
      <c r="D1685" t="s">
        <v>1783</v>
      </c>
      <c r="E1685" t="str">
        <f t="shared" ref="E1685:E1696" si="1099">E1684</f>
        <v>Mt/yr.</v>
      </c>
      <c r="F1685" s="2">
        <f>[1]Summary!B54+[1]Summary!B61</f>
        <v>0</v>
      </c>
      <c r="G1685" s="2">
        <f>[1]Summary!C54+[1]Summary!C61</f>
        <v>0</v>
      </c>
      <c r="H1685" s="2">
        <f>[1]Summary!D54+[1]Summary!D61</f>
        <v>0</v>
      </c>
      <c r="I1685" s="2">
        <f>[1]Summary!E54+[1]Summary!E61</f>
        <v>0.2226230452977</v>
      </c>
      <c r="J1685" s="2">
        <f>[1]Summary!F54+[1]Summary!F61</f>
        <v>0.66662269749493663</v>
      </c>
      <c r="K1685" s="2">
        <f>[1]Summary!G54+[1]Summary!G61</f>
        <v>-0.95450516639664051</v>
      </c>
    </row>
    <row r="1686" spans="2:11" hidden="1">
      <c r="B1686" t="str">
        <f t="shared" si="1097"/>
        <v>SPS1</v>
      </c>
      <c r="C1686" t="str">
        <f t="shared" si="1098"/>
        <v>CH</v>
      </c>
      <c r="D1686" t="s">
        <v>1784</v>
      </c>
      <c r="E1686" t="str">
        <f t="shared" si="1099"/>
        <v>Mt/yr.</v>
      </c>
      <c r="F1686" s="2">
        <f>[1]Summary!B55+[1]Summary!B60</f>
        <v>6.5222544245433927</v>
      </c>
      <c r="G1686" s="2">
        <f>[1]Summary!C55+[1]Summary!C60</f>
        <v>6.0245119334462753</v>
      </c>
      <c r="H1686" s="2">
        <f>[1]Summary!D55+[1]Summary!D60</f>
        <v>5.4969140561164807</v>
      </c>
      <c r="I1686" s="2">
        <f>[1]Summary!E55+[1]Summary!E60</f>
        <v>4.6984062710973769</v>
      </c>
      <c r="J1686" s="2">
        <f>[1]Summary!F55+[1]Summary!F60</f>
        <v>2.6955338567429576</v>
      </c>
      <c r="K1686" s="2">
        <f>[1]Summary!G55+[1]Summary!G60</f>
        <v>-0.63044514289510145</v>
      </c>
    </row>
    <row r="1687" spans="2:11" hidden="1">
      <c r="B1687" t="str">
        <f t="shared" si="1097"/>
        <v>SPS1</v>
      </c>
      <c r="C1687" t="str">
        <f t="shared" si="1098"/>
        <v>CH</v>
      </c>
      <c r="D1687" t="s">
        <v>1794</v>
      </c>
      <c r="E1687" t="str">
        <f t="shared" si="1099"/>
        <v>Mt/yr.</v>
      </c>
      <c r="F1687" s="2">
        <f>F1686-F1688</f>
        <v>4.4016799067688828</v>
      </c>
      <c r="G1687" s="2">
        <f t="shared" ref="G1687:K1687" si="1100">G1686-G1688</f>
        <v>3.8285128674171252</v>
      </c>
      <c r="H1687" s="2">
        <f t="shared" si="1100"/>
        <v>3.4054296614385007</v>
      </c>
      <c r="I1687" s="2">
        <f t="shared" si="1100"/>
        <v>2.7114365331847368</v>
      </c>
      <c r="J1687" s="2">
        <f t="shared" si="1100"/>
        <v>0.78782964224293384</v>
      </c>
      <c r="K1687" s="2">
        <f t="shared" si="1100"/>
        <v>-0.81338443799101146</v>
      </c>
    </row>
    <row r="1688" spans="2:11" hidden="1">
      <c r="B1688" t="str">
        <f t="shared" si="1097"/>
        <v>SPS1</v>
      </c>
      <c r="C1688" t="str">
        <f t="shared" si="1098"/>
        <v>CH</v>
      </c>
      <c r="D1688" t="s">
        <v>1793</v>
      </c>
      <c r="E1688" t="str">
        <f t="shared" si="1099"/>
        <v>Mt/yr.</v>
      </c>
      <c r="F1688" s="2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2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2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2" cm="1">
        <f t="array" ref="I1688">SUMPRODUCT(ISNUMBER(SEARCH("processco2",[1]OUT_CO2_emissions!$D$3:$D$1000))*1,("var_fout"=[1]OUT_CO2_emissions!$C$3:$C$1000)*1,("CO2"=[1]OUT_CO2_emissions!$B$3:$B$1000)*1,[1]OUT_CO2_emissions!H$3:H$1000)/1000</f>
        <v>1.9869697379126401</v>
      </c>
      <c r="J1688" s="2" cm="1">
        <f t="array" ref="J1688">SUMPRODUCT(ISNUMBER(SEARCH("processco2",[1]OUT_CO2_emissions!$D$3:$D$1000))*1,("var_fout"=[1]OUT_CO2_emissions!$C$3:$C$1000)*1,("CO2"=[1]OUT_CO2_emissions!$B$3:$B$1000)*1,[1]OUT_CO2_emissions!I$3:I$1000)/1000</f>
        <v>1.9077042145000238</v>
      </c>
      <c r="K1688" s="2" cm="1">
        <f t="array" ref="K1688">SUMPRODUCT(ISNUMBER(SEARCH("processco2",[1]OUT_CO2_emissions!$D$3:$D$1000))*1,("var_fout"=[1]OUT_CO2_emissions!$C$3:$C$1000)*1,("CO2"=[1]OUT_CO2_emissions!$B$3:$B$1000)*1,[1]OUT_CO2_emissions!J$3:J$1000)/1000</f>
        <v>0.18293929509590998</v>
      </c>
    </row>
    <row r="1689" spans="2:11" hidden="1">
      <c r="B1689" t="str">
        <f t="shared" si="1097"/>
        <v>SPS1</v>
      </c>
      <c r="C1689" t="str">
        <f t="shared" si="1098"/>
        <v>CH</v>
      </c>
      <c r="D1689" t="s">
        <v>1785</v>
      </c>
      <c r="E1689" t="str">
        <f t="shared" si="1099"/>
        <v>Mt/yr.</v>
      </c>
      <c r="F1689" s="2">
        <f>[1]Summary!B56</f>
        <v>3.7891757406330302</v>
      </c>
      <c r="G1689" s="2">
        <f>[1]Summary!C56</f>
        <v>3.1590715290219098</v>
      </c>
      <c r="H1689" s="2">
        <f>[1]Summary!D56</f>
        <v>3.5260245350919699</v>
      </c>
      <c r="I1689" s="2">
        <f>[1]Summary!E56</f>
        <v>3.0027563296777799</v>
      </c>
      <c r="J1689" s="2">
        <f>[1]Summary!F56</f>
        <v>1.8233358434732541</v>
      </c>
      <c r="K1689" s="2">
        <f>[1]Summary!G56</f>
        <v>0.57290747499863059</v>
      </c>
    </row>
    <row r="1690" spans="2:11" hidden="1">
      <c r="B1690" t="str">
        <f t="shared" si="1097"/>
        <v>SPS1</v>
      </c>
      <c r="C1690" t="str">
        <f t="shared" si="1098"/>
        <v>CH</v>
      </c>
      <c r="D1690" t="s">
        <v>1786</v>
      </c>
      <c r="E1690" t="str">
        <f t="shared" si="1099"/>
        <v>Mt/yr.</v>
      </c>
      <c r="F1690" s="2">
        <f>[1]Summary!B57</f>
        <v>7.1732771112867795</v>
      </c>
      <c r="G1690" s="2">
        <f>[1]Summary!C57</f>
        <v>6.6453398034010442</v>
      </c>
      <c r="H1690" s="2">
        <f>[1]Summary!D57</f>
        <v>6.7134583463897686</v>
      </c>
      <c r="I1690" s="2">
        <f>[1]Summary!E57</f>
        <v>5.6772149957338076</v>
      </c>
      <c r="J1690" s="2">
        <f>[1]Summary!F57</f>
        <v>3.7748510200284398</v>
      </c>
      <c r="K1690" s="2">
        <f>[1]Summary!G57</f>
        <v>1.4988938250371466</v>
      </c>
    </row>
    <row r="1691" spans="2:11" hidden="1">
      <c r="B1691" t="str">
        <f t="shared" si="1097"/>
        <v>SPS1</v>
      </c>
      <c r="C1691" t="str">
        <f t="shared" si="1098"/>
        <v>CH</v>
      </c>
      <c r="D1691" t="s">
        <v>1787</v>
      </c>
      <c r="E1691" t="str">
        <f t="shared" si="1099"/>
        <v>Mt/yr.</v>
      </c>
      <c r="F1691" s="2">
        <f>[1]Summary!B58</f>
        <v>14.624712641593101</v>
      </c>
      <c r="G1691" s="2">
        <f>[1]Summary!C58</f>
        <v>14.474002209304583</v>
      </c>
      <c r="H1691" s="2">
        <f>[1]Summary!D58</f>
        <v>12.803745988076292</v>
      </c>
      <c r="I1691" s="2">
        <f>[1]Summary!E58</f>
        <v>8.3589072911321249</v>
      </c>
      <c r="J1691" s="2">
        <f>[1]Summary!F58</f>
        <v>3.5734649928805822</v>
      </c>
      <c r="K1691" s="2">
        <f>[1]Summary!G58</f>
        <v>0.14677640530228372</v>
      </c>
    </row>
    <row r="1692" spans="2:11" hidden="1">
      <c r="B1692" t="str">
        <f t="shared" si="1097"/>
        <v>SPS1</v>
      </c>
      <c r="C1692" t="str">
        <f t="shared" si="1098"/>
        <v>CH</v>
      </c>
      <c r="D1692" t="s">
        <v>1788</v>
      </c>
      <c r="E1692" t="str">
        <f t="shared" si="1099"/>
        <v>Mt/yr.</v>
      </c>
      <c r="F1692" s="2">
        <f>-[1]Summary!B59</f>
        <v>0</v>
      </c>
      <c r="G1692" s="2">
        <f>-[1]Summary!C59</f>
        <v>0</v>
      </c>
      <c r="H1692" s="2">
        <f>-[1]Summary!D59</f>
        <v>0</v>
      </c>
      <c r="I1692" s="2">
        <f>-[1]Summary!E59</f>
        <v>0</v>
      </c>
      <c r="J1692" s="2">
        <f>-[1]Summary!F59</f>
        <v>0.8612966756358007</v>
      </c>
      <c r="K1692" s="2">
        <f>-[1]Summary!G59</f>
        <v>2.3125643909243103</v>
      </c>
    </row>
    <row r="1693" spans="2:11" hidden="1">
      <c r="B1693" t="str">
        <f t="shared" si="1097"/>
        <v>SPS1</v>
      </c>
      <c r="C1693" t="str">
        <f t="shared" si="1098"/>
        <v>CH</v>
      </c>
      <c r="D1693" t="s">
        <v>1789</v>
      </c>
      <c r="E1693" t="str">
        <f t="shared" si="1099"/>
        <v>Mt/yr.</v>
      </c>
      <c r="F1693" s="2">
        <f>-[1]Summary!B60</f>
        <v>0</v>
      </c>
      <c r="G1693" s="2">
        <f>-[1]Summary!C60</f>
        <v>0</v>
      </c>
      <c r="H1693" s="2">
        <f>-[1]Summary!D60</f>
        <v>0</v>
      </c>
      <c r="I1693" s="2">
        <f>-[1]Summary!E60</f>
        <v>0</v>
      </c>
      <c r="J1693" s="2">
        <f>-[1]Summary!F60</f>
        <v>0.96078297194700613</v>
      </c>
      <c r="K1693" s="2">
        <f>-[1]Summary!G60</f>
        <v>3.5840721962602973</v>
      </c>
    </row>
    <row r="1694" spans="2:11" hidden="1">
      <c r="B1694" t="str">
        <f t="shared" si="1097"/>
        <v>SPS1</v>
      </c>
      <c r="C1694" t="str">
        <f t="shared" si="1098"/>
        <v>CH</v>
      </c>
      <c r="D1694" t="s">
        <v>1790</v>
      </c>
      <c r="E1694" t="str">
        <f t="shared" si="1099"/>
        <v>Mt/yr.</v>
      </c>
      <c r="F1694" s="2">
        <f>-[1]Summary!B61</f>
        <v>0</v>
      </c>
      <c r="G1694" s="2">
        <f>-[1]Summary!C61</f>
        <v>0</v>
      </c>
      <c r="H1694" s="2">
        <f>-[1]Summary!D61</f>
        <v>0</v>
      </c>
      <c r="I1694" s="2">
        <f>-[1]Summary!E61</f>
        <v>0</v>
      </c>
      <c r="J1694" s="2">
        <f>-[1]Summary!F61</f>
        <v>3.0119345793142908E-6</v>
      </c>
      <c r="K1694" s="2">
        <f>-[1]Summary!G61</f>
        <v>1.7054843156294106</v>
      </c>
    </row>
    <row r="1695" spans="2:11" hidden="1">
      <c r="B1695" t="str">
        <f t="shared" si="1097"/>
        <v>SPS1</v>
      </c>
      <c r="C1695" t="str">
        <f t="shared" si="1098"/>
        <v>CH</v>
      </c>
      <c r="D1695" t="s">
        <v>1791</v>
      </c>
      <c r="E1695" t="str">
        <f t="shared" si="1099"/>
        <v>Mt/yr.</v>
      </c>
      <c r="F1695" s="2">
        <f>-[1]Summary!B62</f>
        <v>0</v>
      </c>
      <c r="G1695" s="2">
        <f>-[1]Summary!C62</f>
        <v>0</v>
      </c>
      <c r="H1695" s="2">
        <f>-[1]Summary!D62</f>
        <v>0</v>
      </c>
      <c r="I1695" s="2">
        <f>-[1]Summary!E62</f>
        <v>0</v>
      </c>
      <c r="J1695" s="2">
        <f>-[1]Summary!F62</f>
        <v>1.3688034462305727E-6</v>
      </c>
      <c r="K1695" s="2">
        <f>-[1]Summary!G62</f>
        <v>0.63845466701282183</v>
      </c>
    </row>
    <row r="1696" spans="2:11" hidden="1">
      <c r="B1696" t="str">
        <f t="shared" si="1097"/>
        <v>SPS1</v>
      </c>
      <c r="C1696" t="str">
        <f t="shared" si="1098"/>
        <v>CH</v>
      </c>
      <c r="D1696" t="s">
        <v>1792</v>
      </c>
      <c r="E1696" t="str">
        <f t="shared" si="1099"/>
        <v>Mt/yr.</v>
      </c>
      <c r="F1696" s="2">
        <f>-[1]Summary!B63</f>
        <v>0</v>
      </c>
      <c r="G1696" s="2">
        <f>-[1]Summary!C63</f>
        <v>0</v>
      </c>
      <c r="H1696" s="2">
        <f>-[1]Summary!D63</f>
        <v>0</v>
      </c>
      <c r="I1696" s="2">
        <f>-[1]Summary!E63</f>
        <v>0</v>
      </c>
      <c r="J1696" s="2">
        <f>-[1]Summary!F63</f>
        <v>9.4445211627684336E-8</v>
      </c>
      <c r="K1696" s="2">
        <f>-[1]Summary!G63</f>
        <v>5.8692946248147056E-7</v>
      </c>
    </row>
    <row r="1697" spans="2:11" hidden="1"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1.8220826711527376</v>
      </c>
      <c r="K1697" s="3">
        <f t="shared" si="1101"/>
        <v>8.2405751269084</v>
      </c>
    </row>
    <row r="1698" spans="2:11" hidden="1"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2">
        <v>0</v>
      </c>
      <c r="G1698" s="2">
        <v>0</v>
      </c>
      <c r="H1698" s="2">
        <v>0</v>
      </c>
      <c r="I1698" s="2">
        <v>0</v>
      </c>
      <c r="J1698" s="2">
        <f>[1]Summary!B$77</f>
        <v>0.83333333802934639</v>
      </c>
      <c r="K1698" s="2">
        <f>[1]Summary!C$77</f>
        <v>1.9047619050006481</v>
      </c>
    </row>
    <row r="1699" spans="2:11" hidden="1">
      <c r="B1699" t="str">
        <f t="shared" ref="B1699:B1700" si="1102">B1698</f>
        <v>SPS1</v>
      </c>
      <c r="C1699" t="str">
        <f t="shared" ref="C1699:C1700" si="1103">C1698</f>
        <v>CH</v>
      </c>
      <c r="D1699" t="s">
        <v>1797</v>
      </c>
      <c r="E1699" t="str">
        <f>E1698</f>
        <v>Mt/yr.</v>
      </c>
      <c r="F1699" s="2">
        <v>0</v>
      </c>
      <c r="G1699" s="2">
        <v>0</v>
      </c>
      <c r="H1699" s="2">
        <v>0</v>
      </c>
      <c r="I1699" s="2">
        <v>0</v>
      </c>
      <c r="J1699" s="2">
        <f>[1]Summary!B$78</f>
        <v>1.3138138723040217E-6</v>
      </c>
      <c r="K1699" s="2">
        <f>[1]Summary!C$78</f>
        <v>2.8614197069055353E-2</v>
      </c>
    </row>
    <row r="1700" spans="2:11" hidden="1">
      <c r="B1700" t="str">
        <f t="shared" si="1102"/>
        <v>SPS1</v>
      </c>
      <c r="C1700" t="str">
        <f t="shared" si="1103"/>
        <v>CH</v>
      </c>
      <c r="D1700" t="s">
        <v>1798</v>
      </c>
      <c r="E1700" t="str">
        <f>E1699</f>
        <v>Mt/yr.</v>
      </c>
      <c r="F1700" s="2">
        <v>0</v>
      </c>
      <c r="G1700" s="2">
        <v>0</v>
      </c>
      <c r="H1700" s="2">
        <v>0</v>
      </c>
      <c r="I1700" s="2">
        <v>0</v>
      </c>
      <c r="J1700" s="2">
        <f>[1]Summary!B$79</f>
        <v>0.98874801930951894</v>
      </c>
      <c r="K1700" s="2">
        <f>[1]Summary!C$79</f>
        <v>6.3071990248386962</v>
      </c>
    </row>
    <row r="1701" spans="2:11" hidden="1">
      <c r="B1701" s="1" t="str">
        <f t="shared" ref="B1701:C1706" si="1104">B1700</f>
        <v>SPS1</v>
      </c>
      <c r="C1701" s="1" t="str">
        <f t="shared" si="1104"/>
        <v>CH</v>
      </c>
      <c r="D1701" s="1" t="s">
        <v>1800</v>
      </c>
      <c r="E1701" s="21" t="s">
        <v>295</v>
      </c>
      <c r="F1701" s="21" t="s">
        <v>295</v>
      </c>
      <c r="G1701" s="21" t="s">
        <v>295</v>
      </c>
      <c r="H1701" s="21" t="s">
        <v>295</v>
      </c>
      <c r="I1701" s="21" t="s">
        <v>295</v>
      </c>
      <c r="J1701" s="21" t="s">
        <v>295</v>
      </c>
      <c r="K1701" s="21" t="s">
        <v>295</v>
      </c>
    </row>
    <row r="1702" spans="2:11" hidden="1">
      <c r="B1702" t="str">
        <f t="shared" si="1104"/>
        <v>SPS1</v>
      </c>
      <c r="C1702" t="str">
        <f t="shared" si="1104"/>
        <v>CH</v>
      </c>
      <c r="D1702" t="s">
        <v>1803</v>
      </c>
      <c r="E1702" t="s">
        <v>8</v>
      </c>
      <c r="F1702" s="2">
        <f>SUM(F1703:F1704)</f>
        <v>0</v>
      </c>
      <c r="G1702" s="2">
        <f t="shared" ref="G1702:K1702" si="1105">SUM(G1703:G1704)</f>
        <v>0</v>
      </c>
      <c r="H1702" s="2">
        <f t="shared" si="1105"/>
        <v>0</v>
      </c>
      <c r="I1702" s="2">
        <f t="shared" si="1105"/>
        <v>0</v>
      </c>
      <c r="J1702" s="2">
        <f t="shared" si="1105"/>
        <v>7.5894727000659881E-7</v>
      </c>
      <c r="K1702" s="2">
        <f t="shared" si="1105"/>
        <v>4.2750594995924941E-6</v>
      </c>
    </row>
    <row r="1703" spans="2:11" hidden="1">
      <c r="B1703" t="str">
        <f t="shared" si="1104"/>
        <v>SPS1</v>
      </c>
      <c r="C1703" t="str">
        <f t="shared" si="1104"/>
        <v>CH</v>
      </c>
      <c r="D1703" t="s">
        <v>1804</v>
      </c>
      <c r="E1703" t="s">
        <v>8</v>
      </c>
      <c r="F1703" s="2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2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2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2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2" cm="1">
        <f t="array" ref="J1703">SUMPRODUCT(("SUP_DAC"=[1]OUT_SyntheticFuels!$C$1:$C$1000)*1,("Var_Fin"=[1]OUT_SyntheticFuels!$B$1:$B$1000)*1,ISNUMBER(SEARCH("ELC",[1]OUT_SyntheticFuels!$A$1:$A$1000))*1,[1]OUT_SyntheticFuels!I$1:I$1000)</f>
        <v>1.3096402679038902E-7</v>
      </c>
      <c r="K1703" s="2" cm="1">
        <f t="array" ref="K1703">SUMPRODUCT(("SUP_DAC"=[1]OUT_SyntheticFuels!$C$1:$C$1000)*1,("Var_Fin"=[1]OUT_SyntheticFuels!$B$1:$B$1000)*1,ISNUMBER(SEARCH("ELC",[1]OUT_SyntheticFuels!$A$1:$A$1000))*1,[1]OUT_SyntheticFuels!J$1:J$1000)</f>
        <v>5.3410581085813808E-7</v>
      </c>
    </row>
    <row r="1704" spans="2:11" hidden="1">
      <c r="B1704" t="str">
        <f t="shared" si="1104"/>
        <v>SPS1</v>
      </c>
      <c r="C1704" t="str">
        <f t="shared" si="1104"/>
        <v>CH</v>
      </c>
      <c r="D1704" t="s">
        <v>1805</v>
      </c>
      <c r="E1704" t="s">
        <v>8</v>
      </c>
      <c r="F1704" s="2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2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2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2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2" cm="1">
        <f t="array" ref="J1704">SUMPRODUCT(("SUP_DAC"=[1]OUT_SyntheticFuels!$C$1:$C$1000)*1,("Var_Fin"=[1]OUT_SyntheticFuels!$B$1:$B$1000)*1,ISNUMBER(SEARCH("HEAT",[1]OUT_SyntheticFuels!$A$1:$A$1000))*1,[1]OUT_SyntheticFuels!I$1:I$1000)</f>
        <v>6.2798324321620977E-7</v>
      </c>
      <c r="K1704" s="2" cm="1">
        <f t="array" ref="K1704">SUMPRODUCT(("SUP_DAC"=[1]OUT_SyntheticFuels!$C$1:$C$1000)*1,("Var_Fin"=[1]OUT_SyntheticFuels!$B$1:$B$1000)*1,ISNUMBER(SEARCH("HEAT",[1]OUT_SyntheticFuels!$A$1:$A$1000))*1,[1]OUT_SyntheticFuels!J$1:J$1000)</f>
        <v>3.7409536887343564E-6</v>
      </c>
    </row>
    <row r="1705" spans="2:11" hidden="1">
      <c r="B1705" t="str">
        <f t="shared" si="1104"/>
        <v>SPS1</v>
      </c>
      <c r="C1705" t="str">
        <f t="shared" si="1104"/>
        <v>CH</v>
      </c>
      <c r="D1705" t="s">
        <v>1806</v>
      </c>
      <c r="E1705" t="s">
        <v>447</v>
      </c>
      <c r="F1705" s="2">
        <f>F1696</f>
        <v>0</v>
      </c>
      <c r="G1705" s="2">
        <f t="shared" ref="G1705:K1705" si="1106">G1696</f>
        <v>0</v>
      </c>
      <c r="H1705" s="2">
        <f t="shared" si="1106"/>
        <v>0</v>
      </c>
      <c r="I1705" s="2">
        <f t="shared" si="1106"/>
        <v>0</v>
      </c>
      <c r="J1705" s="2">
        <f t="shared" si="1106"/>
        <v>9.4445211627684336E-8</v>
      </c>
      <c r="K1705" s="2">
        <f t="shared" si="1106"/>
        <v>5.8692946248147056E-7</v>
      </c>
    </row>
    <row r="1706" spans="2:11" hidden="1">
      <c r="B1706" s="1" t="str">
        <f t="shared" si="1104"/>
        <v>SPS1</v>
      </c>
      <c r="C1706" s="1" t="str">
        <f t="shared" si="1104"/>
        <v>CH</v>
      </c>
      <c r="D1706" s="1" t="s">
        <v>1848</v>
      </c>
      <c r="E1706" s="1" t="s">
        <v>8</v>
      </c>
      <c r="F1706" s="3">
        <f>SUM(F1707:F1708,F1725,F1734:F1735,F1736,F1737,F1742,F1745,,F1750:F1753,F1746)</f>
        <v>962.83674802384837</v>
      </c>
      <c r="G1706" s="3">
        <f t="shared" ref="G1706:K1706" si="1107">SUM(G1707:G1708,G1725,G1734:G1735,G1736,G1737,G1742,G1745,,G1750:G1753,G1746)</f>
        <v>964.10046115136186</v>
      </c>
      <c r="H1706" s="3">
        <f t="shared" si="1107"/>
        <v>902.73197162795486</v>
      </c>
      <c r="I1706" s="3">
        <f t="shared" si="1107"/>
        <v>859.90743476691523</v>
      </c>
      <c r="J1706" s="3">
        <f t="shared" si="1107"/>
        <v>704.79345684138241</v>
      </c>
      <c r="K1706" s="3">
        <f t="shared" si="1107"/>
        <v>639.97485757740208</v>
      </c>
    </row>
    <row r="1707" spans="2:11" hidden="1">
      <c r="B1707" t="str">
        <f>B1706</f>
        <v>SPS1</v>
      </c>
      <c r="C1707" t="str">
        <f t="shared" ref="C1707" si="1108">C1706</f>
        <v>CH</v>
      </c>
      <c r="D1707" t="s">
        <v>1818</v>
      </c>
      <c r="E1707" t="str">
        <f>E1706</f>
        <v>PJ/yr.</v>
      </c>
      <c r="F1707" s="2">
        <f>F21</f>
        <v>3.6600000975988638</v>
      </c>
      <c r="G1707" s="2">
        <f t="shared" ref="G1707:K1707" si="1109">G21</f>
        <v>3.5647164394151627</v>
      </c>
      <c r="H1707" s="2">
        <f t="shared" si="1109"/>
        <v>5.5054097238399263E-4</v>
      </c>
      <c r="I1707" s="2">
        <f t="shared" si="1109"/>
        <v>2.5335217393591058E-5</v>
      </c>
      <c r="J1707" s="2">
        <f t="shared" si="1109"/>
        <v>8.7158069587001419E-6</v>
      </c>
      <c r="K1707" s="2">
        <f t="shared" si="1109"/>
        <v>2.0932756778315616E-6</v>
      </c>
    </row>
    <row r="1708" spans="2:11" hidden="1">
      <c r="B1708" t="str">
        <f t="shared" ref="B1708:B1753" si="1110">B1707</f>
        <v>SPS1</v>
      </c>
      <c r="C1708" t="str">
        <f t="shared" ref="C1708:C1753" si="1111">C1707</f>
        <v>CH</v>
      </c>
      <c r="D1708" t="s">
        <v>1819</v>
      </c>
      <c r="E1708" t="str">
        <f t="shared" ref="E1708:E1736" si="1112">E1707</f>
        <v>PJ/yr.</v>
      </c>
      <c r="F1708" s="2">
        <f t="shared" ref="F1708:K1734" si="1113">F22</f>
        <v>311.99835954590509</v>
      </c>
      <c r="G1708" s="2">
        <f t="shared" si="1113"/>
        <v>295.09472654385155</v>
      </c>
      <c r="H1708" s="2">
        <f t="shared" si="1113"/>
        <v>268.73365856910198</v>
      </c>
      <c r="I1708" s="2">
        <f t="shared" si="1113"/>
        <v>180.61526751433212</v>
      </c>
      <c r="J1708" s="2">
        <f t="shared" si="1113"/>
        <v>89.539531522598708</v>
      </c>
      <c r="K1708" s="2">
        <f t="shared" si="1113"/>
        <v>34.140930166236373</v>
      </c>
    </row>
    <row r="1709" spans="2:11" hidden="1">
      <c r="B1709" t="str">
        <f t="shared" si="1110"/>
        <v>SPS1</v>
      </c>
      <c r="C1709" t="str">
        <f t="shared" si="1111"/>
        <v>CH</v>
      </c>
      <c r="D1709" t="s">
        <v>1820</v>
      </c>
      <c r="E1709" t="str">
        <f t="shared" si="1112"/>
        <v>PJ/yr.</v>
      </c>
      <c r="F1709" s="2">
        <f t="shared" si="1113"/>
        <v>304.94912930655005</v>
      </c>
      <c r="G1709" s="2">
        <f t="shared" si="1113"/>
        <v>287.27964046054132</v>
      </c>
      <c r="H1709" s="2">
        <f t="shared" si="1113"/>
        <v>261.70718381238532</v>
      </c>
      <c r="I1709" s="2">
        <f t="shared" si="1113"/>
        <v>174.6530680004393</v>
      </c>
      <c r="J1709" s="2">
        <f t="shared" si="1113"/>
        <v>80.240905808123344</v>
      </c>
      <c r="K1709" s="2">
        <f t="shared" si="1113"/>
        <v>0.80448178650909941</v>
      </c>
    </row>
    <row r="1710" spans="2:11" hidden="1">
      <c r="B1710" t="str">
        <f t="shared" si="1110"/>
        <v>SPS1</v>
      </c>
      <c r="C1710" t="str">
        <f t="shared" si="1111"/>
        <v>CH</v>
      </c>
      <c r="D1710" t="s">
        <v>1821</v>
      </c>
      <c r="E1710" t="str">
        <f t="shared" si="1112"/>
        <v>PJ/yr.</v>
      </c>
      <c r="F1710" s="2">
        <f t="shared" si="1113"/>
        <v>101.72035513005801</v>
      </c>
      <c r="G1710" s="2">
        <f t="shared" si="1113"/>
        <v>89.667566120481922</v>
      </c>
      <c r="H1710" s="2">
        <f t="shared" si="1113"/>
        <v>89.030999526031565</v>
      </c>
      <c r="I1710" s="2">
        <f t="shared" si="1113"/>
        <v>65.900649195930768</v>
      </c>
      <c r="J1710" s="2">
        <f t="shared" si="1113"/>
        <v>32.054578445548863</v>
      </c>
      <c r="K1710" s="2">
        <f t="shared" si="1113"/>
        <v>1.6744789827456228E-4</v>
      </c>
    </row>
    <row r="1711" spans="2:11" hidden="1">
      <c r="B1711" t="str">
        <f t="shared" si="1110"/>
        <v>SPS1</v>
      </c>
      <c r="C1711" t="str">
        <f t="shared" si="1111"/>
        <v>CH</v>
      </c>
      <c r="D1711" t="s">
        <v>1822</v>
      </c>
      <c r="E1711" t="str">
        <f t="shared" si="1112"/>
        <v>PJ/yr.</v>
      </c>
      <c r="F1711" s="2">
        <f t="shared" si="1113"/>
        <v>2.776368673369157</v>
      </c>
      <c r="G1711" s="2">
        <f t="shared" si="1113"/>
        <v>7.8460437530479503E-7</v>
      </c>
      <c r="H1711" s="2">
        <f t="shared" si="1113"/>
        <v>9.7379206189155624E-5</v>
      </c>
      <c r="I1711" s="2">
        <f t="shared" si="1113"/>
        <v>1.2278254898477964E-5</v>
      </c>
      <c r="J1711" s="2">
        <f t="shared" si="1113"/>
        <v>1.1201972704624749E-5</v>
      </c>
      <c r="K1711" s="2">
        <f t="shared" si="1113"/>
        <v>0</v>
      </c>
    </row>
    <row r="1712" spans="2:11" hidden="1">
      <c r="B1712" t="str">
        <f t="shared" si="1110"/>
        <v>SPS1</v>
      </c>
      <c r="C1712" t="str">
        <f t="shared" si="1111"/>
        <v>CH</v>
      </c>
      <c r="D1712" t="s">
        <v>1823</v>
      </c>
      <c r="E1712" t="str">
        <f t="shared" si="1112"/>
        <v>PJ/yr.</v>
      </c>
      <c r="F1712" s="2">
        <f t="shared" si="1113"/>
        <v>119.5592058186251</v>
      </c>
      <c r="G1712" s="2">
        <f t="shared" si="1113"/>
        <v>113.32234593403416</v>
      </c>
      <c r="H1712" s="2">
        <f t="shared" si="1113"/>
        <v>95.369744914432061</v>
      </c>
      <c r="I1712" s="2">
        <f t="shared" si="1113"/>
        <v>65.727097252376069</v>
      </c>
      <c r="J1712" s="2">
        <f t="shared" si="1113"/>
        <v>41.954590183650168</v>
      </c>
      <c r="K1712" s="2">
        <f t="shared" si="1113"/>
        <v>1.6310246780803693E-5</v>
      </c>
    </row>
    <row r="1713" spans="2:11" hidden="1">
      <c r="B1713" t="str">
        <f t="shared" si="1110"/>
        <v>SPS1</v>
      </c>
      <c r="C1713" t="str">
        <f t="shared" si="1111"/>
        <v>CH</v>
      </c>
      <c r="D1713" t="s">
        <v>1824</v>
      </c>
      <c r="E1713" t="str">
        <f t="shared" si="1112"/>
        <v>PJ/yr.</v>
      </c>
      <c r="F1713" s="2">
        <f t="shared" si="1113"/>
        <v>79.783814318118615</v>
      </c>
      <c r="G1713" s="2">
        <f t="shared" si="1113"/>
        <v>82.884512737867098</v>
      </c>
      <c r="H1713" s="2">
        <f t="shared" si="1113"/>
        <v>75.457382833399805</v>
      </c>
      <c r="I1713" s="2">
        <f t="shared" si="1113"/>
        <v>41.104506695395131</v>
      </c>
      <c r="J1713" s="2">
        <f t="shared" si="1113"/>
        <v>5.8884326353452039</v>
      </c>
      <c r="K1713" s="2">
        <f t="shared" si="1113"/>
        <v>0.80428748145110551</v>
      </c>
    </row>
    <row r="1714" spans="2:11" hidden="1">
      <c r="B1714" t="str">
        <f t="shared" si="1110"/>
        <v>SPS1</v>
      </c>
      <c r="C1714" t="str">
        <f t="shared" si="1111"/>
        <v>CH</v>
      </c>
      <c r="D1714" t="s">
        <v>1825</v>
      </c>
      <c r="E1714" t="str">
        <f t="shared" si="1112"/>
        <v>PJ/yr.</v>
      </c>
      <c r="F1714" s="2">
        <f t="shared" si="1113"/>
        <v>1.1093853663791744</v>
      </c>
      <c r="G1714" s="2">
        <f t="shared" si="1113"/>
        <v>1.4052148835537817</v>
      </c>
      <c r="H1714" s="2">
        <f t="shared" si="1113"/>
        <v>1.8489591593156731</v>
      </c>
      <c r="I1714" s="2">
        <f t="shared" si="1113"/>
        <v>1.9208025784824261</v>
      </c>
      <c r="J1714" s="2">
        <f t="shared" si="1113"/>
        <v>0.34329334160641484</v>
      </c>
      <c r="K1714" s="2">
        <f t="shared" si="1113"/>
        <v>1.0546912938584366E-5</v>
      </c>
    </row>
    <row r="1715" spans="2:11" hidden="1">
      <c r="B1715" t="str">
        <f t="shared" si="1110"/>
        <v>SPS1</v>
      </c>
      <c r="C1715" t="str">
        <f t="shared" si="1111"/>
        <v>CH</v>
      </c>
      <c r="D1715" t="s">
        <v>1826</v>
      </c>
      <c r="E1715" t="str">
        <f t="shared" si="1112"/>
        <v>PJ/yr.</v>
      </c>
      <c r="F1715" s="2">
        <f t="shared" si="1113"/>
        <v>7.049230239355019</v>
      </c>
      <c r="G1715" s="2">
        <f t="shared" si="1113"/>
        <v>7.8150860833102112</v>
      </c>
      <c r="H1715" s="2">
        <f t="shared" si="1113"/>
        <v>7.0264747567166772</v>
      </c>
      <c r="I1715" s="2">
        <f t="shared" si="1113"/>
        <v>5.9621995138928119</v>
      </c>
      <c r="J1715" s="2">
        <f t="shared" si="1113"/>
        <v>9.2986257144753655</v>
      </c>
      <c r="K1715" s="2">
        <f t="shared" si="1113"/>
        <v>33.336448379727273</v>
      </c>
    </row>
    <row r="1716" spans="2:11" hidden="1">
      <c r="B1716" t="str">
        <f t="shared" si="1110"/>
        <v>SPS1</v>
      </c>
      <c r="C1716" t="str">
        <f t="shared" si="1111"/>
        <v>CH</v>
      </c>
      <c r="D1716" t="s">
        <v>1827</v>
      </c>
      <c r="E1716" t="str">
        <f t="shared" si="1112"/>
        <v>PJ/yr.</v>
      </c>
      <c r="F1716" s="2">
        <f t="shared" si="1113"/>
        <v>2.6150802314840278</v>
      </c>
      <c r="G1716" s="2">
        <f t="shared" si="1113"/>
        <v>3.0152407092927649</v>
      </c>
      <c r="H1716" s="2">
        <f t="shared" si="1113"/>
        <v>2.6567437300752315</v>
      </c>
      <c r="I1716" s="2">
        <f t="shared" si="1113"/>
        <v>3.5818115632608465</v>
      </c>
      <c r="J1716" s="2">
        <f t="shared" si="1113"/>
        <v>3.2581313685804347</v>
      </c>
      <c r="K1716" s="2">
        <f t="shared" si="1113"/>
        <v>27.27996793331679</v>
      </c>
    </row>
    <row r="1717" spans="2:11" hidden="1">
      <c r="B1717" t="str">
        <f t="shared" si="1110"/>
        <v>SPS1</v>
      </c>
      <c r="C1717" t="str">
        <f t="shared" si="1111"/>
        <v>CH</v>
      </c>
      <c r="D1717" t="s">
        <v>1828</v>
      </c>
      <c r="E1717" t="str">
        <f t="shared" si="1112"/>
        <v>PJ/yr.</v>
      </c>
      <c r="F1717" s="2">
        <f t="shared" si="1113"/>
        <v>4.4341500078709917</v>
      </c>
      <c r="G1717" s="2">
        <f t="shared" si="1113"/>
        <v>4.7998453740174467</v>
      </c>
      <c r="H1717" s="2">
        <f t="shared" si="1113"/>
        <v>4.3697310266414453</v>
      </c>
      <c r="I1717" s="2">
        <f t="shared" si="1113"/>
        <v>2.3803879506319654</v>
      </c>
      <c r="J1717" s="2">
        <f t="shared" si="1113"/>
        <v>6.0404943458949303</v>
      </c>
      <c r="K1717" s="2">
        <f t="shared" si="1113"/>
        <v>6.056480446410486</v>
      </c>
    </row>
    <row r="1718" spans="2:11" hidden="1">
      <c r="B1718" t="str">
        <f t="shared" si="1110"/>
        <v>SPS1</v>
      </c>
      <c r="C1718" t="str">
        <f t="shared" si="1111"/>
        <v>CH</v>
      </c>
      <c r="D1718" t="s">
        <v>1829</v>
      </c>
      <c r="E1718" t="str">
        <f t="shared" si="1112"/>
        <v>PJ/yr.</v>
      </c>
      <c r="F1718" s="2">
        <f t="shared" si="1113"/>
        <v>7.049230239355019</v>
      </c>
      <c r="G1718" s="2">
        <f t="shared" si="1113"/>
        <v>7.8150860833102112</v>
      </c>
      <c r="H1718" s="2">
        <f t="shared" si="1113"/>
        <v>7.0264747567166772</v>
      </c>
      <c r="I1718" s="2">
        <f t="shared" si="1113"/>
        <v>5.9621995138928119</v>
      </c>
      <c r="J1718" s="2">
        <f t="shared" si="1113"/>
        <v>8.0579767425978819</v>
      </c>
      <c r="K1718" s="2">
        <f t="shared" si="1113"/>
        <v>9.6223059091557772</v>
      </c>
    </row>
    <row r="1719" spans="2:11" hidden="1">
      <c r="B1719" t="str">
        <f t="shared" si="1110"/>
        <v>SPS1</v>
      </c>
      <c r="C1719" t="str">
        <f t="shared" si="1111"/>
        <v>CH</v>
      </c>
      <c r="D1719" t="s">
        <v>1830</v>
      </c>
      <c r="E1719" t="str">
        <f t="shared" si="1112"/>
        <v>PJ/yr.</v>
      </c>
      <c r="F1719" s="2">
        <f t="shared" si="1113"/>
        <v>2.6150802314840278</v>
      </c>
      <c r="G1719" s="2">
        <f t="shared" si="1113"/>
        <v>3.0152407092927649</v>
      </c>
      <c r="H1719" s="2">
        <f t="shared" si="1113"/>
        <v>2.6567437300752315</v>
      </c>
      <c r="I1719" s="2">
        <f t="shared" si="1113"/>
        <v>3.5818115632608465</v>
      </c>
      <c r="J1719" s="2">
        <f t="shared" si="1113"/>
        <v>3.2581313685804347</v>
      </c>
      <c r="K1719" s="2">
        <f t="shared" si="1113"/>
        <v>3.5818115632608465</v>
      </c>
    </row>
    <row r="1720" spans="2:11" hidden="1">
      <c r="B1720" t="str">
        <f t="shared" si="1110"/>
        <v>SPS1</v>
      </c>
      <c r="C1720" t="str">
        <f t="shared" si="1111"/>
        <v>CH</v>
      </c>
      <c r="D1720" t="s">
        <v>1831</v>
      </c>
      <c r="E1720" t="str">
        <f t="shared" si="1112"/>
        <v>PJ/yr.</v>
      </c>
      <c r="F1720" s="2">
        <f t="shared" si="1113"/>
        <v>4.4341500078709917</v>
      </c>
      <c r="G1720" s="2">
        <f t="shared" si="1113"/>
        <v>4.7998453740174467</v>
      </c>
      <c r="H1720" s="2">
        <f t="shared" si="1113"/>
        <v>4.3697310266414453</v>
      </c>
      <c r="I1720" s="2">
        <f t="shared" si="1113"/>
        <v>2.3803879506319654</v>
      </c>
      <c r="J1720" s="2">
        <f t="shared" si="1113"/>
        <v>4.7998453740174467</v>
      </c>
      <c r="K1720" s="2">
        <f t="shared" si="1113"/>
        <v>6.0404943458949303</v>
      </c>
    </row>
    <row r="1721" spans="2:11" hidden="1">
      <c r="B1721" t="str">
        <f t="shared" si="1110"/>
        <v>SPS1</v>
      </c>
      <c r="C1721" t="str">
        <f t="shared" si="1111"/>
        <v>CH</v>
      </c>
      <c r="D1721" t="s">
        <v>1832</v>
      </c>
      <c r="E1721" t="str">
        <f t="shared" si="1112"/>
        <v>PJ/yr.</v>
      </c>
      <c r="F1721" s="2">
        <f t="shared" si="1113"/>
        <v>0</v>
      </c>
      <c r="G1721" s="2">
        <f t="shared" si="1113"/>
        <v>0</v>
      </c>
      <c r="H1721" s="2">
        <f t="shared" si="1113"/>
        <v>0</v>
      </c>
      <c r="I1721" s="2">
        <f t="shared" si="1113"/>
        <v>0</v>
      </c>
      <c r="J1721" s="2">
        <f t="shared" si="1113"/>
        <v>1.2406489718774836</v>
      </c>
      <c r="K1721" s="2">
        <f t="shared" si="1113"/>
        <v>23.714142470571499</v>
      </c>
    </row>
    <row r="1722" spans="2:11" hidden="1">
      <c r="B1722" t="str">
        <f t="shared" si="1110"/>
        <v>SPS1</v>
      </c>
      <c r="C1722" t="str">
        <f t="shared" si="1111"/>
        <v>CH</v>
      </c>
      <c r="D1722" t="s">
        <v>1833</v>
      </c>
      <c r="E1722" t="str">
        <f t="shared" si="1112"/>
        <v>PJ/yr.</v>
      </c>
      <c r="F1722" s="2">
        <f t="shared" si="1113"/>
        <v>0</v>
      </c>
      <c r="G1722" s="2">
        <f t="shared" si="1113"/>
        <v>0</v>
      </c>
      <c r="H1722" s="2">
        <f t="shared" si="1113"/>
        <v>0</v>
      </c>
      <c r="I1722" s="2">
        <f t="shared" si="1113"/>
        <v>0</v>
      </c>
      <c r="J1722" s="2">
        <f t="shared" si="1113"/>
        <v>0</v>
      </c>
      <c r="K1722" s="2">
        <f t="shared" si="1113"/>
        <v>23.698156370055944</v>
      </c>
    </row>
    <row r="1723" spans="2:11" hidden="1">
      <c r="B1723" t="str">
        <f t="shared" si="1110"/>
        <v>SPS1</v>
      </c>
      <c r="C1723" t="str">
        <f t="shared" si="1111"/>
        <v>CH</v>
      </c>
      <c r="D1723" t="s">
        <v>1834</v>
      </c>
      <c r="E1723" t="str">
        <f t="shared" si="1112"/>
        <v>PJ/yr.</v>
      </c>
      <c r="F1723" s="2">
        <f t="shared" si="1113"/>
        <v>0</v>
      </c>
      <c r="G1723" s="2">
        <f t="shared" si="1113"/>
        <v>0</v>
      </c>
      <c r="H1723" s="2">
        <f t="shared" si="1113"/>
        <v>0</v>
      </c>
      <c r="I1723" s="2">
        <f t="shared" si="1113"/>
        <v>0</v>
      </c>
      <c r="J1723" s="2">
        <f t="shared" si="1113"/>
        <v>1.2406489718774836</v>
      </c>
      <c r="K1723" s="2">
        <f t="shared" si="1113"/>
        <v>1.5986100515555712E-2</v>
      </c>
    </row>
    <row r="1724" spans="2:11" hidden="1">
      <c r="B1724" t="str">
        <f t="shared" si="1110"/>
        <v>SPS1</v>
      </c>
      <c r="C1724" t="str">
        <f t="shared" si="1111"/>
        <v>CH</v>
      </c>
      <c r="D1724" t="s">
        <v>1835</v>
      </c>
      <c r="E1724" t="str">
        <f t="shared" si="1112"/>
        <v>PJ/yr.</v>
      </c>
      <c r="F1724" s="2">
        <f t="shared" si="1113"/>
        <v>0</v>
      </c>
      <c r="G1724" s="2">
        <f t="shared" si="1113"/>
        <v>0</v>
      </c>
      <c r="H1724" s="2">
        <f t="shared" si="1113"/>
        <v>0</v>
      </c>
      <c r="I1724" s="2">
        <f t="shared" si="1113"/>
        <v>0</v>
      </c>
      <c r="J1724" s="2">
        <f t="shared" si="1113"/>
        <v>0</v>
      </c>
      <c r="K1724" s="2">
        <f t="shared" si="1113"/>
        <v>0</v>
      </c>
    </row>
    <row r="1725" spans="2:11" hidden="1">
      <c r="B1725" t="str">
        <f t="shared" si="1110"/>
        <v>SPS1</v>
      </c>
      <c r="C1725" t="str">
        <f t="shared" si="1111"/>
        <v>CH</v>
      </c>
      <c r="D1725" t="s">
        <v>1836</v>
      </c>
      <c r="E1725" t="str">
        <f t="shared" si="1112"/>
        <v>PJ/yr.</v>
      </c>
      <c r="F1725" s="2">
        <f t="shared" si="1113"/>
        <v>116.89532588910716</v>
      </c>
      <c r="G1725" s="2">
        <f t="shared" si="1113"/>
        <v>100.42650000457697</v>
      </c>
      <c r="H1725" s="2">
        <f t="shared" si="1113"/>
        <v>110.61700454209399</v>
      </c>
      <c r="I1725" s="2">
        <f t="shared" si="1113"/>
        <v>111.23871481097413</v>
      </c>
      <c r="J1725" s="2">
        <f t="shared" si="1113"/>
        <v>90.256975249067807</v>
      </c>
      <c r="K1725" s="2">
        <f t="shared" si="1113"/>
        <v>55.677222112650874</v>
      </c>
    </row>
    <row r="1726" spans="2:11" hidden="1">
      <c r="B1726" t="str">
        <f t="shared" si="1110"/>
        <v>SPS1</v>
      </c>
      <c r="C1726" t="str">
        <f t="shared" si="1111"/>
        <v>CH</v>
      </c>
      <c r="D1726" t="s">
        <v>1837</v>
      </c>
      <c r="E1726" t="str">
        <f t="shared" si="1112"/>
        <v>PJ/yr.</v>
      </c>
      <c r="F1726" s="2">
        <f t="shared" si="1113"/>
        <v>116.89532588910716</v>
      </c>
      <c r="G1726" s="2">
        <f t="shared" si="1113"/>
        <v>99.909999995850697</v>
      </c>
      <c r="H1726" s="2">
        <f t="shared" si="1113"/>
        <v>109.44986330608405</v>
      </c>
      <c r="I1726" s="2">
        <f t="shared" si="1113"/>
        <v>109.00725911662586</v>
      </c>
      <c r="J1726" s="2">
        <f t="shared" si="1113"/>
        <v>83.723772819937992</v>
      </c>
      <c r="K1726" s="2">
        <f t="shared" si="1113"/>
        <v>53.541524199120474</v>
      </c>
    </row>
    <row r="1727" spans="2:11" hidden="1">
      <c r="B1727" t="str">
        <f t="shared" si="1110"/>
        <v>SPS1</v>
      </c>
      <c r="C1727" t="str">
        <f t="shared" si="1111"/>
        <v>CH</v>
      </c>
      <c r="D1727" t="s">
        <v>1838</v>
      </c>
      <c r="E1727" t="str">
        <f t="shared" si="1112"/>
        <v>PJ/yr.</v>
      </c>
      <c r="F1727" s="2">
        <f t="shared" si="1113"/>
        <v>116.89532588910716</v>
      </c>
      <c r="G1727" s="2">
        <f t="shared" si="1113"/>
        <v>99.909999995850697</v>
      </c>
      <c r="H1727" s="2">
        <f t="shared" si="1113"/>
        <v>109.44986330608405</v>
      </c>
      <c r="I1727" s="2">
        <f t="shared" si="1113"/>
        <v>109.00722635192592</v>
      </c>
      <c r="J1727" s="2">
        <f t="shared" si="1113"/>
        <v>83.723733221844071</v>
      </c>
      <c r="K1727" s="2">
        <f t="shared" si="1113"/>
        <v>53.541515266762637</v>
      </c>
    </row>
    <row r="1728" spans="2:11" hidden="1">
      <c r="B1728" t="str">
        <f t="shared" si="1110"/>
        <v>SPS1</v>
      </c>
      <c r="C1728" t="str">
        <f t="shared" si="1111"/>
        <v>CH</v>
      </c>
      <c r="D1728" t="s">
        <v>1839</v>
      </c>
      <c r="E1728" t="str">
        <f t="shared" si="1112"/>
        <v>PJ/yr.</v>
      </c>
      <c r="F1728" s="2">
        <f t="shared" si="1113"/>
        <v>0</v>
      </c>
      <c r="G1728" s="2">
        <f t="shared" si="1113"/>
        <v>0</v>
      </c>
      <c r="H1728" s="2">
        <f t="shared" si="1113"/>
        <v>0</v>
      </c>
      <c r="I1728" s="2">
        <f t="shared" si="1113"/>
        <v>3.2764699931330512E-5</v>
      </c>
      <c r="J1728" s="2">
        <f t="shared" si="1113"/>
        <v>3.9598093923101877E-5</v>
      </c>
      <c r="K1728" s="2">
        <f t="shared" si="1113"/>
        <v>8.9323578330805309E-6</v>
      </c>
    </row>
    <row r="1729" spans="2:11" hidden="1">
      <c r="B1729" t="str">
        <f t="shared" si="1110"/>
        <v>SPS1</v>
      </c>
      <c r="C1729" t="str">
        <f t="shared" si="1111"/>
        <v>CH</v>
      </c>
      <c r="D1729" t="s">
        <v>1840</v>
      </c>
      <c r="E1729" t="str">
        <f t="shared" si="1112"/>
        <v>PJ/yr.</v>
      </c>
      <c r="F1729" s="2">
        <f t="shared" si="1113"/>
        <v>0</v>
      </c>
      <c r="G1729" s="2">
        <f t="shared" si="1113"/>
        <v>0.51650000872626167</v>
      </c>
      <c r="H1729" s="2">
        <f t="shared" si="1113"/>
        <v>1.1671412360099409</v>
      </c>
      <c r="I1729" s="2">
        <f t="shared" si="1113"/>
        <v>2.2314556943482771</v>
      </c>
      <c r="J1729" s="2">
        <f t="shared" si="1113"/>
        <v>6.5332024291298092</v>
      </c>
      <c r="K1729" s="2">
        <f t="shared" si="1113"/>
        <v>2.1356979135304024</v>
      </c>
    </row>
    <row r="1730" spans="2:11" hidden="1">
      <c r="B1730" t="str">
        <f t="shared" si="1110"/>
        <v>SPS1</v>
      </c>
      <c r="C1730" t="str">
        <f t="shared" si="1111"/>
        <v>CH</v>
      </c>
      <c r="D1730" t="s">
        <v>1841</v>
      </c>
      <c r="E1730" t="str">
        <f t="shared" si="1112"/>
        <v>PJ/yr.</v>
      </c>
      <c r="F1730" s="2">
        <f t="shared" si="1113"/>
        <v>0</v>
      </c>
      <c r="G1730" s="2">
        <f t="shared" si="1113"/>
        <v>0.51650000872626167</v>
      </c>
      <c r="H1730" s="2">
        <f t="shared" si="1113"/>
        <v>1.1671412360099409</v>
      </c>
      <c r="I1730" s="2">
        <f t="shared" si="1113"/>
        <v>2.2314556943482771</v>
      </c>
      <c r="J1730" s="2">
        <f t="shared" si="1113"/>
        <v>2.2314556943482771</v>
      </c>
      <c r="K1730" s="2">
        <f t="shared" si="1113"/>
        <v>2.1356979135304024</v>
      </c>
    </row>
    <row r="1731" spans="2:11" hidden="1">
      <c r="B1731" t="str">
        <f t="shared" si="1110"/>
        <v>SPS1</v>
      </c>
      <c r="C1731" t="str">
        <f t="shared" si="1111"/>
        <v>CH</v>
      </c>
      <c r="D1731" t="s">
        <v>1842</v>
      </c>
      <c r="E1731" t="str">
        <f t="shared" si="1112"/>
        <v>PJ/yr.</v>
      </c>
      <c r="F1731" s="2">
        <f t="shared" si="1113"/>
        <v>0</v>
      </c>
      <c r="G1731" s="2">
        <f t="shared" si="1113"/>
        <v>0.51650000872626167</v>
      </c>
      <c r="H1731" s="2">
        <f t="shared" si="1113"/>
        <v>1.1671412360099409</v>
      </c>
      <c r="I1731" s="2">
        <f t="shared" si="1113"/>
        <v>2.2314556943482771</v>
      </c>
      <c r="J1731" s="2">
        <f t="shared" si="1113"/>
        <v>2.2314556943482771</v>
      </c>
      <c r="K1731" s="2">
        <f t="shared" si="1113"/>
        <v>2.1356979135304024</v>
      </c>
    </row>
    <row r="1732" spans="2:11" hidden="1">
      <c r="B1732" t="str">
        <f t="shared" si="1110"/>
        <v>SPS1</v>
      </c>
      <c r="C1732" t="str">
        <f t="shared" si="1111"/>
        <v>CH</v>
      </c>
      <c r="D1732" t="s">
        <v>1843</v>
      </c>
      <c r="E1732" t="str">
        <f t="shared" si="1112"/>
        <v>PJ/yr.</v>
      </c>
      <c r="F1732" s="2">
        <f t="shared" si="1113"/>
        <v>0</v>
      </c>
      <c r="G1732" s="2">
        <f t="shared" si="1113"/>
        <v>0</v>
      </c>
      <c r="H1732" s="2">
        <f t="shared" si="1113"/>
        <v>0</v>
      </c>
      <c r="I1732" s="2">
        <f t="shared" si="1113"/>
        <v>0</v>
      </c>
      <c r="J1732" s="2">
        <f t="shared" si="1113"/>
        <v>4.3017467347815321</v>
      </c>
      <c r="K1732" s="2">
        <f t="shared" si="1113"/>
        <v>0</v>
      </c>
    </row>
    <row r="1733" spans="2:11" hidden="1">
      <c r="B1733" t="str">
        <f t="shared" si="1110"/>
        <v>SPS1</v>
      </c>
      <c r="C1733" t="str">
        <f t="shared" si="1111"/>
        <v>CH</v>
      </c>
      <c r="D1733" t="s">
        <v>1844</v>
      </c>
      <c r="E1733" t="str">
        <f t="shared" si="1112"/>
        <v>PJ/yr.</v>
      </c>
      <c r="F1733" s="2">
        <f t="shared" si="1113"/>
        <v>0</v>
      </c>
      <c r="G1733" s="2">
        <f t="shared" si="1113"/>
        <v>0</v>
      </c>
      <c r="H1733" s="2">
        <f t="shared" si="1113"/>
        <v>0</v>
      </c>
      <c r="I1733" s="2">
        <f t="shared" si="1113"/>
        <v>0</v>
      </c>
      <c r="J1733" s="2">
        <f t="shared" si="1113"/>
        <v>4.3017467347815321</v>
      </c>
      <c r="K1733" s="2">
        <f t="shared" si="1113"/>
        <v>0</v>
      </c>
    </row>
    <row r="1734" spans="2:11" hidden="1">
      <c r="B1734" t="str">
        <f t="shared" si="1110"/>
        <v>SPS1</v>
      </c>
      <c r="C1734" t="str">
        <f t="shared" si="1111"/>
        <v>CH</v>
      </c>
      <c r="D1734" t="s">
        <v>1845</v>
      </c>
      <c r="E1734" t="str">
        <f t="shared" si="1112"/>
        <v>PJ/yr.</v>
      </c>
      <c r="F1734" s="2">
        <f t="shared" si="1113"/>
        <v>250.94816993910675</v>
      </c>
      <c r="G1734" s="2">
        <f t="shared" si="1113"/>
        <v>253.30010753605376</v>
      </c>
      <c r="H1734" s="2">
        <f t="shared" si="1113"/>
        <v>211.79437589419962</v>
      </c>
      <c r="I1734" s="2">
        <f t="shared" si="1113"/>
        <v>211.90230409526569</v>
      </c>
      <c r="J1734" s="2">
        <f t="shared" si="1113"/>
        <v>98.945499486224335</v>
      </c>
      <c r="K1734" s="2">
        <f t="shared" si="1113"/>
        <v>0</v>
      </c>
    </row>
    <row r="1735" spans="2:11" hidden="1">
      <c r="B1735" t="str">
        <f t="shared" si="1110"/>
        <v>SPS1</v>
      </c>
      <c r="C1735" t="str">
        <f t="shared" si="1111"/>
        <v>CH</v>
      </c>
      <c r="D1735" t="s">
        <v>1846</v>
      </c>
      <c r="E1735" t="str">
        <f t="shared" si="1112"/>
        <v>PJ/yr.</v>
      </c>
      <c r="F1735" s="2">
        <f>-F56+F49</f>
        <v>-20.01000009125346</v>
      </c>
      <c r="G1735" s="2">
        <f t="shared" ref="G1735:K1735" si="1114">-G56+G49</f>
        <v>16.130011529241727</v>
      </c>
      <c r="H1735" s="2">
        <f t="shared" si="1114"/>
        <v>-4.2404369963080626</v>
      </c>
      <c r="I1735" s="2">
        <f t="shared" si="1114"/>
        <v>-1.0616532974414277</v>
      </c>
      <c r="J1735" s="2">
        <f t="shared" si="1114"/>
        <v>15.385219404960111</v>
      </c>
      <c r="K1735" s="2">
        <f t="shared" si="1114"/>
        <v>11.023734310521245</v>
      </c>
    </row>
    <row r="1736" spans="2:11" hidden="1">
      <c r="B1736" t="str">
        <f t="shared" si="1110"/>
        <v>SPS1</v>
      </c>
      <c r="C1736" t="str">
        <f t="shared" si="1111"/>
        <v>CH</v>
      </c>
      <c r="D1736" t="s">
        <v>1847</v>
      </c>
      <c r="E1736" t="str">
        <f t="shared" si="1112"/>
        <v>PJ/yr.</v>
      </c>
      <c r="F1736" s="2">
        <f>F54</f>
        <v>0</v>
      </c>
      <c r="G1736" s="2">
        <f t="shared" ref="G1736:K1736" si="1115">G54</f>
        <v>0</v>
      </c>
      <c r="H1736" s="2">
        <f t="shared" si="1115"/>
        <v>0</v>
      </c>
      <c r="I1736" s="2">
        <f t="shared" si="1115"/>
        <v>0</v>
      </c>
      <c r="J1736" s="2">
        <f t="shared" si="1115"/>
        <v>0.16845214574394482</v>
      </c>
      <c r="K1736" s="2">
        <f t="shared" si="1115"/>
        <v>0.16845191554830247</v>
      </c>
    </row>
    <row r="1737" spans="2:11" hidden="1">
      <c r="B1737" t="str">
        <f t="shared" si="1110"/>
        <v>SPS1</v>
      </c>
      <c r="C1737" t="str">
        <f t="shared" si="1111"/>
        <v>CH</v>
      </c>
      <c r="D1737" t="s">
        <v>1849</v>
      </c>
      <c r="E1737" t="str">
        <f>E3</f>
        <v>PJ/yr.</v>
      </c>
      <c r="F1737" s="2">
        <f>F3</f>
        <v>44.770000213158205</v>
      </c>
      <c r="G1737" s="2">
        <f t="shared" ref="G1737:K1737" si="1116">G3</f>
        <v>47.260900736747111</v>
      </c>
      <c r="H1737" s="2">
        <f t="shared" si="1116"/>
        <v>47.260900825371202</v>
      </c>
      <c r="I1737" s="2">
        <f t="shared" si="1116"/>
        <v>47.414693736153453</v>
      </c>
      <c r="J1737" s="2">
        <f t="shared" si="1116"/>
        <v>47.414695096007172</v>
      </c>
      <c r="K1737" s="2">
        <f t="shared" si="1116"/>
        <v>63.755653127078119</v>
      </c>
    </row>
    <row r="1738" spans="2:11" hidden="1">
      <c r="B1738" t="str">
        <f t="shared" si="1110"/>
        <v>SPS1</v>
      </c>
      <c r="C1738" t="str">
        <f t="shared" si="1111"/>
        <v>CH</v>
      </c>
      <c r="D1738" t="s">
        <v>1850</v>
      </c>
      <c r="E1738" t="str">
        <f t="shared" ref="E1738:F1738" si="1117">E4</f>
        <v>PJ/yr.</v>
      </c>
      <c r="F1738" s="2">
        <f t="shared" si="1117"/>
        <v>10.182339476549727</v>
      </c>
      <c r="G1738" s="2">
        <f t="shared" ref="G1738:K1738" si="1118">G4</f>
        <v>11.152950513118</v>
      </c>
      <c r="H1738" s="2">
        <f t="shared" si="1118"/>
        <v>12.608867099096248</v>
      </c>
      <c r="I1738" s="2">
        <f t="shared" si="1118"/>
        <v>15.035394751815067</v>
      </c>
      <c r="J1738" s="2">
        <f t="shared" si="1118"/>
        <v>17.461922448556315</v>
      </c>
      <c r="K1738" s="2">
        <f t="shared" si="1118"/>
        <v>17.46192244946106</v>
      </c>
    </row>
    <row r="1739" spans="2:11" hidden="1">
      <c r="B1739" t="str">
        <f t="shared" si="1110"/>
        <v>SPS1</v>
      </c>
      <c r="C1739" t="str">
        <f t="shared" si="1111"/>
        <v>CH</v>
      </c>
      <c r="D1739" t="s">
        <v>1851</v>
      </c>
      <c r="E1739" t="str">
        <f t="shared" ref="E1739:F1739" si="1119">E5</f>
        <v>PJ/yr.</v>
      </c>
      <c r="F1739" s="2">
        <f t="shared" si="1119"/>
        <v>7.4592163140853041</v>
      </c>
      <c r="G1739" s="2">
        <f t="shared" ref="G1739:K1739" si="1120">G5</f>
        <v>8.0030401419416926</v>
      </c>
      <c r="H1739" s="2">
        <f t="shared" si="1120"/>
        <v>8.8187759136852542</v>
      </c>
      <c r="I1739" s="2">
        <f t="shared" si="1120"/>
        <v>10.178335544255187</v>
      </c>
      <c r="J1739" s="2">
        <f t="shared" si="1120"/>
        <v>10.230788199722856</v>
      </c>
      <c r="K1739" s="2">
        <f t="shared" si="1120"/>
        <v>7.616574214820135</v>
      </c>
    </row>
    <row r="1740" spans="2:11" hidden="1">
      <c r="B1740" t="str">
        <f t="shared" si="1110"/>
        <v>SPS1</v>
      </c>
      <c r="C1740" t="str">
        <f t="shared" si="1111"/>
        <v>CH</v>
      </c>
      <c r="D1740" t="s">
        <v>1852</v>
      </c>
      <c r="E1740" t="str">
        <f t="shared" ref="E1740:F1740" si="1121">E6</f>
        <v>PJ/yr.</v>
      </c>
      <c r="F1740" s="2">
        <f t="shared" si="1121"/>
        <v>2.6225281799366309</v>
      </c>
      <c r="G1740" s="2">
        <f t="shared" ref="G1740:K1740" si="1122">G6</f>
        <v>3.2650044051615392</v>
      </c>
      <c r="H1740" s="2">
        <f t="shared" si="1122"/>
        <v>4.2287187118006182</v>
      </c>
      <c r="I1740" s="2">
        <f t="shared" si="1122"/>
        <v>5.834909304339603</v>
      </c>
      <c r="J1740" s="2">
        <f t="shared" si="1122"/>
        <v>6.3806238189980835</v>
      </c>
      <c r="K1740" s="2">
        <f t="shared" si="1122"/>
        <v>4.2596716986404237</v>
      </c>
    </row>
    <row r="1741" spans="2:11" hidden="1">
      <c r="B1741" t="str">
        <f t="shared" si="1110"/>
        <v>SPS1</v>
      </c>
      <c r="C1741" t="str">
        <f t="shared" si="1111"/>
        <v>CH</v>
      </c>
      <c r="D1741" t="s">
        <v>1853</v>
      </c>
      <c r="E1741" t="str">
        <f t="shared" ref="E1741:F1741" si="1123">E7</f>
        <v>PJ/yr.</v>
      </c>
      <c r="F1741" s="2">
        <f t="shared" si="1123"/>
        <v>24.505916242586544</v>
      </c>
      <c r="G1741" s="2">
        <f t="shared" ref="G1741:K1741" si="1124">G7</f>
        <v>24.839905676525881</v>
      </c>
      <c r="H1741" s="2">
        <f t="shared" si="1124"/>
        <v>21.604539100789083</v>
      </c>
      <c r="I1741" s="2">
        <f t="shared" si="1124"/>
        <v>16.366054135743596</v>
      </c>
      <c r="J1741" s="2">
        <f t="shared" si="1124"/>
        <v>13.341360628729914</v>
      </c>
      <c r="K1741" s="2">
        <f t="shared" si="1124"/>
        <v>34.417484764156498</v>
      </c>
    </row>
    <row r="1742" spans="2:11" hidden="1">
      <c r="B1742" t="str">
        <f t="shared" si="1110"/>
        <v>SPS1</v>
      </c>
      <c r="C1742" t="str">
        <f t="shared" si="1111"/>
        <v>CH</v>
      </c>
      <c r="D1742" t="s">
        <v>1854</v>
      </c>
      <c r="E1742" t="str">
        <f t="shared" ref="E1742:F1742" si="1125">E8</f>
        <v>PJ/yr.</v>
      </c>
      <c r="F1742" s="2">
        <f t="shared" si="1125"/>
        <v>69.39287860960529</v>
      </c>
      <c r="G1742" s="2">
        <f t="shared" ref="G1742:K1742" si="1126">G8</f>
        <v>69.663483329105333</v>
      </c>
      <c r="H1742" s="2">
        <f t="shared" si="1126"/>
        <v>69.270571152343337</v>
      </c>
      <c r="I1742" s="2">
        <f t="shared" si="1126"/>
        <v>68.821063959174865</v>
      </c>
      <c r="J1742" s="2">
        <f t="shared" si="1126"/>
        <v>68.940548260320611</v>
      </c>
      <c r="K1742" s="2">
        <f t="shared" si="1126"/>
        <v>77.502286351586179</v>
      </c>
    </row>
    <row r="1743" spans="2:11" hidden="1">
      <c r="B1743" t="str">
        <f t="shared" si="1110"/>
        <v>SPS1</v>
      </c>
      <c r="C1743" t="str">
        <f t="shared" si="1111"/>
        <v>CH</v>
      </c>
      <c r="D1743" t="s">
        <v>1855</v>
      </c>
      <c r="E1743" t="str">
        <f t="shared" ref="E1743:F1743" si="1127">E9</f>
        <v>PJ/yr.</v>
      </c>
      <c r="F1743" s="2">
        <f t="shared" si="1127"/>
        <v>35.611777921779279</v>
      </c>
      <c r="G1743" s="2">
        <f t="shared" ref="G1743:K1743" si="1128">G9</f>
        <v>35.882382764981671</v>
      </c>
      <c r="H1743" s="2">
        <f t="shared" si="1128"/>
        <v>35.489470584792898</v>
      </c>
      <c r="I1743" s="2">
        <f t="shared" si="1128"/>
        <v>35.039963306500177</v>
      </c>
      <c r="J1743" s="2">
        <f t="shared" si="1128"/>
        <v>35.159447415766437</v>
      </c>
      <c r="K1743" s="2">
        <f t="shared" si="1128"/>
        <v>35.603175300201109</v>
      </c>
    </row>
    <row r="1744" spans="2:11" hidden="1">
      <c r="B1744" t="str">
        <f t="shared" si="1110"/>
        <v>SPS1</v>
      </c>
      <c r="C1744" t="str">
        <f t="shared" si="1111"/>
        <v>CH</v>
      </c>
      <c r="D1744" t="s">
        <v>1856</v>
      </c>
      <c r="E1744" t="str">
        <f t="shared" ref="E1744:F1744" si="1129">E10</f>
        <v>PJ/yr.</v>
      </c>
      <c r="F1744" s="2">
        <f t="shared" si="1129"/>
        <v>33.781100687826012</v>
      </c>
      <c r="G1744" s="2">
        <f t="shared" ref="G1744:K1744" si="1130">G10</f>
        <v>33.781100564123655</v>
      </c>
      <c r="H1744" s="2">
        <f t="shared" si="1130"/>
        <v>33.781100567550439</v>
      </c>
      <c r="I1744" s="2">
        <f t="shared" si="1130"/>
        <v>33.781100652674681</v>
      </c>
      <c r="J1744" s="2">
        <f t="shared" si="1130"/>
        <v>33.781100844554182</v>
      </c>
      <c r="K1744" s="2">
        <f t="shared" si="1130"/>
        <v>41.899111051385063</v>
      </c>
    </row>
    <row r="1745" spans="2:11" hidden="1">
      <c r="B1745" t="str">
        <f t="shared" si="1110"/>
        <v>SPS1</v>
      </c>
      <c r="C1745" t="str">
        <f t="shared" si="1111"/>
        <v>CH</v>
      </c>
      <c r="D1745" t="s">
        <v>1857</v>
      </c>
      <c r="E1745" t="str">
        <f t="shared" ref="E1745:F1745" si="1131">E11</f>
        <v>PJ/yr.</v>
      </c>
      <c r="F1745" s="2">
        <f t="shared" si="1131"/>
        <v>3.7980803709071425</v>
      </c>
      <c r="G1745" s="2">
        <f t="shared" ref="G1745:K1745" si="1132">G11</f>
        <v>14.280049525713888</v>
      </c>
      <c r="H1745" s="2">
        <f t="shared" si="1132"/>
        <v>15.340044949868064</v>
      </c>
      <c r="I1745" s="2">
        <f t="shared" si="1132"/>
        <v>17.10655793281105</v>
      </c>
      <c r="J1745" s="2">
        <f t="shared" si="1132"/>
        <v>17.106559116780588</v>
      </c>
      <c r="K1745" s="2">
        <f t="shared" si="1132"/>
        <v>26.999999924603941</v>
      </c>
    </row>
    <row r="1746" spans="2:11" hidden="1">
      <c r="B1746" t="str">
        <f t="shared" si="1110"/>
        <v>SPS1</v>
      </c>
      <c r="C1746" t="str">
        <f t="shared" si="1111"/>
        <v>CH</v>
      </c>
      <c r="D1746" t="s">
        <v>1858</v>
      </c>
      <c r="E1746" t="str">
        <f t="shared" ref="E1746:F1746" si="1133">E12</f>
        <v>PJ/yr.</v>
      </c>
      <c r="F1746" s="2">
        <f t="shared" si="1133"/>
        <v>149.43048018182139</v>
      </c>
      <c r="G1746" s="2">
        <f t="shared" ref="G1746:K1746" si="1134">G12</f>
        <v>124.98819719769081</v>
      </c>
      <c r="H1746" s="2">
        <f t="shared" si="1134"/>
        <v>137.42259519743726</v>
      </c>
      <c r="I1746" s="2">
        <f t="shared" si="1134"/>
        <v>150.38755881829405</v>
      </c>
      <c r="J1746" s="2">
        <f t="shared" si="1134"/>
        <v>151.48524830901579</v>
      </c>
      <c r="K1746" s="2">
        <f t="shared" si="1134"/>
        <v>152.09899407015146</v>
      </c>
    </row>
    <row r="1747" spans="2:11" hidden="1">
      <c r="B1747" t="str">
        <f t="shared" si="1110"/>
        <v>SPS1</v>
      </c>
      <c r="C1747" t="str">
        <f t="shared" si="1111"/>
        <v>CH</v>
      </c>
      <c r="D1747" t="s">
        <v>1859</v>
      </c>
      <c r="E1747" t="str">
        <f t="shared" ref="E1747:F1747" si="1135">E13</f>
        <v>PJ/yr.</v>
      </c>
      <c r="F1747" s="2">
        <f t="shared" si="1135"/>
        <v>66.745680000968164</v>
      </c>
      <c r="G1747" s="2">
        <f t="shared" ref="G1747:K1747" si="1136">G13</f>
        <v>49.182940005258239</v>
      </c>
      <c r="H1747" s="2">
        <f t="shared" si="1136"/>
        <v>68.537787966700805</v>
      </c>
      <c r="I1747" s="2">
        <f t="shared" si="1136"/>
        <v>70.236607180315332</v>
      </c>
      <c r="J1747" s="2">
        <f t="shared" si="1136"/>
        <v>73.020285337032291</v>
      </c>
      <c r="K1747" s="2">
        <f t="shared" si="1136"/>
        <v>69.178229752170594</v>
      </c>
    </row>
    <row r="1748" spans="2:11" hidden="1">
      <c r="B1748" t="str">
        <f t="shared" si="1110"/>
        <v>SPS1</v>
      </c>
      <c r="C1748" t="str">
        <f t="shared" si="1111"/>
        <v>CH</v>
      </c>
      <c r="D1748" t="s">
        <v>1860</v>
      </c>
      <c r="E1748" t="str">
        <f t="shared" ref="E1748:F1748" si="1137">E14</f>
        <v>PJ/yr.</v>
      </c>
      <c r="F1748" s="2">
        <f t="shared" si="1137"/>
        <v>66.632400083472731</v>
      </c>
      <c r="G1748" s="2">
        <f t="shared" ref="G1748:K1748" si="1138">G14</f>
        <v>55.764000065769004</v>
      </c>
      <c r="H1748" s="2">
        <f t="shared" si="1138"/>
        <v>65.547550949863876</v>
      </c>
      <c r="I1748" s="2">
        <f t="shared" si="1138"/>
        <v>64.46266238111555</v>
      </c>
      <c r="J1748" s="2">
        <f t="shared" si="1138"/>
        <v>62.292915065927907</v>
      </c>
      <c r="K1748" s="2">
        <f t="shared" si="1138"/>
        <v>66.134970443047848</v>
      </c>
    </row>
    <row r="1749" spans="2:11" hidden="1">
      <c r="B1749" t="str">
        <f t="shared" si="1110"/>
        <v>SPS1</v>
      </c>
      <c r="C1749" t="str">
        <f t="shared" si="1111"/>
        <v>CH</v>
      </c>
      <c r="D1749" t="s">
        <v>1861</v>
      </c>
      <c r="E1749" t="str">
        <f t="shared" ref="E1749:F1749" si="1139">E15</f>
        <v>PJ/yr.</v>
      </c>
      <c r="F1749" s="2">
        <f t="shared" si="1139"/>
        <v>16.052400097380474</v>
      </c>
      <c r="G1749" s="2">
        <f t="shared" ref="G1749:K1749" si="1140">G15</f>
        <v>20.04125712666357</v>
      </c>
      <c r="H1749" s="2">
        <f t="shared" si="1140"/>
        <v>3.3372562808725541</v>
      </c>
      <c r="I1749" s="2">
        <f t="shared" si="1140"/>
        <v>15.688289256863193</v>
      </c>
      <c r="J1749" s="2">
        <f t="shared" si="1140"/>
        <v>16.172047906055575</v>
      </c>
      <c r="K1749" s="2">
        <f t="shared" si="1140"/>
        <v>16.785793874933027</v>
      </c>
    </row>
    <row r="1750" spans="2:11" hidden="1">
      <c r="B1750" t="str">
        <f t="shared" si="1110"/>
        <v>SPS1</v>
      </c>
      <c r="C1750" t="str">
        <f t="shared" si="1111"/>
        <v>CH</v>
      </c>
      <c r="D1750" t="s">
        <v>1862</v>
      </c>
      <c r="E1750" t="str">
        <f t="shared" ref="E1750:F1750" si="1141">E16</f>
        <v>PJ/yr.</v>
      </c>
      <c r="F1750" s="2">
        <f t="shared" si="1141"/>
        <v>12.556445409073195</v>
      </c>
      <c r="G1750" s="2">
        <f t="shared" ref="G1750:K1750" si="1142">G16</f>
        <v>17.061889896675645</v>
      </c>
      <c r="H1750" s="2">
        <f t="shared" si="1142"/>
        <v>19.784227292781541</v>
      </c>
      <c r="I1750" s="2">
        <f t="shared" si="1142"/>
        <v>32.164570559709773</v>
      </c>
      <c r="J1750" s="2">
        <f t="shared" si="1142"/>
        <v>61.880356843378266</v>
      </c>
      <c r="K1750" s="2">
        <f t="shared" si="1142"/>
        <v>88.635431884274695</v>
      </c>
    </row>
    <row r="1751" spans="2:11" hidden="1">
      <c r="B1751" t="str">
        <f t="shared" si="1110"/>
        <v>SPS1</v>
      </c>
      <c r="C1751" t="str">
        <f t="shared" si="1111"/>
        <v>CH</v>
      </c>
      <c r="D1751" t="s">
        <v>1863</v>
      </c>
      <c r="E1751" t="str">
        <f t="shared" ref="E1751:F1751" si="1143">E17</f>
        <v>PJ/yr.</v>
      </c>
      <c r="F1751" s="2">
        <f t="shared" si="1143"/>
        <v>0.52400099588534843</v>
      </c>
      <c r="G1751" s="2">
        <f t="shared" ref="G1751:K1751" si="1144">G17</f>
        <v>0.55080002469168499</v>
      </c>
      <c r="H1751" s="2">
        <f t="shared" si="1144"/>
        <v>1.9353736924157361</v>
      </c>
      <c r="I1751" s="2">
        <f t="shared" si="1144"/>
        <v>6.3940308985539902</v>
      </c>
      <c r="J1751" s="2">
        <f t="shared" si="1144"/>
        <v>17.980166379385903</v>
      </c>
      <c r="K1751" s="2">
        <f t="shared" si="1144"/>
        <v>35.960146022425434</v>
      </c>
    </row>
    <row r="1752" spans="2:11" hidden="1">
      <c r="B1752" t="str">
        <f t="shared" si="1110"/>
        <v>SPS1</v>
      </c>
      <c r="C1752" t="str">
        <f t="shared" si="1111"/>
        <v>CH</v>
      </c>
      <c r="D1752" t="s">
        <v>1864</v>
      </c>
      <c r="E1752" t="str">
        <f t="shared" ref="E1752:F1752" si="1145">E18</f>
        <v>PJ/yr.</v>
      </c>
      <c r="F1752" s="2">
        <f t="shared" si="1145"/>
        <v>18.87300686293344</v>
      </c>
      <c r="G1752" s="2">
        <f t="shared" ref="G1752:K1752" si="1146">G18</f>
        <v>21.779078387598041</v>
      </c>
      <c r="H1752" s="2">
        <f t="shared" si="1146"/>
        <v>24.813105967677714</v>
      </c>
      <c r="I1752" s="2">
        <f t="shared" si="1146"/>
        <v>34.924300403870177</v>
      </c>
      <c r="J1752" s="2">
        <f t="shared" si="1146"/>
        <v>45.686301624044859</v>
      </c>
      <c r="K1752" s="2">
        <f t="shared" si="1146"/>
        <v>72.650824909652357</v>
      </c>
    </row>
    <row r="1753" spans="2:11" hidden="1">
      <c r="B1753" t="str">
        <f t="shared" si="1110"/>
        <v>SPS1</v>
      </c>
      <c r="C1753" t="str">
        <f t="shared" si="1111"/>
        <v>CH</v>
      </c>
      <c r="D1753" t="s">
        <v>1865</v>
      </c>
      <c r="E1753" t="str">
        <f t="shared" ref="E1753:F1753" si="1147">E19</f>
        <v>PJ/yr.</v>
      </c>
      <c r="F1753" s="2">
        <f t="shared" si="1147"/>
        <v>0</v>
      </c>
      <c r="G1753" s="2">
        <f t="shared" ref="G1753:K1753" si="1148">G19</f>
        <v>0</v>
      </c>
      <c r="H1753" s="2">
        <f t="shared" si="1148"/>
        <v>0</v>
      </c>
      <c r="I1753" s="2">
        <f t="shared" si="1148"/>
        <v>0</v>
      </c>
      <c r="J1753" s="2">
        <f t="shared" si="1148"/>
        <v>3.8946880473451776E-3</v>
      </c>
      <c r="K1753" s="2">
        <f t="shared" si="1148"/>
        <v>21.361180689397536</v>
      </c>
    </row>
  </sheetData>
  <autoFilter ref="A1:K1753" xr:uid="{15C46DEA-5C06-F647-8B36-DFFD23D6C197}">
    <filterColumn colId="2">
      <filters>
        <filter val="SPS1"/>
      </filters>
    </filterColumn>
  </autoFilter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>
        <f t="shared" ref="D3:H3" si="0">SUM(D4:D7)</f>
        <v>708.83391193083389</v>
      </c>
      <c r="E3" s="3">
        <f t="shared" si="0"/>
        <v>690.23522462662936</v>
      </c>
      <c r="F3" s="3">
        <f t="shared" si="0"/>
        <v>631.30920941978627</v>
      </c>
      <c r="G3" s="3">
        <f t="shared" si="0"/>
        <v>560.79583886731302</v>
      </c>
      <c r="H3" s="3">
        <f t="shared" si="0"/>
        <v>523.37885222838645</v>
      </c>
    </row>
    <row r="4" spans="2:8">
      <c r="B4" s="25" t="s">
        <v>1807</v>
      </c>
      <c r="C4" s="2">
        <f>'SPS1'!F761</f>
        <v>142.21733380123493</v>
      </c>
      <c r="D4" s="2">
        <f>'SPS1'!G761</f>
        <v>140.22822385802218</v>
      </c>
      <c r="E4" s="2">
        <f>'SPS1'!H761</f>
        <v>140.9247848819044</v>
      </c>
      <c r="F4" s="2">
        <f>'SPS1'!I761</f>
        <v>141.87397157971301</v>
      </c>
      <c r="G4" s="2">
        <f>'SPS1'!J761</f>
        <v>137.89645810811834</v>
      </c>
      <c r="H4" s="2">
        <f>'SPS1'!K761</f>
        <v>136.84735997062822</v>
      </c>
    </row>
    <row r="5" spans="2:8">
      <c r="B5" s="25" t="s">
        <v>1808</v>
      </c>
      <c r="C5" s="2">
        <f>'SPS1'!F880</f>
        <v>140.1010513843045</v>
      </c>
      <c r="D5" s="2">
        <f>'SPS1'!G880</f>
        <v>139.60307540182194</v>
      </c>
      <c r="E5" s="2">
        <f>'SPS1'!H880</f>
        <v>140.92370903225111</v>
      </c>
      <c r="F5" s="2">
        <f>'SPS1'!I880</f>
        <v>136.27512596484317</v>
      </c>
      <c r="G5" s="2">
        <f>'SPS1'!J880</f>
        <v>122.77791775697838</v>
      </c>
      <c r="H5" s="2">
        <f>'SPS1'!K880</f>
        <v>114.15392899049229</v>
      </c>
    </row>
    <row r="6" spans="2:8">
      <c r="B6" s="25" t="s">
        <v>1809</v>
      </c>
      <c r="C6" s="2">
        <f>'SPS1'!F970</f>
        <v>217.10014631696822</v>
      </c>
      <c r="D6" s="2">
        <f>'SPS1'!G970</f>
        <v>217.1694962713982</v>
      </c>
      <c r="E6" s="2">
        <f>'SPS1'!H970</f>
        <v>217.55838233611289</v>
      </c>
      <c r="F6" s="2">
        <f>'SPS1'!I970</f>
        <v>211.74865141229185</v>
      </c>
      <c r="G6" s="2">
        <f>'SPS1'!J970</f>
        <v>190.36441428490812</v>
      </c>
      <c r="H6" s="2">
        <f>'SPS1'!K970</f>
        <v>174.24595938651868</v>
      </c>
    </row>
    <row r="7" spans="2:8">
      <c r="B7" s="25" t="s">
        <v>1810</v>
      </c>
      <c r="C7" s="2">
        <f>'SPS1'!F1134+'SPS1'!F1313+'SPS1'!F1397+'SPS1'!F1481+'SPS1'!F1488+'SPS1'!F1495+'SPS1'!F1544+'SPS1'!F1591+'SPS1'!F1638</f>
        <v>214.73327458482242</v>
      </c>
      <c r="D7" s="2">
        <f>'SPS1'!G1134+'SPS1'!G1313+'SPS1'!G1397+'SPS1'!G1481+'SPS1'!G1488+'SPS1'!G1495+'SPS1'!G1544+'SPS1'!G1591+'SPS1'!G1638</f>
        <v>211.83311639959163</v>
      </c>
      <c r="E7" s="2">
        <f>'SPS1'!H1134+'SPS1'!H1313+'SPS1'!H1397+'SPS1'!H1481+'SPS1'!H1488+'SPS1'!H1495+'SPS1'!H1544+'SPS1'!H1591+'SPS1'!H1638</f>
        <v>190.82834837636102</v>
      </c>
      <c r="F7" s="2">
        <f>'SPS1'!I1134+'SPS1'!I1313+'SPS1'!I1397+'SPS1'!I1481+'SPS1'!I1488+'SPS1'!I1495+'SPS1'!I1544+'SPS1'!I1591+'SPS1'!I1638</f>
        <v>141.41146046293827</v>
      </c>
      <c r="G7" s="2">
        <f>'SPS1'!J1134+'SPS1'!J1313+'SPS1'!J1397+'SPS1'!J1481+'SPS1'!J1488+'SPS1'!J1495+'SPS1'!J1544+'SPS1'!J1591+'SPS1'!J1638</f>
        <v>109.75704871730812</v>
      </c>
      <c r="H7" s="2">
        <f>'SPS1'!K1134+'SPS1'!K1313+'SPS1'!K1397+'SPS1'!K1481+'SPS1'!K1488+'SPS1'!K1495+'SPS1'!K1544+'SPS1'!K1591+'SPS1'!K1638</f>
        <v>98.131603880747292</v>
      </c>
    </row>
    <row r="8" spans="2:8">
      <c r="B8" s="1" t="s">
        <v>1815</v>
      </c>
      <c r="C8" s="3">
        <f>SUM(C9:C12)</f>
        <v>508.65775868154634</v>
      </c>
      <c r="D8" s="3">
        <f t="shared" ref="D8:H8" si="1">SUM(D9:D12)</f>
        <v>493.90916839116409</v>
      </c>
      <c r="E8" s="3">
        <f t="shared" si="1"/>
        <v>474.63037868509645</v>
      </c>
      <c r="F8" s="3">
        <f t="shared" si="1"/>
        <v>510.48405168712986</v>
      </c>
      <c r="G8" s="3">
        <f t="shared" si="1"/>
        <v>450.06739762653962</v>
      </c>
      <c r="H8" s="3">
        <f t="shared" si="1"/>
        <v>465.60888359030719</v>
      </c>
    </row>
    <row r="9" spans="2:8">
      <c r="B9" s="25" t="s">
        <v>1812</v>
      </c>
      <c r="C9" s="2">
        <f>'SPS1'!F289+'SPS1'!F407</f>
        <v>493.31211357474484</v>
      </c>
      <c r="D9" s="2">
        <f>'SPS1'!G289+'SPS1'!G407</f>
        <v>470.25894334179839</v>
      </c>
      <c r="E9" s="2">
        <f>'SPS1'!H289+'SPS1'!H407</f>
        <v>448.6244236341488</v>
      </c>
      <c r="F9" s="2">
        <f>'SPS1'!I289+'SPS1'!I407</f>
        <v>479.7433201171894</v>
      </c>
      <c r="G9" s="2">
        <f>'SPS1'!J289+'SPS1'!J407</f>
        <v>409.88973779921707</v>
      </c>
      <c r="H9" s="2">
        <f>'SPS1'!K289+'SPS1'!K407</f>
        <v>379.19096148470442</v>
      </c>
    </row>
    <row r="10" spans="2:8">
      <c r="B10" s="25" t="s">
        <v>1813</v>
      </c>
      <c r="C10" s="2">
        <f>'SPS1'!F588+'SPS1'!F602+'SPS1'!F642</f>
        <v>15.339738797897239</v>
      </c>
      <c r="D10" s="2">
        <f>'SPS1'!G588+'SPS1'!G602+'SPS1'!G642</f>
        <v>23.607859281380428</v>
      </c>
      <c r="E10" s="2">
        <f>'SPS1'!H588+'SPS1'!H602+'SPS1'!H642</f>
        <v>25.964397528287556</v>
      </c>
      <c r="F10" s="2">
        <f>'SPS1'!I588+'SPS1'!I602+'SPS1'!I642</f>
        <v>26.765796312058853</v>
      </c>
      <c r="G10" s="2">
        <f>'SPS1'!J588+'SPS1'!J602+'SPS1'!J642</f>
        <v>26.468550963347571</v>
      </c>
      <c r="H10" s="2">
        <f>'SPS1'!K588+'SPS1'!K602+'SPS1'!K642</f>
        <v>54.567784550779052</v>
      </c>
    </row>
    <row r="11" spans="2:8">
      <c r="B11" s="25" t="s">
        <v>1811</v>
      </c>
      <c r="C11" s="2">
        <f>'SPS1'!F677</f>
        <v>5.9063089042642866E-3</v>
      </c>
      <c r="D11" s="2">
        <f>'SPS1'!G677</f>
        <v>4.2365767985240166E-2</v>
      </c>
      <c r="E11" s="2">
        <f>'SPS1'!H677</f>
        <v>4.155752266009205E-2</v>
      </c>
      <c r="F11" s="2">
        <f>'SPS1'!I677</f>
        <v>3.9749352578816151</v>
      </c>
      <c r="G11" s="2">
        <f>'SPS1'!J677</f>
        <v>13.709108105027692</v>
      </c>
      <c r="H11" s="2">
        <f>'SPS1'!K677</f>
        <v>31.850133279764229</v>
      </c>
    </row>
    <row r="12" spans="2:8">
      <c r="B12" s="2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7.5894727000659881E-7</v>
      </c>
      <c r="H12" s="2">
        <f>'SPS1'!K1702</f>
        <v>4.2750594995924941E-6</v>
      </c>
    </row>
    <row r="13" spans="2:8">
      <c r="B13" s="1" t="s">
        <v>1816</v>
      </c>
      <c r="C13" s="3">
        <f>'SPS1'!F2+'SPS1'!F20-'SPS1'!F55</f>
        <v>962.83674802384826</v>
      </c>
      <c r="D13" s="3">
        <f>'SPS1'!G2+'SPS1'!G20-'SPS1'!G55</f>
        <v>964.10046115136174</v>
      </c>
      <c r="E13" s="3">
        <f>'SPS1'!H2+'SPS1'!H20-'SPS1'!H55</f>
        <v>902.73197162795486</v>
      </c>
      <c r="F13" s="3">
        <f>'SPS1'!I2+'SPS1'!I20-'SPS1'!I55</f>
        <v>859.90743476691512</v>
      </c>
      <c r="G13" s="3">
        <f>'SPS1'!J2+'SPS1'!J20-'SPS1'!J55</f>
        <v>704.79345684138229</v>
      </c>
      <c r="H13" s="3">
        <f>'SPS1'!K2+'SPS1'!K20-'SPS1'!K55</f>
        <v>639.97485757740219</v>
      </c>
    </row>
    <row r="14" spans="2:8">
      <c r="B14" s="25" t="s">
        <v>1817</v>
      </c>
      <c r="C14" s="2">
        <f>'SPS1'!F2</f>
        <v>299.34489264338401</v>
      </c>
      <c r="D14" s="2">
        <f>'SPS1'!G2</f>
        <v>295.58439909822249</v>
      </c>
      <c r="E14" s="2">
        <f>'SPS1'!H2</f>
        <v>315.82681907789487</v>
      </c>
      <c r="F14" s="2">
        <f>'SPS1'!I2</f>
        <v>357.21277630856736</v>
      </c>
      <c r="G14" s="2">
        <f>'SPS1'!J2</f>
        <v>410.49777031698051</v>
      </c>
      <c r="H14" s="2">
        <f>'SPS1'!K2</f>
        <v>538.96451697916973</v>
      </c>
    </row>
    <row r="15" spans="2:8">
      <c r="B15" s="25" t="s">
        <v>19</v>
      </c>
      <c r="C15" s="2">
        <f>'SPS1'!F20</f>
        <v>780.66185551212038</v>
      </c>
      <c r="D15" s="2">
        <f>'SPS1'!G20</f>
        <v>702.65959455013922</v>
      </c>
      <c r="E15" s="2">
        <f>'SPS1'!H20</f>
        <v>641.59740455800579</v>
      </c>
      <c r="F15" s="2">
        <f>'SPS1'!I20</f>
        <v>533.7136624066527</v>
      </c>
      <c r="G15" s="2">
        <f>'SPS1'!J20</f>
        <v>316.91007806402195</v>
      </c>
      <c r="H15" s="2">
        <f>'SPS1'!K20</f>
        <v>122.00576010549814</v>
      </c>
    </row>
    <row r="16" spans="2:8">
      <c r="B16" s="25" t="s">
        <v>24</v>
      </c>
      <c r="C16" s="2">
        <f>'SPS1'!F55</f>
        <v>117.17000013165598</v>
      </c>
      <c r="D16" s="2">
        <f>'SPS1'!G55</f>
        <v>34.143532497000074</v>
      </c>
      <c r="E16" s="2">
        <f>'SPS1'!H55</f>
        <v>54.692252007945818</v>
      </c>
      <c r="F16" s="2">
        <f>'SPS1'!I55</f>
        <v>31.019003948304874</v>
      </c>
      <c r="G16" s="2">
        <f>'SPS1'!J55</f>
        <v>22.614391539620094</v>
      </c>
      <c r="H16" s="2">
        <f>'SPS1'!K55</f>
        <v>20.99541950726567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2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2024-02-22T10:48:39Z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