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A190D522-D4F2-4722-96E9-C0281D172038}" xr6:coauthVersionLast="47" xr6:coauthVersionMax="47" xr10:uidLastSave="{00000000-0000-0000-0000-000000000000}"/>
  <bookViews>
    <workbookView xWindow="24045" yWindow="4500" windowWidth="28770" windowHeight="17190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H1688" i="1" a="1"/>
  <c r="H1688" i="1" s="1"/>
  <c r="G1688" i="1" a="1"/>
  <c r="G1688" i="1" s="1"/>
  <c r="K1688" i="1" a="1"/>
  <c r="K1688" i="1" s="1"/>
  <c r="J1688" i="1" a="1"/>
  <c r="J1688" i="1" s="1"/>
  <c r="F1688" i="1" a="1"/>
  <c r="F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1" i="1" a="1"/>
  <c r="J2011" i="1" s="1"/>
  <c r="I2015" i="1" a="1"/>
  <c r="I2015" i="1" s="1"/>
  <c r="K2015" i="1" a="1"/>
  <c r="K2015" i="1" s="1"/>
  <c r="H2008" i="1" a="1"/>
  <c r="H2008" i="1" s="1"/>
  <c r="J2013" i="1" a="1"/>
  <c r="J2013" i="1" s="1"/>
  <c r="F2016" i="1" a="1"/>
  <c r="F2016" i="1" s="1"/>
  <c r="J2014" i="1" a="1"/>
  <c r="J2014" i="1" s="1"/>
  <c r="H2011" i="1" a="1"/>
  <c r="H2011" i="1" s="1"/>
  <c r="H2012" i="1" s="1" a="1"/>
  <c r="H2012" i="1" s="1"/>
  <c r="G2010" i="1" a="1"/>
  <c r="G2010" i="1" s="1"/>
  <c r="F2010" i="1" a="1"/>
  <c r="F2010" i="1" s="1"/>
  <c r="I2011" i="1" a="1"/>
  <c r="I2011" i="1" s="1"/>
  <c r="F2011" i="1" a="1"/>
  <c r="F2011" i="1" s="1"/>
  <c r="H2010" i="1" a="1"/>
  <c r="H2010" i="1" s="1"/>
  <c r="F2013" i="1" a="1"/>
  <c r="F2013" i="1" s="1"/>
  <c r="J2012" i="1" a="1"/>
  <c r="J2012" i="1" s="1"/>
  <c r="J2008" i="1" a="1"/>
  <c r="J2008" i="1"/>
  <c r="K2016" i="1" a="1"/>
  <c r="K2016" i="1" s="1"/>
  <c r="J2016" i="1" a="1"/>
  <c r="J2016" i="1" s="1"/>
  <c r="G2011" i="1" a="1"/>
  <c r="G2011" i="1" s="1"/>
  <c r="G2012" i="1" s="1" a="1"/>
  <c r="G2012" i="1" s="1"/>
  <c r="K2010" i="1" a="1"/>
  <c r="K2010" i="1" s="1"/>
  <c r="H2009" i="1" a="1"/>
  <c r="H2009" i="1" s="1"/>
  <c r="I2012" i="1" a="1"/>
  <c r="I2012" i="1" s="1"/>
  <c r="K2008" i="1" a="1"/>
  <c r="K2008" i="1" s="1"/>
  <c r="K2009" i="1" s="1" a="1"/>
  <c r="K2009" i="1" s="1"/>
  <c r="I2016" i="1" a="1"/>
  <c r="I2016" i="1"/>
  <c r="H2016" i="1" a="1"/>
  <c r="H2016" i="1" s="1"/>
  <c r="G2016" i="1" a="1"/>
  <c r="G2016" i="1" s="1"/>
  <c r="J2009" i="1" a="1"/>
  <c r="J2009" i="1" s="1"/>
  <c r="G2015" i="1" a="1"/>
  <c r="G2015" i="1" s="1"/>
  <c r="F2015" i="1" a="1"/>
  <c r="F2015" i="1" s="1"/>
  <c r="G2008" i="1" a="1"/>
  <c r="G2008" i="1" s="1"/>
  <c r="G2009" i="1" s="1" a="1"/>
  <c r="G2009" i="1" s="1"/>
  <c r="F2014" i="1" a="1"/>
  <c r="F2014" i="1" s="1"/>
  <c r="F2008" i="1" a="1"/>
  <c r="F2008" i="1" s="1"/>
  <c r="I2010" i="1" a="1"/>
  <c r="I2010" i="1" s="1"/>
  <c r="K2011" i="1" a="1"/>
  <c r="K2011" i="1" s="1"/>
  <c r="K2012" i="1" s="1" a="1"/>
  <c r="K2012" i="1" s="1"/>
  <c r="I2008" i="1" a="1"/>
  <c r="I2008" i="1" s="1"/>
  <c r="I2009" i="1" s="1" a="1"/>
  <c r="I2009" i="1" s="1"/>
  <c r="F2012" i="1" a="1"/>
  <c r="F2012" i="1" s="1"/>
  <c r="F2009" i="1" a="1"/>
  <c r="F2009" i="1" s="1"/>
  <c r="J2015" i="1" a="1"/>
  <c r="J2015" i="1" s="1"/>
  <c r="K2014" i="1" a="1"/>
  <c r="K2014" i="1" s="1"/>
  <c r="H2015" i="1" a="1"/>
  <c r="H2015" i="1" s="1"/>
  <c r="K2013" i="1" a="1"/>
  <c r="K2013" i="1" s="1"/>
  <c r="G2013" i="1" a="1"/>
  <c r="G2013" i="1" s="1"/>
  <c r="G2014" i="1" s="1" a="1"/>
  <c r="G2014" i="1" s="1"/>
  <c r="I2013" i="1" a="1"/>
  <c r="I2013" i="1" s="1"/>
  <c r="I2014" i="1" s="1" a="1"/>
  <c r="I2014" i="1" s="1"/>
  <c r="H2013" i="1" a="1"/>
  <c r="H2013" i="1" s="1"/>
  <c r="H2014" i="1" s="1" a="1"/>
  <c r="H2014" i="1" s="1"/>
  <c r="J2010" i="1" a="1"/>
  <c r="J2010" i="1" s="1"/>
  <c r="K2006" i="1" a="1"/>
  <c r="K2006" i="1" s="1"/>
  <c r="J2006" i="1" a="1"/>
  <c r="J2006" i="1" s="1"/>
  <c r="J2005" i="1" a="1"/>
  <c r="J2005" i="1" s="1"/>
  <c r="I1998" i="1" a="1"/>
  <c r="I1998" i="1" s="1"/>
  <c r="G2003" i="1" a="1"/>
  <c r="G2003" i="1" s="1"/>
  <c r="I2006" i="1" a="1"/>
  <c r="I2006" i="1" s="1"/>
  <c r="G2006" i="1" a="1"/>
  <c r="G2006" i="1" s="1"/>
  <c r="K2005" i="1" a="1"/>
  <c r="K2005" i="1" s="1"/>
  <c r="F2003" i="1" a="1"/>
  <c r="F2003" i="1" s="1"/>
  <c r="K2000" i="1" a="1"/>
  <c r="K2000" i="1" s="1"/>
  <c r="H1998" i="1" a="1"/>
  <c r="H1998" i="1" s="1"/>
  <c r="H1999" i="1" s="1" a="1"/>
  <c r="H1999" i="1" s="1"/>
  <c r="I1999" i="1" a="1"/>
  <c r="I1999" i="1" s="1"/>
  <c r="I2000" i="1" a="1"/>
  <c r="I2000" i="1" s="1"/>
  <c r="G1998" i="1" a="1"/>
  <c r="G1998" i="1" s="1"/>
  <c r="F2001" i="1" a="1"/>
  <c r="F2001" i="1" s="1"/>
  <c r="F2002" i="1" s="1" a="1"/>
  <c r="F2002" i="1" s="1"/>
  <c r="G2001" i="1" a="1"/>
  <c r="G2001" i="1" s="1"/>
  <c r="G2002" i="1" s="1" a="1"/>
  <c r="G2002" i="1" s="1"/>
  <c r="F2000" i="1" a="1"/>
  <c r="F2000" i="1" s="1"/>
  <c r="J1998" i="1" a="1"/>
  <c r="J1998" i="1" s="1"/>
  <c r="G2000" i="1" a="1"/>
  <c r="G2000" i="1" s="1"/>
  <c r="J1996" i="1" a="1"/>
  <c r="J1996" i="1" s="1"/>
  <c r="H2006" i="1" a="1"/>
  <c r="H2006" i="1" s="1"/>
  <c r="F2006" i="1" a="1"/>
  <c r="F2006" i="1" s="1"/>
  <c r="K2003" i="1" a="1"/>
  <c r="K2003" i="1" s="1"/>
  <c r="K2004" i="1" s="1" a="1"/>
  <c r="K2004" i="1" s="1"/>
  <c r="J2001" i="1" a="1"/>
  <c r="J2001" i="1" s="1"/>
  <c r="J2002" i="1" s="1" a="1"/>
  <c r="J2002" i="1" s="1"/>
  <c r="I2001" i="1" a="1"/>
  <c r="I2001" i="1" s="1"/>
  <c r="I2002" i="1" s="1" a="1"/>
  <c r="I2002" i="1" s="1"/>
  <c r="J2000" i="1" a="1"/>
  <c r="J2000" i="1" s="1"/>
  <c r="G1999" i="1" a="1"/>
  <c r="G1999" i="1" s="1"/>
  <c r="I2005" i="1" a="1"/>
  <c r="I2005" i="1" s="1"/>
  <c r="H2005" i="1" a="1"/>
  <c r="H2005" i="1" s="1"/>
  <c r="K1996" i="1" a="1"/>
  <c r="K1996" i="1" s="1"/>
  <c r="I2004" i="1" a="1"/>
  <c r="I2004" i="1" s="1"/>
  <c r="H2004" i="1" a="1"/>
  <c r="H2004" i="1" s="1"/>
  <c r="F2004" i="1" a="1"/>
  <c r="F2004" i="1" s="1"/>
  <c r="I2003" i="1" a="1"/>
  <c r="I2003" i="1" s="1"/>
  <c r="H2003" i="1" a="1"/>
  <c r="H2003" i="1" s="1"/>
  <c r="J2003" i="1" a="1"/>
  <c r="J2003" i="1" s="1"/>
  <c r="J2004" i="1" s="1" a="1"/>
  <c r="J2004" i="1" s="1"/>
  <c r="H2001" i="1" a="1"/>
  <c r="H2001" i="1" s="1"/>
  <c r="H2002" i="1" s="1" a="1"/>
  <c r="H2002" i="1" s="1"/>
  <c r="F1999" i="1" a="1"/>
  <c r="F1999" i="1" s="1"/>
  <c r="K2001" i="1" a="1"/>
  <c r="K2001" i="1" s="1"/>
  <c r="K2002" i="1" s="1" a="1"/>
  <c r="K2002" i="1" s="1"/>
  <c r="H2000" i="1" a="1"/>
  <c r="H2000" i="1" s="1"/>
  <c r="K1998" i="1" a="1"/>
  <c r="K1998" i="1" s="1"/>
  <c r="K1999" i="1" s="1" a="1"/>
  <c r="K1999" i="1" s="1"/>
  <c r="J1999" i="1" a="1"/>
  <c r="J1999" i="1" s="1"/>
  <c r="F1998" i="1" a="1"/>
  <c r="F1998" i="1" s="1"/>
  <c r="G2005" i="1" a="1"/>
  <c r="G2005" i="1" s="1"/>
  <c r="G2004" i="1" a="1"/>
  <c r="G2004" i="1" s="1"/>
  <c r="F2005" i="1" a="1"/>
  <c r="F2005" i="1" s="1"/>
  <c r="J1989" i="1" a="1"/>
  <c r="J1989" i="1" s="1"/>
  <c r="I1995" i="1" a="1"/>
  <c r="I1995" i="1" s="1"/>
  <c r="F1994" i="1" a="1"/>
  <c r="F1994" i="1" s="1"/>
  <c r="K1989" i="1" a="1"/>
  <c r="K1989" i="1" s="1"/>
  <c r="H1995" i="1" a="1"/>
  <c r="H1995" i="1" s="1"/>
  <c r="G1993" i="1" a="1"/>
  <c r="G1993" i="1" s="1"/>
  <c r="F1993" i="1" a="1"/>
  <c r="F1993" i="1" s="1"/>
  <c r="G1995" i="1" a="1"/>
  <c r="G1995" i="1" s="1"/>
  <c r="I1989" i="1" a="1"/>
  <c r="I1989" i="1" s="1"/>
  <c r="F1986" i="1" a="1"/>
  <c r="F1986" i="1" s="1"/>
  <c r="F1995" i="1" a="1"/>
  <c r="F1995" i="1" s="1"/>
  <c r="I1992" i="1" a="1"/>
  <c r="I1992" i="1" s="1"/>
  <c r="F1991" i="1" a="1"/>
  <c r="F1991" i="1" s="1"/>
  <c r="K1994" i="1" a="1"/>
  <c r="K1994" i="1" s="1"/>
  <c r="J1994" i="1" a="1"/>
  <c r="J1994" i="1" s="1"/>
  <c r="I1994" i="1" a="1"/>
  <c r="I1994" i="1" s="1"/>
  <c r="H1994" i="1" a="1"/>
  <c r="H1994" i="1" s="1"/>
  <c r="H1988" i="1" a="1"/>
  <c r="H1988" i="1" s="1"/>
  <c r="I1991" i="1" a="1"/>
  <c r="I1991" i="1" s="1"/>
  <c r="F1990" i="1" a="1"/>
  <c r="F1990" i="1" s="1"/>
  <c r="G1986" i="1" a="1"/>
  <c r="G1986" i="1" s="1"/>
  <c r="G1994" i="1" a="1"/>
  <c r="G1994" i="1" s="1"/>
  <c r="K1993" i="1" a="1"/>
  <c r="K1993" i="1"/>
  <c r="H1992" i="1" a="1"/>
  <c r="H1992" i="1" s="1"/>
  <c r="I1988" i="1" a="1"/>
  <c r="I1988" i="1" s="1"/>
  <c r="I1993" i="1" a="1"/>
  <c r="I1993" i="1" s="1"/>
  <c r="H1993" i="1" a="1"/>
  <c r="H1993" i="1" s="1"/>
  <c r="K1992" i="1" a="1"/>
  <c r="K1992" i="1" s="1"/>
  <c r="H1990" i="1" a="1"/>
  <c r="H1990" i="1" s="1"/>
  <c r="H1991" i="1" a="1"/>
  <c r="H1991" i="1" s="1"/>
  <c r="J1992" i="1" a="1"/>
  <c r="J1992" i="1" s="1"/>
  <c r="K1991" i="1" a="1"/>
  <c r="K1991" i="1" s="1"/>
  <c r="H1986" i="1" a="1"/>
  <c r="H1986" i="1" s="1"/>
  <c r="G1991" i="1" a="1"/>
  <c r="G1991" i="1" s="1"/>
  <c r="I1986" i="1" a="1"/>
  <c r="I1986" i="1" s="1"/>
  <c r="I1990" i="1" a="1"/>
  <c r="I1990" i="1" s="1"/>
  <c r="H1987" i="1" a="1"/>
  <c r="H1987" i="1" s="1"/>
  <c r="F1989" i="1" a="1"/>
  <c r="F1989" i="1" s="1"/>
  <c r="K1990" i="1" a="1"/>
  <c r="K1990" i="1" s="1"/>
  <c r="K1988" i="1" a="1"/>
  <c r="K1988" i="1" s="1"/>
  <c r="H1989" i="1" a="1"/>
  <c r="H1989" i="1" s="1"/>
  <c r="G1992" i="1" a="1"/>
  <c r="G1992" i="1" s="1"/>
  <c r="I1987" i="1" a="1"/>
  <c r="I1987" i="1"/>
  <c r="J1991" i="1" a="1"/>
  <c r="J1991" i="1" s="1"/>
  <c r="G1990" i="1" a="1"/>
  <c r="G1990" i="1" s="1"/>
  <c r="G1988" i="1" a="1"/>
  <c r="G1988" i="1" s="1"/>
  <c r="J1990" i="1" a="1"/>
  <c r="J1990" i="1" s="1"/>
  <c r="J1988" i="1" a="1"/>
  <c r="J1988" i="1" s="1"/>
  <c r="F1987" i="1" a="1"/>
  <c r="F1987" i="1" s="1"/>
  <c r="J1987" i="1" a="1"/>
  <c r="J1987" i="1" s="1"/>
  <c r="K1986" i="1" a="1"/>
  <c r="K1986" i="1" s="1"/>
  <c r="G1989" i="1" a="1"/>
  <c r="G1989" i="1" s="1"/>
  <c r="F1988" i="1" a="1"/>
  <c r="F1988" i="1" s="1"/>
  <c r="J1986" i="1" a="1"/>
  <c r="J1986" i="1" s="1"/>
  <c r="G1987" i="1" a="1"/>
  <c r="G1987" i="1" s="1"/>
  <c r="F1992" i="1" a="1"/>
  <c r="F1992" i="1" s="1"/>
  <c r="I1996" i="1" a="1"/>
  <c r="I1996" i="1" s="1"/>
  <c r="K1987" i="1" a="1"/>
  <c r="K1987" i="1" s="1"/>
  <c r="H1996" i="1" a="1"/>
  <c r="H1996" i="1" s="1"/>
  <c r="G1996" i="1" a="1"/>
  <c r="G1996" i="1" s="1"/>
  <c r="F1996" i="1" a="1"/>
  <c r="F1996" i="1" s="1"/>
  <c r="J1993" i="1" a="1"/>
  <c r="J1993" i="1" s="1"/>
  <c r="K1995" i="1" a="1"/>
  <c r="K1995" i="1"/>
  <c r="J1995" i="1" a="1"/>
  <c r="J1995" i="1" s="1"/>
  <c r="G1976" i="1" a="1"/>
  <c r="G1976" i="1" s="1"/>
  <c r="F1981" i="1" a="1"/>
  <c r="F1981" i="1" s="1"/>
  <c r="J1975" i="1" a="1"/>
  <c r="J1975" i="1" s="1"/>
  <c r="J1981" i="1" a="1"/>
  <c r="J1981" i="1" s="1"/>
  <c r="J1976" i="1" a="1"/>
  <c r="J1976" i="1" s="1"/>
  <c r="I1975" i="1" a="1"/>
  <c r="I1975" i="1" s="1"/>
  <c r="G1977" i="1" a="1"/>
  <c r="G1977" i="1" s="1"/>
  <c r="J1984" i="1" a="1"/>
  <c r="J1984" i="1" s="1"/>
  <c r="G1980" i="1" a="1"/>
  <c r="G1980" i="1"/>
  <c r="G1979" i="1" a="1"/>
  <c r="G1979" i="1" s="1"/>
  <c r="F1980" i="1" a="1"/>
  <c r="F1980" i="1" s="1"/>
  <c r="K1980" i="1" a="1"/>
  <c r="K1980" i="1" s="1"/>
  <c r="I1979" i="1" a="1"/>
  <c r="I1979" i="1" s="1"/>
  <c r="H1984" i="1" a="1"/>
  <c r="H1984" i="1" s="1"/>
  <c r="K1983" i="1" a="1"/>
  <c r="K1983" i="1" s="1"/>
  <c r="J1982" i="1" a="1"/>
  <c r="J1982" i="1" s="1"/>
  <c r="H1980" i="1" a="1"/>
  <c r="H1980" i="1" s="1"/>
  <c r="I1980" i="1" a="1"/>
  <c r="I1980" i="1" s="1"/>
  <c r="H1975" i="1" a="1"/>
  <c r="H1975" i="1"/>
  <c r="J1980" i="1" a="1"/>
  <c r="J1980" i="1" s="1"/>
  <c r="H1978" i="1" a="1"/>
  <c r="H1978" i="1" s="1"/>
  <c r="K1975" i="1" a="1"/>
  <c r="K1975" i="1" s="1"/>
  <c r="F1977" i="1" a="1"/>
  <c r="F1977" i="1" s="1"/>
  <c r="K1976" i="1" a="1"/>
  <c r="K1976" i="1" s="1"/>
  <c r="K1982" i="1" a="1"/>
  <c r="K1982" i="1" s="1"/>
  <c r="H1981" i="1" a="1"/>
  <c r="H1981" i="1" s="1"/>
  <c r="J1977" i="1" a="1"/>
  <c r="J1977" i="1" s="1"/>
  <c r="K1981" i="1" a="1"/>
  <c r="K1981" i="1" s="1"/>
  <c r="K1979" i="1" a="1"/>
  <c r="K1979" i="1"/>
  <c r="F1976" i="1" a="1"/>
  <c r="F1976" i="1" s="1"/>
  <c r="G1984" i="1" a="1"/>
  <c r="G1984" i="1" s="1"/>
  <c r="I1978" i="1" a="1"/>
  <c r="I1978" i="1" s="1"/>
  <c r="K1985" i="1" a="1"/>
  <c r="K1985" i="1" s="1"/>
  <c r="J1985" i="1" a="1"/>
  <c r="J1985" i="1" s="1"/>
  <c r="I1984" i="1" a="1"/>
  <c r="I1984" i="1" s="1"/>
  <c r="I1981" i="1" a="1"/>
  <c r="I1981" i="1" s="1"/>
  <c r="J1979" i="1" a="1"/>
  <c r="J1979" i="1" s="1"/>
  <c r="G1983" i="1" a="1"/>
  <c r="G1983" i="1" s="1"/>
  <c r="F1979" i="1" a="1"/>
  <c r="F1979" i="1" s="1"/>
  <c r="K1977" i="1" a="1"/>
  <c r="K1977" i="1" s="1"/>
  <c r="H1976" i="1" a="1"/>
  <c r="H1976" i="1" s="1"/>
  <c r="I1985" i="1" a="1"/>
  <c r="I1985" i="1" s="1"/>
  <c r="H1985" i="1" a="1"/>
  <c r="H1985" i="1" s="1"/>
  <c r="G1985" i="1" a="1"/>
  <c r="G1985" i="1" s="1"/>
  <c r="H1979" i="1" a="1"/>
  <c r="H1979" i="1" s="1"/>
  <c r="I1982" i="1" a="1"/>
  <c r="I1982" i="1" s="1"/>
  <c r="H1983" i="1" a="1"/>
  <c r="H1983" i="1" s="1"/>
  <c r="F1985" i="1" a="1"/>
  <c r="F1985" i="1" s="1"/>
  <c r="I1977" i="1" a="1"/>
  <c r="I1977" i="1"/>
  <c r="J1983" i="1" a="1"/>
  <c r="J1983" i="1" s="1"/>
  <c r="K1984" i="1" a="1"/>
  <c r="K1984" i="1" s="1"/>
  <c r="F1978" i="1" a="1"/>
  <c r="F1978" i="1" s="1"/>
  <c r="H1982" i="1" a="1"/>
  <c r="H1982" i="1" s="1"/>
  <c r="F1982" i="1" a="1"/>
  <c r="F1982" i="1" s="1"/>
  <c r="I1983" i="1" a="1"/>
  <c r="I1983" i="1" s="1"/>
  <c r="G1978" i="1" a="1"/>
  <c r="G1978" i="1" s="1"/>
  <c r="K1978" i="1" a="1"/>
  <c r="K1978" i="1" s="1"/>
  <c r="J1978" i="1" a="1"/>
  <c r="J1978" i="1" s="1"/>
  <c r="I1976" i="1" a="1"/>
  <c r="I1976" i="1"/>
  <c r="G1981" i="1" a="1"/>
  <c r="G1981" i="1" s="1"/>
  <c r="H1977" i="1" a="1"/>
  <c r="H1977" i="1" s="1"/>
  <c r="F1984" i="1" a="1"/>
  <c r="F1984" i="1" s="1"/>
  <c r="F1983" i="1" a="1"/>
  <c r="F1983" i="1" s="1"/>
  <c r="G1982" i="1" a="1"/>
  <c r="G1982" i="1" s="1"/>
  <c r="H1968" i="1" a="1"/>
  <c r="H1968" i="1" s="1"/>
  <c r="K1966" i="1" a="1"/>
  <c r="K1966" i="1" s="1"/>
  <c r="K1967" i="1" a="1"/>
  <c r="K1967" i="1" s="1"/>
  <c r="G1972" i="1" a="1"/>
  <c r="G1972" i="1" s="1"/>
  <c r="G1969" i="1" a="1"/>
  <c r="G1969" i="1" s="1"/>
  <c r="J1967" i="1" a="1"/>
  <c r="J1967" i="1" s="1"/>
  <c r="K1965" i="1" a="1"/>
  <c r="K1965" i="1" s="1"/>
  <c r="H1971" i="1" a="1"/>
  <c r="H1971" i="1" s="1"/>
  <c r="J1966" i="1" a="1"/>
  <c r="J1966" i="1" s="1"/>
  <c r="I1965" i="1" a="1"/>
  <c r="I1965" i="1" s="1"/>
  <c r="G1966" i="1" a="1"/>
  <c r="G1966" i="1" s="1"/>
  <c r="G1975" i="1" a="1"/>
  <c r="G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G1974" i="1" a="1"/>
  <c r="G1974" i="1" s="1"/>
  <c r="I1967" i="1" a="1"/>
  <c r="I1967" i="1" s="1"/>
  <c r="H1967" i="1" a="1"/>
  <c r="H1967" i="1" s="1"/>
  <c r="F1974" i="1" a="1"/>
  <c r="F1974" i="1" s="1"/>
  <c r="I1970" i="1" a="1"/>
  <c r="I1970" i="1" s="1"/>
  <c r="H1966" i="1" a="1"/>
  <c r="H1966" i="1" s="1"/>
  <c r="J1965" i="1" a="1"/>
  <c r="J1965" i="1" s="1"/>
  <c r="F1966" i="1" a="1"/>
  <c r="F1966" i="1" s="1"/>
  <c r="J1972" i="1" a="1"/>
  <c r="J1972" i="1" s="1"/>
  <c r="J1970" i="1" a="1"/>
  <c r="J1970" i="1" s="1"/>
  <c r="H1969" i="1" a="1"/>
  <c r="H1969" i="1" s="1"/>
  <c r="G1968" i="1" a="1"/>
  <c r="G1968" i="1" s="1"/>
  <c r="F1968" i="1" a="1"/>
  <c r="F1968" i="1" s="1"/>
  <c r="K1964" i="1" a="1"/>
  <c r="K1964" i="1" s="1"/>
  <c r="I1972" i="1" a="1"/>
  <c r="I1972" i="1" s="1"/>
  <c r="H1972" i="1" a="1"/>
  <c r="H1972" i="1" s="1"/>
  <c r="K1972" i="1" a="1"/>
  <c r="K1972" i="1" s="1"/>
  <c r="F1965" i="1" a="1"/>
  <c r="F1965" i="1" s="1"/>
  <c r="J1971" i="1" a="1"/>
  <c r="J1971" i="1" s="1"/>
  <c r="I1966" i="1" a="1"/>
  <c r="I1966" i="1" s="1"/>
  <c r="G1971" i="1" a="1"/>
  <c r="G1971" i="1" s="1"/>
  <c r="H1965" i="1" a="1"/>
  <c r="H1965" i="1" s="1"/>
  <c r="I1968" i="1" a="1"/>
  <c r="I1968" i="1" s="1"/>
  <c r="I1969" i="1" a="1"/>
  <c r="I1969" i="1" s="1"/>
  <c r="J1968" i="1" a="1"/>
  <c r="J1968" i="1" s="1"/>
  <c r="F1972" i="1" a="1"/>
  <c r="F1972" i="1" s="1"/>
  <c r="I1971" i="1" a="1"/>
  <c r="I1971" i="1" s="1"/>
  <c r="K1969" i="1" a="1"/>
  <c r="K1969" i="1" s="1"/>
  <c r="F1967" i="1" a="1"/>
  <c r="F1967" i="1" s="1"/>
  <c r="K1971" i="1" a="1"/>
  <c r="K1971" i="1" s="1"/>
  <c r="F1971" i="1" a="1"/>
  <c r="F1971" i="1" s="1"/>
  <c r="G1970" i="1" a="1"/>
  <c r="G1970" i="1" s="1"/>
  <c r="F1970" i="1" a="1"/>
  <c r="F1970" i="1" s="1"/>
  <c r="K1968" i="1" a="1"/>
  <c r="K1968" i="1" s="1"/>
  <c r="H1970" i="1" a="1"/>
  <c r="H1970" i="1" s="1"/>
  <c r="G1965" i="1" a="1"/>
  <c r="G1965" i="1" s="1"/>
  <c r="K1970" i="1" a="1"/>
  <c r="K1970" i="1" s="1"/>
  <c r="F1969" i="1" a="1"/>
  <c r="F1969" i="1" s="1"/>
  <c r="J1969" i="1" a="1"/>
  <c r="J1969" i="1" s="1"/>
  <c r="G1967" i="1" a="1"/>
  <c r="G1967" i="1" s="1"/>
  <c r="J1960" i="1" a="1"/>
  <c r="J1960" i="1" s="1"/>
  <c r="F1956" i="1" a="1"/>
  <c r="F1956" i="1" s="1"/>
  <c r="H1958" i="1" a="1"/>
  <c r="H1958" i="1" s="1"/>
  <c r="J1961" i="1" a="1"/>
  <c r="J1961" i="1" s="1"/>
  <c r="F1962" i="1" a="1"/>
  <c r="F1962" i="1" s="1"/>
  <c r="F1960" i="1" a="1"/>
  <c r="F1960" i="1" s="1"/>
  <c r="F1959" i="1" a="1"/>
  <c r="F1959" i="1" s="1"/>
  <c r="H1960" i="1" a="1"/>
  <c r="H1960" i="1" s="1"/>
  <c r="F1957" i="1" a="1"/>
  <c r="F1957" i="1" s="1"/>
  <c r="J1959" i="1" a="1"/>
  <c r="J1959" i="1" s="1"/>
  <c r="F1958" i="1" a="1"/>
  <c r="F1958" i="1" s="1"/>
  <c r="F1955" i="1" a="1"/>
  <c r="F1955" i="1" s="1"/>
  <c r="H1954" i="1" a="1"/>
  <c r="H1954" i="1" s="1"/>
  <c r="J1964" i="1" a="1"/>
  <c r="J1964" i="1" s="1"/>
  <c r="I1964" i="1" a="1"/>
  <c r="I1964" i="1" s="1"/>
  <c r="F1963" i="1" a="1"/>
  <c r="F1963" i="1" s="1"/>
  <c r="K1954" i="1" a="1"/>
  <c r="K1954" i="1" s="1"/>
  <c r="G1954" i="1" a="1"/>
  <c r="G1954" i="1" s="1"/>
  <c r="H1964" i="1" a="1"/>
  <c r="H1964" i="1" s="1"/>
  <c r="F1964" i="1" a="1"/>
  <c r="F1964" i="1" s="1"/>
  <c r="G1963" i="1" a="1"/>
  <c r="G1963" i="1" s="1"/>
  <c r="K1962" i="1" a="1"/>
  <c r="K1962" i="1" s="1"/>
  <c r="G1962" i="1" a="1"/>
  <c r="G1962" i="1" s="1"/>
  <c r="I1956" i="1" a="1"/>
  <c r="I1956" i="1" s="1"/>
  <c r="K1961" i="1" a="1"/>
  <c r="K1961" i="1" s="1"/>
  <c r="H1959" i="1" a="1"/>
  <c r="H1959" i="1" s="1"/>
  <c r="K1955" i="1" a="1"/>
  <c r="K1955" i="1" s="1"/>
  <c r="I1955" i="1" a="1"/>
  <c r="I1955" i="1" s="1"/>
  <c r="G1960" i="1" a="1"/>
  <c r="G1960" i="1" s="1"/>
  <c r="I1957" i="1" a="1"/>
  <c r="I1957" i="1" s="1"/>
  <c r="H1957" i="1" a="1"/>
  <c r="H1957" i="1" s="1"/>
  <c r="H1955" i="1" a="1"/>
  <c r="H1955" i="1" s="1"/>
  <c r="I1959" i="1" a="1"/>
  <c r="I1959" i="1" s="1"/>
  <c r="G1964" i="1" a="1"/>
  <c r="G1964" i="1" s="1"/>
  <c r="J1955" i="1" a="1"/>
  <c r="J1955" i="1" s="1"/>
  <c r="K1963" i="1" a="1"/>
  <c r="K1963" i="1" s="1"/>
  <c r="K1960" i="1" a="1"/>
  <c r="K1960" i="1" s="1"/>
  <c r="K1958" i="1" a="1"/>
  <c r="K1958" i="1"/>
  <c r="I1958" i="1" a="1"/>
  <c r="I1958" i="1" s="1"/>
  <c r="H1956" i="1" a="1"/>
  <c r="H1956" i="1" s="1"/>
  <c r="H1963" i="1" a="1"/>
  <c r="H1963" i="1" s="1"/>
  <c r="G1955" i="1" a="1"/>
  <c r="G1955" i="1" s="1"/>
  <c r="H1961" i="1" a="1"/>
  <c r="H1961" i="1" s="1"/>
  <c r="J1962" i="1" a="1"/>
  <c r="J1962" i="1" s="1"/>
  <c r="J1954" i="1" a="1"/>
  <c r="J1954" i="1" s="1"/>
  <c r="K1957" i="1" a="1"/>
  <c r="K1957" i="1" s="1"/>
  <c r="J1958" i="1" a="1"/>
  <c r="J1958" i="1" s="1"/>
  <c r="F1961" i="1" a="1"/>
  <c r="F1961" i="1" s="1"/>
  <c r="K1959" i="1" a="1"/>
  <c r="K1959" i="1" s="1"/>
  <c r="J1963" i="1" a="1"/>
  <c r="J1963" i="1" s="1"/>
  <c r="I1961" i="1" a="1"/>
  <c r="I1961" i="1" s="1"/>
  <c r="I1960" i="1" a="1"/>
  <c r="I1960" i="1" s="1"/>
  <c r="J1957" i="1" a="1"/>
  <c r="J1957" i="1" s="1"/>
  <c r="I1954" i="1" a="1"/>
  <c r="I1954" i="1" s="1"/>
  <c r="K1956" i="1" a="1"/>
  <c r="K1956" i="1" s="1"/>
  <c r="G1958" i="1" a="1"/>
  <c r="G1958" i="1" s="1"/>
  <c r="G1956" i="1" a="1"/>
  <c r="G1956" i="1" s="1"/>
  <c r="I1963" i="1" a="1"/>
  <c r="I1963" i="1" s="1"/>
  <c r="I1962" i="1" a="1"/>
  <c r="I1962" i="1" s="1"/>
  <c r="H1962" i="1" a="1"/>
  <c r="H1962" i="1" s="1"/>
  <c r="G1957" i="1" a="1"/>
  <c r="G1957" i="1" s="1"/>
  <c r="G1961" i="1" a="1"/>
  <c r="G1961" i="1" s="1"/>
  <c r="G1959" i="1" a="1"/>
  <c r="G1959" i="1" s="1"/>
  <c r="J1956" i="1" a="1"/>
  <c r="J1956" i="1" s="1"/>
  <c r="I1943" i="1" a="1"/>
  <c r="I1943" i="1" s="1"/>
  <c r="J1952" i="1" a="1"/>
  <c r="J1952" i="1" s="1"/>
  <c r="K1943" i="1" a="1"/>
  <c r="K1943" i="1" s="1"/>
  <c r="I1952" i="1" a="1"/>
  <c r="I1952" i="1" s="1"/>
  <c r="F1951" i="1" a="1"/>
  <c r="F1951" i="1" s="1"/>
  <c r="I1948" i="1" a="1"/>
  <c r="I1948" i="1" s="1"/>
  <c r="F1952" i="1" a="1"/>
  <c r="F1952" i="1" s="1"/>
  <c r="J1948" i="1" a="1"/>
  <c r="J1948" i="1" s="1"/>
  <c r="J1945" i="1" a="1"/>
  <c r="J1945" i="1" s="1"/>
  <c r="H1952" i="1" a="1"/>
  <c r="H1952" i="1" s="1"/>
  <c r="I1947" i="1" a="1"/>
  <c r="I1947" i="1" s="1"/>
  <c r="G1947" i="1" a="1"/>
  <c r="G1947" i="1" s="1"/>
  <c r="G1943" i="1" a="1"/>
  <c r="G1943" i="1" s="1"/>
  <c r="H1945" i="1" a="1"/>
  <c r="H1945" i="1"/>
  <c r="G1952" i="1" a="1"/>
  <c r="G1952" i="1" s="1"/>
  <c r="F1947" i="1" a="1"/>
  <c r="F1947" i="1" s="1"/>
  <c r="K1951" i="1" a="1"/>
  <c r="K1951" i="1" s="1"/>
  <c r="H1951" i="1" a="1"/>
  <c r="H1951" i="1" s="1"/>
  <c r="J1946" i="1" a="1"/>
  <c r="J1946" i="1" s="1"/>
  <c r="I1946" i="1" a="1"/>
  <c r="I1946" i="1" s="1"/>
  <c r="K1946" i="1" a="1"/>
  <c r="K1946" i="1" s="1"/>
  <c r="F1945" i="1" a="1"/>
  <c r="F1945" i="1" s="1"/>
  <c r="F1944" i="1" a="1"/>
  <c r="F1944" i="1" s="1"/>
  <c r="K1950" i="1" a="1"/>
  <c r="K1950" i="1"/>
  <c r="H1943" i="1" a="1"/>
  <c r="H1943" i="1" s="1"/>
  <c r="H1948" i="1" a="1"/>
  <c r="H1948" i="1" s="1"/>
  <c r="I1944" i="1" a="1"/>
  <c r="I1944" i="1" s="1"/>
  <c r="H1950" i="1" a="1"/>
  <c r="H1950" i="1" s="1"/>
  <c r="J1950" i="1" a="1"/>
  <c r="J1950" i="1" s="1"/>
  <c r="J1951" i="1" a="1"/>
  <c r="J1951" i="1" s="1"/>
  <c r="G1950" i="1" a="1"/>
  <c r="G1950" i="1" s="1"/>
  <c r="F1950" i="1" a="1"/>
  <c r="F1950" i="1" s="1"/>
  <c r="K1944" i="1" a="1"/>
  <c r="K1944" i="1" s="1"/>
  <c r="J1953" i="1" a="1"/>
  <c r="J1953" i="1"/>
  <c r="K1945" i="1" a="1"/>
  <c r="K1945" i="1" s="1"/>
  <c r="I1950" i="1" a="1"/>
  <c r="I1950" i="1" s="1"/>
  <c r="F1954" i="1" a="1"/>
  <c r="F1954" i="1" s="1"/>
  <c r="K1953" i="1" a="1"/>
  <c r="K1953" i="1" s="1"/>
  <c r="G1951" i="1" a="1"/>
  <c r="G1951" i="1" s="1"/>
  <c r="K1948" i="1" a="1"/>
  <c r="K1948" i="1" s="1"/>
  <c r="F1948" i="1" a="1"/>
  <c r="F1948" i="1" s="1"/>
  <c r="G1944" i="1" a="1"/>
  <c r="G1944" i="1" s="1"/>
  <c r="F1943" i="1" a="1"/>
  <c r="F1943" i="1" s="1"/>
  <c r="K1947" i="1" a="1"/>
  <c r="K1947" i="1"/>
  <c r="G1948" i="1" a="1"/>
  <c r="G1948" i="1" s="1"/>
  <c r="J1947" i="1" a="1"/>
  <c r="J1947" i="1" s="1"/>
  <c r="H1944" i="1" a="1"/>
  <c r="H1944" i="1" s="1"/>
  <c r="J1944" i="1" a="1"/>
  <c r="J1944" i="1" s="1"/>
  <c r="J1943" i="1" a="1"/>
  <c r="J1943" i="1" s="1"/>
  <c r="H1947" i="1" a="1"/>
  <c r="H1947" i="1" s="1"/>
  <c r="H1953" i="1" a="1"/>
  <c r="H1953" i="1" s="1"/>
  <c r="H1946" i="1" a="1"/>
  <c r="H1946" i="1" s="1"/>
  <c r="I1953" i="1" a="1"/>
  <c r="I1953" i="1" s="1"/>
  <c r="G1953" i="1" a="1"/>
  <c r="G1953" i="1"/>
  <c r="I1945" i="1" a="1"/>
  <c r="I1945" i="1" s="1"/>
  <c r="F1953" i="1" a="1"/>
  <c r="F1953" i="1" s="1"/>
  <c r="K1952" i="1" a="1"/>
  <c r="K1952" i="1" s="1"/>
  <c r="I1951" i="1" a="1"/>
  <c r="I1951" i="1" s="1"/>
  <c r="G1945" i="1" a="1"/>
  <c r="G1945" i="1" s="1"/>
  <c r="G1946" i="1" a="1"/>
  <c r="G1946" i="1" s="1"/>
  <c r="F1946" i="1" a="1"/>
  <c r="F1946" i="1" s="1"/>
  <c r="K1933" i="1" a="1"/>
  <c r="K1933" i="1" s="1"/>
  <c r="G1940" i="1" a="1"/>
  <c r="G1940" i="1" s="1"/>
  <c r="H1936" i="1" a="1"/>
  <c r="H1936" i="1" s="1"/>
  <c r="F1935" i="1" a="1"/>
  <c r="F1935" i="1" s="1"/>
  <c r="H1939" i="1" a="1"/>
  <c r="H1939" i="1" s="1"/>
  <c r="H1933" i="1" a="1"/>
  <c r="H1933" i="1" s="1"/>
  <c r="F1937" i="1" a="1"/>
  <c r="F1937" i="1" s="1"/>
  <c r="H1938" i="1" a="1"/>
  <c r="H1938" i="1" s="1"/>
  <c r="F1938" i="1" a="1"/>
  <c r="F1938" i="1" s="1"/>
  <c r="K1935" i="1" a="1"/>
  <c r="K1935" i="1" s="1"/>
  <c r="K1936" i="1" a="1"/>
  <c r="K1936" i="1" s="1"/>
  <c r="F1934" i="1" a="1"/>
  <c r="F1934" i="1" s="1"/>
  <c r="I1933" i="1" a="1"/>
  <c r="I1933" i="1" s="1"/>
  <c r="J1934" i="1" a="1"/>
  <c r="J1934" i="1" s="1"/>
  <c r="I1936" i="1" a="1"/>
  <c r="I1936" i="1" s="1"/>
  <c r="J1936" i="1" a="1"/>
  <c r="J1936" i="1" s="1"/>
  <c r="J1938" i="1" a="1"/>
  <c r="J1938" i="1" s="1"/>
  <c r="G1941" i="1" a="1"/>
  <c r="G1941" i="1" s="1"/>
  <c r="F1939" i="1" a="1"/>
  <c r="F1939" i="1" s="1"/>
  <c r="G1936" i="1" a="1"/>
  <c r="G1936" i="1" s="1"/>
  <c r="F1941" i="1" a="1"/>
  <c r="F1941" i="1" s="1"/>
  <c r="I1939" i="1" a="1"/>
  <c r="I1939" i="1" s="1"/>
  <c r="I1935" i="1" a="1"/>
  <c r="I1935" i="1" s="1"/>
  <c r="H1932" i="1" a="1"/>
  <c r="H1932" i="1" s="1"/>
  <c r="K1934" i="1" a="1"/>
  <c r="K1934" i="1" s="1"/>
  <c r="F1933" i="1" a="1"/>
  <c r="F1933" i="1" s="1"/>
  <c r="K1932" i="1" a="1"/>
  <c r="K1932" i="1" s="1"/>
  <c r="I1940" i="1" a="1"/>
  <c r="I1940" i="1" s="1"/>
  <c r="G1939" i="1" a="1"/>
  <c r="G1939" i="1" s="1"/>
  <c r="G1938" i="1" a="1"/>
  <c r="G1938" i="1" s="1"/>
  <c r="G1935" i="1" a="1"/>
  <c r="G1935" i="1" s="1"/>
  <c r="J1937" i="1" a="1"/>
  <c r="J1937" i="1" s="1"/>
  <c r="J1932" i="1" a="1"/>
  <c r="J1932" i="1" s="1"/>
  <c r="H1940" i="1" a="1"/>
  <c r="H1940" i="1" s="1"/>
  <c r="K1942" i="1" a="1"/>
  <c r="K1942" i="1" s="1"/>
  <c r="J1942" i="1" a="1"/>
  <c r="J1942" i="1" s="1"/>
  <c r="H1937" i="1" a="1"/>
  <c r="H1937" i="1" s="1"/>
  <c r="I1942" i="1" a="1"/>
  <c r="I1942" i="1" s="1"/>
  <c r="H1942" i="1" a="1"/>
  <c r="H1942" i="1" s="1"/>
  <c r="G1942" i="1" a="1"/>
  <c r="G1942" i="1" s="1"/>
  <c r="F1942" i="1" a="1"/>
  <c r="F1942" i="1" s="1"/>
  <c r="K1941" i="1" a="1"/>
  <c r="K1941" i="1" s="1"/>
  <c r="I1941" i="1" a="1"/>
  <c r="I1941" i="1" s="1"/>
  <c r="I1934" i="1" a="1"/>
  <c r="I1934" i="1" s="1"/>
  <c r="H1935" i="1" a="1"/>
  <c r="H1935" i="1" s="1"/>
  <c r="K1940" i="1" a="1"/>
  <c r="K1940" i="1" s="1"/>
  <c r="F1940" i="1" a="1"/>
  <c r="F1940" i="1" s="1"/>
  <c r="K1939" i="1" a="1"/>
  <c r="K1939" i="1" s="1"/>
  <c r="G1937" i="1" a="1"/>
  <c r="G1937" i="1" s="1"/>
  <c r="J1939" i="1" a="1"/>
  <c r="J1939" i="1" s="1"/>
  <c r="K1938" i="1" a="1"/>
  <c r="K1938" i="1" s="1"/>
  <c r="F1936" i="1" a="1"/>
  <c r="F1936" i="1" s="1"/>
  <c r="J1935" i="1" a="1"/>
  <c r="J1935" i="1" s="1"/>
  <c r="H1934" i="1" a="1"/>
  <c r="H1934" i="1" s="1"/>
  <c r="J1933" i="1" a="1"/>
  <c r="J1933" i="1" s="1"/>
  <c r="G1933" i="1" a="1"/>
  <c r="G1933" i="1" s="1"/>
  <c r="I1938" i="1" a="1"/>
  <c r="I1938" i="1" s="1"/>
  <c r="G1934" i="1" a="1"/>
  <c r="G1934" i="1" s="1"/>
  <c r="I1932" i="1" a="1"/>
  <c r="I1932" i="1" s="1"/>
  <c r="J1941" i="1" a="1"/>
  <c r="J1941" i="1" s="1"/>
  <c r="H1941" i="1" a="1"/>
  <c r="H1941" i="1" s="1"/>
  <c r="J1940" i="1" a="1"/>
  <c r="J1940" i="1" s="1"/>
  <c r="I1937" i="1" a="1"/>
  <c r="I1937" i="1" s="1"/>
  <c r="K1937" i="1" a="1"/>
  <c r="K1937" i="1" s="1"/>
  <c r="F1925" i="1" a="1"/>
  <c r="F1925" i="1" s="1"/>
  <c r="H1924" i="1" a="1"/>
  <c r="H1924" i="1" s="1"/>
  <c r="I1928" i="1" a="1"/>
  <c r="I1928" i="1" s="1"/>
  <c r="K1922" i="1" a="1"/>
  <c r="K1922" i="1" s="1"/>
  <c r="I1926" i="1" a="1"/>
  <c r="I1926" i="1" s="1"/>
  <c r="J1923" i="1" a="1"/>
  <c r="J1923" i="1" s="1"/>
  <c r="F1924" i="1" a="1"/>
  <c r="F1924" i="1" s="1"/>
  <c r="G1926" i="1" a="1"/>
  <c r="G1926" i="1" s="1"/>
  <c r="F1922" i="1" a="1"/>
  <c r="F1922" i="1" s="1"/>
  <c r="G1928" i="1" a="1"/>
  <c r="G1928" i="1" s="1"/>
  <c r="I1927" i="1" a="1"/>
  <c r="I1927" i="1" s="1"/>
  <c r="F1928" i="1" a="1"/>
  <c r="F1928" i="1" s="1"/>
  <c r="H1927" i="1" a="1"/>
  <c r="H1927" i="1" s="1"/>
  <c r="H1925" i="1" a="1"/>
  <c r="H1925" i="1" s="1"/>
  <c r="G1927" i="1" a="1"/>
  <c r="G1927" i="1" s="1"/>
  <c r="G1924" i="1" a="1"/>
  <c r="G1924" i="1" s="1"/>
  <c r="I1923" i="1" a="1"/>
  <c r="I1923" i="1" s="1"/>
  <c r="H1922" i="1" a="1"/>
  <c r="H1922" i="1" s="1"/>
  <c r="H1926" i="1" a="1"/>
  <c r="H1926" i="1" s="1"/>
  <c r="J1922" i="1" a="1"/>
  <c r="J1922" i="1" s="1"/>
  <c r="H1923" i="1" a="1"/>
  <c r="H1923" i="1" s="1"/>
  <c r="H1931" i="1" a="1"/>
  <c r="H1931" i="1" s="1"/>
  <c r="K1928" i="1" a="1"/>
  <c r="K1928" i="1" s="1"/>
  <c r="I1925" i="1" a="1"/>
  <c r="I1925" i="1" s="1"/>
  <c r="K1923" i="1" a="1"/>
  <c r="K1923" i="1" s="1"/>
  <c r="J1921" i="1" a="1"/>
  <c r="J1921" i="1" s="1"/>
  <c r="G1932" i="1" a="1"/>
  <c r="G1932" i="1" s="1"/>
  <c r="J1931" i="1" a="1"/>
  <c r="J1931" i="1" s="1"/>
  <c r="J1924" i="1" a="1"/>
  <c r="J1924" i="1" s="1"/>
  <c r="G1929" i="1" a="1"/>
  <c r="G1929" i="1" s="1"/>
  <c r="F1930" i="1" a="1"/>
  <c r="F1930" i="1" s="1"/>
  <c r="J1926" i="1" a="1"/>
  <c r="J1926" i="1" s="1"/>
  <c r="I1924" i="1" a="1"/>
  <c r="I1924" i="1" s="1"/>
  <c r="K1921" i="1" a="1"/>
  <c r="K1921" i="1" s="1"/>
  <c r="F1932" i="1" a="1"/>
  <c r="F1932" i="1" s="1"/>
  <c r="J1927" i="1" a="1"/>
  <c r="J1927" i="1" s="1"/>
  <c r="K1931" i="1" a="1"/>
  <c r="K1931" i="1" s="1"/>
  <c r="I1931" i="1" a="1"/>
  <c r="I1931" i="1" s="1"/>
  <c r="G1930" i="1" a="1"/>
  <c r="G1930" i="1" s="1"/>
  <c r="K1926" i="1" a="1"/>
  <c r="K1926" i="1" s="1"/>
  <c r="G1931" i="1" a="1"/>
  <c r="G1931" i="1" s="1"/>
  <c r="F1929" i="1" a="1"/>
  <c r="F1929" i="1" s="1"/>
  <c r="G1922" i="1" a="1"/>
  <c r="G1922" i="1" s="1"/>
  <c r="F1926" i="1" a="1"/>
  <c r="F1926" i="1" s="1"/>
  <c r="G1925" i="1" a="1"/>
  <c r="G1925" i="1" s="1"/>
  <c r="F1931" i="1" a="1"/>
  <c r="F1931" i="1" s="1"/>
  <c r="K1930" i="1" a="1"/>
  <c r="K1930" i="1" s="1"/>
  <c r="J1930" i="1" a="1"/>
  <c r="J1930" i="1" s="1"/>
  <c r="H1930" i="1" a="1"/>
  <c r="H1930" i="1"/>
  <c r="I1929" i="1" a="1"/>
  <c r="I1929" i="1" s="1"/>
  <c r="F1923" i="1" a="1"/>
  <c r="F1923" i="1" s="1"/>
  <c r="K1925" i="1" a="1"/>
  <c r="K1925" i="1" s="1"/>
  <c r="K1927" i="1" a="1"/>
  <c r="K1927" i="1" s="1"/>
  <c r="F1927" i="1" a="1"/>
  <c r="F1927" i="1" s="1"/>
  <c r="I1922" i="1" a="1"/>
  <c r="I1922" i="1" s="1"/>
  <c r="K1924" i="1" a="1"/>
  <c r="K1924" i="1" s="1"/>
  <c r="H1928" i="1" a="1"/>
  <c r="H1928" i="1" s="1"/>
  <c r="I1930" i="1" a="1"/>
  <c r="I1930" i="1" s="1"/>
  <c r="J1928" i="1" a="1"/>
  <c r="J1928" i="1" s="1"/>
  <c r="K1929" i="1" a="1"/>
  <c r="K1929" i="1" s="1"/>
  <c r="J1929" i="1" a="1"/>
  <c r="J1929" i="1" s="1"/>
  <c r="G1923" i="1" a="1"/>
  <c r="G1923" i="1" s="1"/>
  <c r="H1929" i="1" a="1"/>
  <c r="H1929" i="1" s="1"/>
  <c r="J1925" i="1" a="1"/>
  <c r="J1925" i="1" s="1"/>
  <c r="I1912" i="1" a="1"/>
  <c r="I1912" i="1" s="1"/>
  <c r="F1913" i="1" a="1"/>
  <c r="F1913" i="1" s="1"/>
  <c r="I1921" i="1" a="1"/>
  <c r="I1921" i="1" s="1"/>
  <c r="J1912" i="1" a="1"/>
  <c r="J1912" i="1" s="1"/>
  <c r="H1919" i="1" a="1"/>
  <c r="H1919" i="1" s="1"/>
  <c r="G1918" i="1" a="1"/>
  <c r="G1918" i="1" s="1"/>
  <c r="H1914" i="1" a="1"/>
  <c r="H1914" i="1" s="1"/>
  <c r="H1921" i="1" a="1"/>
  <c r="H1921" i="1" s="1"/>
  <c r="G1915" i="1" a="1"/>
  <c r="G1915" i="1" s="1"/>
  <c r="J1915" i="1" a="1"/>
  <c r="J1915" i="1" s="1"/>
  <c r="J1919" i="1" a="1"/>
  <c r="J1919" i="1" s="1"/>
  <c r="I1919" i="1" a="1"/>
  <c r="I1919" i="1" s="1"/>
  <c r="F1915" i="1" a="1"/>
  <c r="F1915" i="1" s="1"/>
  <c r="G1921" i="1" a="1"/>
  <c r="G1921" i="1" s="1"/>
  <c r="F1921" i="1" a="1"/>
  <c r="F1921" i="1" s="1"/>
  <c r="H1913" i="1" a="1"/>
  <c r="H1913" i="1" s="1"/>
  <c r="K1920" i="1" a="1"/>
  <c r="K1920" i="1" s="1"/>
  <c r="J1920" i="1" a="1"/>
  <c r="J1920" i="1" s="1"/>
  <c r="F1918" i="1" a="1"/>
  <c r="F1918" i="1" s="1"/>
  <c r="G1916" i="1" a="1"/>
  <c r="G1916" i="1" s="1"/>
  <c r="K1911" i="1" a="1"/>
  <c r="K1911" i="1" s="1"/>
  <c r="F1914" i="1" a="1"/>
  <c r="F1914" i="1" s="1"/>
  <c r="G1911" i="1" a="1"/>
  <c r="G1911" i="1" s="1"/>
  <c r="I1913" i="1" a="1"/>
  <c r="I1913" i="1" s="1"/>
  <c r="I1920" i="1" a="1"/>
  <c r="I1920" i="1"/>
  <c r="G1920" i="1" a="1"/>
  <c r="G1920" i="1" s="1"/>
  <c r="K1918" i="1" a="1"/>
  <c r="K1918" i="1" s="1"/>
  <c r="J1918" i="1" a="1"/>
  <c r="J1918" i="1" s="1"/>
  <c r="H1918" i="1" a="1"/>
  <c r="H1918" i="1" s="1"/>
  <c r="F1917" i="1" a="1"/>
  <c r="F1917" i="1" s="1"/>
  <c r="K1912" i="1" a="1"/>
  <c r="K1912" i="1" s="1"/>
  <c r="J1917" i="1" a="1"/>
  <c r="J1917" i="1" s="1"/>
  <c r="I1914" i="1" a="1"/>
  <c r="I1914" i="1" s="1"/>
  <c r="K1919" i="1" a="1"/>
  <c r="K1919" i="1" s="1"/>
  <c r="G1919" i="1" a="1"/>
  <c r="G1919" i="1"/>
  <c r="K1915" i="1" a="1"/>
  <c r="K1915" i="1" s="1"/>
  <c r="F1911" i="1" a="1"/>
  <c r="F1911" i="1" s="1"/>
  <c r="I1918" i="1" a="1"/>
  <c r="I1918" i="1" s="1"/>
  <c r="G1914" i="1" a="1"/>
  <c r="G1914" i="1" s="1"/>
  <c r="J1914" i="1" a="1"/>
  <c r="J1914" i="1" s="1"/>
  <c r="H1920" i="1" a="1"/>
  <c r="H1920" i="1" s="1"/>
  <c r="F1919" i="1" a="1"/>
  <c r="F1919" i="1" s="1"/>
  <c r="I1917" i="1" a="1"/>
  <c r="I1917" i="1" s="1"/>
  <c r="H1917" i="1" a="1"/>
  <c r="H1917" i="1" s="1"/>
  <c r="H1915" i="1" a="1"/>
  <c r="H1915" i="1" s="1"/>
  <c r="G1917" i="1" a="1"/>
  <c r="G1917" i="1" s="1"/>
  <c r="G1912" i="1" a="1"/>
  <c r="G1912" i="1" s="1"/>
  <c r="J1916" i="1" a="1"/>
  <c r="J1916" i="1" s="1"/>
  <c r="K1914" i="1" a="1"/>
  <c r="K1914" i="1" s="1"/>
  <c r="H1912" i="1" a="1"/>
  <c r="H1912" i="1" s="1"/>
  <c r="I1911" i="1" a="1"/>
  <c r="I1911" i="1" s="1"/>
  <c r="G1913" i="1" a="1"/>
  <c r="G1913" i="1" s="1"/>
  <c r="I1916" i="1" a="1"/>
  <c r="I1916" i="1" s="1"/>
  <c r="K1913" i="1" a="1"/>
  <c r="K1913" i="1" s="1"/>
  <c r="H1911" i="1" a="1"/>
  <c r="H1911" i="1"/>
  <c r="F1912" i="1" a="1"/>
  <c r="F1912" i="1" s="1"/>
  <c r="F1920" i="1" a="1"/>
  <c r="F1920" i="1" s="1"/>
  <c r="I1915" i="1" a="1"/>
  <c r="I1915" i="1" s="1"/>
  <c r="K1917" i="1" a="1"/>
  <c r="K1917" i="1" s="1"/>
  <c r="K1916" i="1" a="1"/>
  <c r="K1916" i="1" s="1"/>
  <c r="H1916" i="1" a="1"/>
  <c r="H1916" i="1" s="1"/>
  <c r="J1911" i="1" a="1"/>
  <c r="J1911" i="1" s="1"/>
  <c r="F1916" i="1" a="1"/>
  <c r="F1916" i="1" s="1"/>
  <c r="J1913" i="1" a="1"/>
  <c r="J1913" i="1" s="1"/>
  <c r="F1902" i="1" a="1"/>
  <c r="F1902" i="1"/>
  <c r="H1905" i="1" a="1"/>
  <c r="H1905" i="1" s="1"/>
  <c r="K1903" i="1" a="1"/>
  <c r="K1903" i="1" s="1"/>
  <c r="F1910" i="1" a="1"/>
  <c r="F1910" i="1" s="1"/>
  <c r="H1906" i="1" a="1"/>
  <c r="H1906" i="1" s="1"/>
  <c r="K1902" i="1" a="1"/>
  <c r="K1902" i="1" s="1"/>
  <c r="K1908" i="1" a="1"/>
  <c r="K1908" i="1" s="1"/>
  <c r="K1907" i="1" a="1"/>
  <c r="K1907" i="1" s="1"/>
  <c r="I1906" i="1" a="1"/>
  <c r="I1906" i="1" s="1"/>
  <c r="J1905" i="1" a="1"/>
  <c r="J1905" i="1" s="1"/>
  <c r="K1904" i="1" a="1"/>
  <c r="K1904" i="1" s="1"/>
  <c r="F1905" i="1" a="1"/>
  <c r="F1905" i="1" s="1"/>
  <c r="G1904" i="1" a="1"/>
  <c r="G1904" i="1" s="1"/>
  <c r="H1902" i="1" a="1"/>
  <c r="H1902" i="1" s="1"/>
  <c r="F1901" i="1" a="1"/>
  <c r="F1901" i="1" s="1"/>
  <c r="H1903" i="1" a="1"/>
  <c r="H1903" i="1" s="1"/>
  <c r="G1902" i="1" a="1"/>
  <c r="G1902" i="1" s="1"/>
  <c r="J1907" i="1" a="1"/>
  <c r="J1907" i="1" s="1"/>
  <c r="J1906" i="1" a="1"/>
  <c r="J1906" i="1" s="1"/>
  <c r="G1905" i="1" a="1"/>
  <c r="G1905" i="1" s="1"/>
  <c r="F1904" i="1" a="1"/>
  <c r="F1904" i="1" s="1"/>
  <c r="I1903" i="1" a="1"/>
  <c r="I1903" i="1" s="1"/>
  <c r="F1903" i="1" a="1"/>
  <c r="F1903" i="1" s="1"/>
  <c r="H1901" i="1" a="1"/>
  <c r="H1901" i="1" s="1"/>
  <c r="K1901" i="1" a="1"/>
  <c r="K1901" i="1" s="1"/>
  <c r="G1907" i="1" a="1"/>
  <c r="G1907" i="1" s="1"/>
  <c r="K1905" i="1" a="1"/>
  <c r="K1905" i="1" s="1"/>
  <c r="K1900" i="1" a="1"/>
  <c r="K1900" i="1" s="1"/>
  <c r="G1901" i="1" a="1"/>
  <c r="G1901" i="1" s="1"/>
  <c r="H1910" i="1" a="1"/>
  <c r="H1910" i="1" s="1"/>
  <c r="K1909" i="1" a="1"/>
  <c r="K1909" i="1" s="1"/>
  <c r="I1908" i="1" a="1"/>
  <c r="I1908" i="1" s="1"/>
  <c r="K1906" i="1" a="1"/>
  <c r="K1906" i="1" s="1"/>
  <c r="G1910" i="1" a="1"/>
  <c r="G1910" i="1" s="1"/>
  <c r="G1906" i="1" a="1"/>
  <c r="G1906" i="1" s="1"/>
  <c r="J1909" i="1" a="1"/>
  <c r="J1909" i="1" s="1"/>
  <c r="J1902" i="1" a="1"/>
  <c r="J1902" i="1" s="1"/>
  <c r="J1908" i="1" a="1"/>
  <c r="J1908" i="1" s="1"/>
  <c r="F1907" i="1" a="1"/>
  <c r="F1907" i="1" s="1"/>
  <c r="F1908" i="1" a="1"/>
  <c r="F1908" i="1" s="1"/>
  <c r="J1901" i="1" a="1"/>
  <c r="J1901" i="1" s="1"/>
  <c r="I1902" i="1" a="1"/>
  <c r="I1902" i="1" s="1"/>
  <c r="I1909" i="1" a="1"/>
  <c r="I1909" i="1" s="1"/>
  <c r="I1900" i="1" a="1"/>
  <c r="I1900" i="1" s="1"/>
  <c r="H1909" i="1" a="1"/>
  <c r="H1909" i="1" s="1"/>
  <c r="I1904" i="1" a="1"/>
  <c r="I1904" i="1" s="1"/>
  <c r="G1908" i="1" a="1"/>
  <c r="G1908" i="1" s="1"/>
  <c r="J1904" i="1" a="1"/>
  <c r="J1904" i="1" s="1"/>
  <c r="H1904" i="1" a="1"/>
  <c r="H1904" i="1" s="1"/>
  <c r="J1900" i="1" a="1"/>
  <c r="J1900" i="1" s="1"/>
  <c r="F1906" i="1" a="1"/>
  <c r="F1906" i="1" s="1"/>
  <c r="J1903" i="1" a="1"/>
  <c r="J1903" i="1" s="1"/>
  <c r="H1908" i="1" a="1"/>
  <c r="H1908" i="1" s="1"/>
  <c r="I1905" i="1" a="1"/>
  <c r="I1905" i="1" s="1"/>
  <c r="I1907" i="1" a="1"/>
  <c r="I1907" i="1" s="1"/>
  <c r="K1910" i="1" a="1"/>
  <c r="K1910" i="1" s="1"/>
  <c r="G1909" i="1" a="1"/>
  <c r="G1909" i="1" s="1"/>
  <c r="J1910" i="1" a="1"/>
  <c r="J1910" i="1" s="1"/>
  <c r="H1900" i="1" a="1"/>
  <c r="H1900" i="1" s="1"/>
  <c r="I1910" i="1" a="1"/>
  <c r="I1910" i="1" s="1"/>
  <c r="F1909" i="1" a="1"/>
  <c r="F1909" i="1" s="1"/>
  <c r="I1901" i="1" a="1"/>
  <c r="I1901" i="1" s="1"/>
  <c r="H1907" i="1" a="1"/>
  <c r="H1907" i="1" s="1"/>
  <c r="G1903" i="1" a="1"/>
  <c r="G1903" i="1" s="1"/>
  <c r="K1899" i="1" a="1"/>
  <c r="K1899" i="1" s="1"/>
  <c r="I1899" i="1" a="1"/>
  <c r="I1899" i="1" s="1"/>
  <c r="G1899" i="1" a="1"/>
  <c r="G1899" i="1" s="1"/>
  <c r="F1899" i="1" a="1"/>
  <c r="F1899" i="1" s="1"/>
  <c r="G1900" i="1" a="1"/>
  <c r="G1900" i="1" s="1"/>
  <c r="F1900" i="1" a="1"/>
  <c r="F1900" i="1" s="1"/>
  <c r="J1899" i="1" a="1"/>
  <c r="J1899" i="1"/>
  <c r="H1899" i="1" a="1"/>
  <c r="H1899" i="1" s="1"/>
  <c r="J1670" i="1" a="1"/>
  <c r="J1670" i="1" s="1"/>
  <c r="F1671" i="1" a="1"/>
  <c r="F1671" i="1" s="1"/>
  <c r="G1671" i="1" a="1"/>
  <c r="G1671" i="1" s="1"/>
  <c r="K1671" i="1" a="1"/>
  <c r="K1671" i="1" s="1"/>
  <c r="J1671" i="1" a="1"/>
  <c r="J1671" i="1" s="1"/>
  <c r="H1671" i="1" a="1"/>
  <c r="H1671" i="1" s="1"/>
  <c r="I1671" i="1" a="1"/>
  <c r="I1671" i="1" s="1"/>
  <c r="K1670" i="1" a="1"/>
  <c r="K1670" i="1" s="1"/>
  <c r="J1663" i="1" a="1"/>
  <c r="J1663" i="1" s="1"/>
  <c r="F1663" i="1" a="1"/>
  <c r="F1663" i="1" s="1"/>
  <c r="H1660" i="1" a="1"/>
  <c r="H1660" i="1" s="1"/>
  <c r="I1668" i="1" a="1"/>
  <c r="I1668" i="1" s="1"/>
  <c r="F1660" i="1" a="1"/>
  <c r="F1660" i="1" s="1"/>
  <c r="K1662" i="1" a="1"/>
  <c r="K1662" i="1" s="1"/>
  <c r="H1669" i="1" a="1"/>
  <c r="H1669" i="1" s="1"/>
  <c r="F1669" i="1" a="1"/>
  <c r="F1669" i="1" s="1"/>
  <c r="J1662" i="1" a="1"/>
  <c r="J1662" i="1" s="1"/>
  <c r="K1668" i="1" a="1"/>
  <c r="K1668" i="1" s="1"/>
  <c r="F1662" i="1" a="1"/>
  <c r="F1662" i="1"/>
  <c r="I1665" i="1" a="1"/>
  <c r="I1665" i="1" s="1"/>
  <c r="J1659" i="1" a="1"/>
  <c r="J1659" i="1" s="1"/>
  <c r="J1667" i="1" a="1"/>
  <c r="J1667" i="1" s="1"/>
  <c r="J1665" i="1" a="1"/>
  <c r="J1665" i="1" s="1"/>
  <c r="I1667" i="1" a="1"/>
  <c r="I1667" i="1" s="1"/>
  <c r="G1667" i="1" a="1"/>
  <c r="G1667" i="1" s="1"/>
  <c r="K1666" i="1" a="1"/>
  <c r="K1666" i="1" s="1"/>
  <c r="I1666" i="1" a="1"/>
  <c r="I1666" i="1" s="1"/>
  <c r="G1666" i="1" a="1"/>
  <c r="G1666" i="1" s="1"/>
  <c r="H1665" i="1" a="1"/>
  <c r="H1665" i="1" s="1"/>
  <c r="K1659" i="1" a="1"/>
  <c r="K1659" i="1" s="1"/>
  <c r="I1659" i="1" a="1"/>
  <c r="I1659" i="1" s="1"/>
  <c r="F1666" i="1" a="1"/>
  <c r="F1666" i="1" s="1"/>
  <c r="I1663" i="1" a="1"/>
  <c r="I1663" i="1" s="1"/>
  <c r="H1663" i="1" a="1"/>
  <c r="H1663" i="1" s="1"/>
  <c r="J1669" i="1" a="1"/>
  <c r="J1669" i="1" s="1"/>
  <c r="G1669" i="1" a="1"/>
  <c r="G1669" i="1" s="1"/>
  <c r="I1664" i="1" a="1"/>
  <c r="I1664" i="1" s="1"/>
  <c r="K1660" i="1" a="1"/>
  <c r="K1660" i="1" s="1"/>
  <c r="J1660" i="1" a="1"/>
  <c r="J1660" i="1"/>
  <c r="J1668" i="1" a="1"/>
  <c r="J1668" i="1" s="1"/>
  <c r="I1660" i="1" a="1"/>
  <c r="I1660" i="1" s="1"/>
  <c r="G1665" i="1" a="1"/>
  <c r="G1665" i="1" s="1"/>
  <c r="G1662" i="1" a="1"/>
  <c r="G1662" i="1" s="1"/>
  <c r="I1670" i="1" a="1"/>
  <c r="I1670" i="1" s="1"/>
  <c r="G1664" i="1" a="1"/>
  <c r="G1664" i="1" s="1"/>
  <c r="H1670" i="1" a="1"/>
  <c r="H1670" i="1" s="1"/>
  <c r="G1670" i="1" a="1"/>
  <c r="G1670" i="1" s="1"/>
  <c r="F1670" i="1" a="1"/>
  <c r="F1670" i="1" s="1"/>
  <c r="F1667" i="1" a="1"/>
  <c r="F1667" i="1"/>
  <c r="H1664" i="1" a="1"/>
  <c r="H1664" i="1" s="1"/>
  <c r="H1667" i="1" a="1"/>
  <c r="H1667" i="1" s="1"/>
  <c r="H1662" i="1" a="1"/>
  <c r="H1662" i="1" s="1"/>
  <c r="F1665" i="1" a="1"/>
  <c r="F1665" i="1" s="1"/>
  <c r="K1664" i="1" a="1"/>
  <c r="K1664" i="1" s="1"/>
  <c r="J1664" i="1" a="1"/>
  <c r="J1664" i="1" s="1"/>
  <c r="F1664" i="1" a="1"/>
  <c r="F1664" i="1" s="1"/>
  <c r="G1660" i="1" a="1"/>
  <c r="G1660" i="1" s="1"/>
  <c r="K1663" i="1" a="1"/>
  <c r="K1663" i="1" s="1"/>
  <c r="G1663" i="1" a="1"/>
  <c r="G1663" i="1" s="1"/>
  <c r="I1662" i="1" a="1"/>
  <c r="I1662" i="1" s="1"/>
  <c r="K1669" i="1" a="1"/>
  <c r="K1669" i="1" s="1"/>
  <c r="I1669" i="1" a="1"/>
  <c r="I1669" i="1" s="1"/>
  <c r="K1665" i="1" a="1"/>
  <c r="K1665" i="1" s="1"/>
  <c r="H1668" i="1" a="1"/>
  <c r="H1668" i="1"/>
  <c r="G1668" i="1" a="1"/>
  <c r="G1668" i="1" s="1"/>
  <c r="F1668" i="1" a="1"/>
  <c r="F1668" i="1"/>
  <c r="K1667" i="1" a="1"/>
  <c r="K1667" i="1"/>
  <c r="J1666" i="1" a="1"/>
  <c r="J1666" i="1" s="1"/>
  <c r="H1666" i="1" a="1"/>
  <c r="H1666" i="1" s="1"/>
  <c r="J1652" i="1" a="1"/>
  <c r="J1652" i="1"/>
  <c r="J1645" i="1" a="1"/>
  <c r="J1645" i="1"/>
  <c r="J1658" i="1" a="1"/>
  <c r="J1658" i="1" s="1"/>
  <c r="G1642" i="1" a="1"/>
  <c r="G1642" i="1" s="1"/>
  <c r="F1645" i="1" a="1"/>
  <c r="F1645" i="1" s="1"/>
  <c r="H1652" i="1" a="1"/>
  <c r="H1652" i="1" s="1"/>
  <c r="G1652" i="1" a="1"/>
  <c r="G1652" i="1" s="1"/>
  <c r="G1644" i="1" a="1"/>
  <c r="G1644" i="1" s="1"/>
  <c r="F1646" i="1" a="1"/>
  <c r="F1646" i="1"/>
  <c r="I1644" i="1" a="1"/>
  <c r="I1644" i="1"/>
  <c r="G1659" i="1" a="1"/>
  <c r="G1659" i="1"/>
  <c r="F1658" i="1" a="1"/>
  <c r="F1658" i="1"/>
  <c r="H1645" i="1" a="1"/>
  <c r="H1645" i="1" s="1"/>
  <c r="K1641" i="1" a="1"/>
  <c r="K1641" i="1"/>
  <c r="J1641" i="1" a="1"/>
  <c r="J1641" i="1"/>
  <c r="F1659" i="1" a="1"/>
  <c r="F1659" i="1" s="1"/>
  <c r="H1644" i="1" a="1"/>
  <c r="H1644" i="1"/>
  <c r="I1645" i="1" a="1"/>
  <c r="I1645" i="1"/>
  <c r="F1644" i="1" a="1"/>
  <c r="F1644" i="1"/>
  <c r="H1642" i="1" a="1"/>
  <c r="H1642" i="1" s="1"/>
  <c r="K1645" i="1" a="1"/>
  <c r="K1645" i="1" s="1"/>
  <c r="K1644" i="1" a="1"/>
  <c r="K1644" i="1"/>
  <c r="I1652" i="1" a="1"/>
  <c r="I1652" i="1" s="1"/>
  <c r="K1652" i="1" a="1"/>
  <c r="K1652" i="1" s="1"/>
  <c r="I1642" i="1" a="1"/>
  <c r="I1642" i="1" s="1"/>
  <c r="J1646" i="1" a="1"/>
  <c r="J1646" i="1" s="1"/>
  <c r="G1645" i="1" a="1"/>
  <c r="G1645" i="1"/>
  <c r="H1641" i="1" a="1"/>
  <c r="H1641" i="1" s="1"/>
  <c r="H1646" i="1" a="1"/>
  <c r="H1646" i="1" s="1"/>
  <c r="F1652" i="1" a="1"/>
  <c r="F1652" i="1"/>
  <c r="I1646" i="1" a="1"/>
  <c r="I1646" i="1"/>
  <c r="G1646" i="1" a="1"/>
  <c r="G1646" i="1"/>
  <c r="K1646" i="1" a="1"/>
  <c r="K1646" i="1"/>
  <c r="K1642" i="1" a="1"/>
  <c r="K1642" i="1" s="1"/>
  <c r="F1642" i="1" a="1"/>
  <c r="F1642" i="1"/>
  <c r="H1659" i="1" a="1"/>
  <c r="H1659" i="1" s="1"/>
  <c r="I1641" i="1" a="1"/>
  <c r="I1641" i="1" s="1"/>
  <c r="K1658" i="1" a="1"/>
  <c r="K1658" i="1"/>
  <c r="J1644" i="1" a="1"/>
  <c r="J1644" i="1"/>
  <c r="I1658" i="1" a="1"/>
  <c r="I1658" i="1"/>
  <c r="G1658" i="1" a="1"/>
  <c r="G1658" i="1" s="1"/>
  <c r="J1642" i="1" a="1"/>
  <c r="J1642" i="1"/>
  <c r="H1658" i="1" a="1"/>
  <c r="H1658" i="1" s="1"/>
  <c r="F1623" i="1" a="1"/>
  <c r="F1623" i="1" s="1"/>
  <c r="H1621" i="1" a="1"/>
  <c r="H1621" i="1" s="1"/>
  <c r="H1625" i="1" a="1"/>
  <c r="H1625" i="1" s="1"/>
  <c r="K1622" i="1" a="1"/>
  <c r="K1622" i="1"/>
  <c r="K1623" i="1" a="1"/>
  <c r="K1623" i="1"/>
  <c r="J1622" i="1" a="1"/>
  <c r="J1622" i="1" s="1"/>
  <c r="F1627" i="1" a="1"/>
  <c r="F1627" i="1" s="1"/>
  <c r="G1624" i="1" a="1"/>
  <c r="G1624" i="1"/>
  <c r="H1626" i="1" a="1"/>
  <c r="H1626" i="1"/>
  <c r="K1621" i="1" a="1"/>
  <c r="K1621" i="1"/>
  <c r="H1627" i="1" a="1"/>
  <c r="H1627" i="1"/>
  <c r="I1623" i="1" a="1"/>
  <c r="I1623" i="1" s="1"/>
  <c r="K1626" i="1" a="1"/>
  <c r="K1626" i="1" s="1"/>
  <c r="I1622" i="1" a="1"/>
  <c r="I1622" i="1" s="1"/>
  <c r="I1624" i="1" a="1"/>
  <c r="I1624" i="1" s="1"/>
  <c r="J1627" i="1" a="1"/>
  <c r="J1627" i="1"/>
  <c r="H1622" i="1" a="1"/>
  <c r="H1622" i="1"/>
  <c r="I1626" i="1" a="1"/>
  <c r="I1626" i="1"/>
  <c r="K1625" i="1" a="1"/>
  <c r="K1625" i="1"/>
  <c r="F1624" i="1" a="1"/>
  <c r="F1624" i="1" s="1"/>
  <c r="I1627" i="1" a="1"/>
  <c r="I1627" i="1" s="1"/>
  <c r="J1624" i="1" a="1"/>
  <c r="J1624" i="1" s="1"/>
  <c r="G1621" i="1" a="1"/>
  <c r="G1621" i="1" s="1"/>
  <c r="J1623" i="1" a="1"/>
  <c r="J1623" i="1"/>
  <c r="F1626" i="1" a="1"/>
  <c r="F1626" i="1"/>
  <c r="I1625" i="1" a="1"/>
  <c r="I1625" i="1"/>
  <c r="G1641" i="1" a="1"/>
  <c r="G1641" i="1" s="1"/>
  <c r="F1641" i="1" a="1"/>
  <c r="F1641" i="1" s="1"/>
  <c r="K1640" i="1" a="1"/>
  <c r="K1640" i="1"/>
  <c r="H1640" i="1" a="1"/>
  <c r="H1640" i="1"/>
  <c r="J1626" i="1" a="1"/>
  <c r="J1626" i="1"/>
  <c r="J1640" i="1" a="1"/>
  <c r="J1640" i="1"/>
  <c r="I1640" i="1" a="1"/>
  <c r="I1640" i="1" s="1"/>
  <c r="G1640" i="1" a="1"/>
  <c r="G1640" i="1" s="1"/>
  <c r="G1627" i="1" a="1"/>
  <c r="G1627" i="1" s="1"/>
  <c r="H1624" i="1" a="1"/>
  <c r="H1624" i="1" s="1"/>
  <c r="H1623" i="1" a="1"/>
  <c r="H1623" i="1"/>
  <c r="J1625" i="1" a="1"/>
  <c r="J1625" i="1"/>
  <c r="K1624" i="1" a="1"/>
  <c r="K1624" i="1"/>
  <c r="G1623" i="1" a="1"/>
  <c r="G1623" i="1" s="1"/>
  <c r="F1625" i="1" a="1"/>
  <c r="F1625" i="1" s="1"/>
  <c r="F1622" i="1" a="1"/>
  <c r="F1622" i="1" s="1"/>
  <c r="F1640" i="1" a="1"/>
  <c r="F1640" i="1" s="1"/>
  <c r="G1626" i="1" a="1"/>
  <c r="G1626" i="1" s="1"/>
  <c r="J1621" i="1" a="1"/>
  <c r="J1621" i="1"/>
  <c r="I1621" i="1" a="1"/>
  <c r="I1621" i="1"/>
  <c r="G1622" i="1" a="1"/>
  <c r="G1622" i="1"/>
  <c r="K1627" i="1" a="1"/>
  <c r="K1627" i="1" s="1"/>
  <c r="G1625" i="1" a="1"/>
  <c r="G1625" i="1" s="1"/>
  <c r="G1611" i="1" a="1"/>
  <c r="G1611" i="1"/>
  <c r="K1610" i="1" a="1"/>
  <c r="K1610" i="1"/>
  <c r="F1610" i="1" a="1"/>
  <c r="F1610" i="1"/>
  <c r="J1620" i="1" a="1"/>
  <c r="J1620" i="1" s="1"/>
  <c r="F1621" i="1" a="1"/>
  <c r="F1621" i="1" s="1"/>
  <c r="I1609" i="1" a="1"/>
  <c r="I1609" i="1" s="1"/>
  <c r="I1620" i="1" a="1"/>
  <c r="I1620" i="1" s="1"/>
  <c r="G1620" i="1" a="1"/>
  <c r="G1620" i="1" s="1"/>
  <c r="F1619" i="1" a="1"/>
  <c r="F1619" i="1"/>
  <c r="K1617" i="1" a="1"/>
  <c r="K1617" i="1"/>
  <c r="I1610" i="1" a="1"/>
  <c r="I1610" i="1"/>
  <c r="J1617" i="1" a="1"/>
  <c r="J1617" i="1" s="1"/>
  <c r="K1611" i="1" a="1"/>
  <c r="K1611" i="1" s="1"/>
  <c r="K1603" i="1" a="1"/>
  <c r="K1603" i="1" s="1"/>
  <c r="G1610" i="1" a="1"/>
  <c r="G1610" i="1"/>
  <c r="K1609" i="1" a="1"/>
  <c r="K1609" i="1" s="1"/>
  <c r="I1617" i="1" a="1"/>
  <c r="I1617" i="1"/>
  <c r="I1611" i="1" a="1"/>
  <c r="I1611" i="1"/>
  <c r="F1611" i="1" a="1"/>
  <c r="F1611" i="1"/>
  <c r="J1609" i="1" a="1"/>
  <c r="J1609" i="1" s="1"/>
  <c r="F1609" i="1" a="1"/>
  <c r="F1609" i="1" s="1"/>
  <c r="H1603" i="1" a="1"/>
  <c r="H1603" i="1"/>
  <c r="J1603" i="1" a="1"/>
  <c r="J1603" i="1"/>
  <c r="K1620" i="1" a="1"/>
  <c r="K1620" i="1" s="1"/>
  <c r="H1617" i="1" a="1"/>
  <c r="H1617" i="1" s="1"/>
  <c r="I1603" i="1" a="1"/>
  <c r="I1603" i="1" s="1"/>
  <c r="H1620" i="1" a="1"/>
  <c r="H1620" i="1" s="1"/>
  <c r="J1619" i="1" a="1"/>
  <c r="J1619" i="1" s="1"/>
  <c r="H1619" i="1" a="1"/>
  <c r="H1619" i="1" s="1"/>
  <c r="G1617" i="1" a="1"/>
  <c r="G1617" i="1"/>
  <c r="J1611" i="1" a="1"/>
  <c r="J1611" i="1"/>
  <c r="H1611" i="1" a="1"/>
  <c r="H1611" i="1"/>
  <c r="H1610" i="1" a="1"/>
  <c r="H1610" i="1" s="1"/>
  <c r="H1609" i="1" a="1"/>
  <c r="H1609" i="1" s="1"/>
  <c r="F1620" i="1" a="1"/>
  <c r="F1620" i="1"/>
  <c r="J1610" i="1" a="1"/>
  <c r="J1610" i="1"/>
  <c r="F1617" i="1" a="1"/>
  <c r="F1617" i="1" s="1"/>
  <c r="G1609" i="1" a="1"/>
  <c r="G1609" i="1"/>
  <c r="K1619" i="1" a="1"/>
  <c r="K1619" i="1"/>
  <c r="I1619" i="1" a="1"/>
  <c r="I1619" i="1"/>
  <c r="G1619" i="1" a="1"/>
  <c r="G1619" i="1" s="1"/>
  <c r="J1602" i="1" a="1"/>
  <c r="J1602" i="1" s="1"/>
  <c r="F1602" i="1" a="1"/>
  <c r="F1602" i="1"/>
  <c r="G1596" i="1" a="1"/>
  <c r="G1596" i="1" s="1"/>
  <c r="F1596" i="1" a="1"/>
  <c r="F1596" i="1" s="1"/>
  <c r="K1593" i="1" a="1"/>
  <c r="K1593" i="1" s="1"/>
  <c r="G1593" i="1" a="1"/>
  <c r="G1593" i="1" s="1"/>
  <c r="K1594" i="1" a="1"/>
  <c r="K1594" i="1" s="1"/>
  <c r="J1594" i="1" a="1"/>
  <c r="J1594" i="1" s="1"/>
  <c r="H1593" i="1" a="1"/>
  <c r="H1593" i="1" s="1"/>
  <c r="K1602" i="1" a="1"/>
  <c r="K1602" i="1"/>
  <c r="G1603" i="1" a="1"/>
  <c r="G1603" i="1"/>
  <c r="F1603" i="1" a="1"/>
  <c r="F1603" i="1"/>
  <c r="I1596" i="1" a="1"/>
  <c r="I1596" i="1" s="1"/>
  <c r="F1594" i="1" a="1"/>
  <c r="F1594" i="1"/>
  <c r="I1602" i="1" a="1"/>
  <c r="I1602" i="1"/>
  <c r="H1602" i="1" a="1"/>
  <c r="H1602" i="1"/>
  <c r="G1602" i="1" a="1"/>
  <c r="G1602" i="1" s="1"/>
  <c r="K1596" i="1" a="1"/>
  <c r="K1596" i="1"/>
  <c r="H1594" i="1" a="1"/>
  <c r="H1594" i="1"/>
  <c r="J1593" i="1" a="1"/>
  <c r="J1593" i="1"/>
  <c r="J1596" i="1" a="1"/>
  <c r="J1596" i="1" s="1"/>
  <c r="H1596" i="1" a="1"/>
  <c r="H1596" i="1" s="1"/>
  <c r="I1594" i="1" a="1"/>
  <c r="I1594" i="1" s="1"/>
  <c r="G1594" i="1" a="1"/>
  <c r="G1594" i="1" s="1"/>
  <c r="I1593" i="1" a="1"/>
  <c r="I1593" i="1" s="1"/>
  <c r="F1593" i="1" a="1"/>
  <c r="F1593" i="1"/>
  <c r="F1572" i="1" a="1"/>
  <c r="F1572" i="1" s="1"/>
  <c r="J1575" i="1" a="1"/>
  <c r="J1575" i="1" s="1"/>
  <c r="F1580" i="1" a="1"/>
  <c r="F1580" i="1" s="1"/>
  <c r="J1572" i="1" a="1"/>
  <c r="J1572" i="1" s="1"/>
  <c r="K1574" i="1" a="1"/>
  <c r="K1574" i="1"/>
  <c r="J1573" i="1" a="1"/>
  <c r="J1573" i="1"/>
  <c r="G1570" i="1" a="1"/>
  <c r="G1570" i="1" s="1"/>
  <c r="F1574" i="1" a="1"/>
  <c r="F1574" i="1"/>
  <c r="I1573" i="1" a="1"/>
  <c r="I1573" i="1"/>
  <c r="I1580" i="1" a="1"/>
  <c r="I1580" i="1"/>
  <c r="G1578" i="1" a="1"/>
  <c r="G1578" i="1"/>
  <c r="J1577" i="1" a="1"/>
  <c r="J1577" i="1" s="1"/>
  <c r="H1575" i="1" a="1"/>
  <c r="H1575" i="1"/>
  <c r="G1575" i="1" a="1"/>
  <c r="G1575" i="1"/>
  <c r="K1572" i="1" a="1"/>
  <c r="K1572" i="1"/>
  <c r="H1577" i="1" a="1"/>
  <c r="H1577" i="1" s="1"/>
  <c r="J1574" i="1" a="1"/>
  <c r="J1574" i="1" s="1"/>
  <c r="G1572" i="1" a="1"/>
  <c r="G1572" i="1"/>
  <c r="I1576" i="1" a="1"/>
  <c r="I1576" i="1" s="1"/>
  <c r="I1572" i="1" a="1"/>
  <c r="I1572" i="1" s="1"/>
  <c r="I1574" i="1" a="1"/>
  <c r="I1574" i="1"/>
  <c r="I1577" i="1" a="1"/>
  <c r="I1577" i="1" s="1"/>
  <c r="J1576" i="1" a="1"/>
  <c r="J1576" i="1" s="1"/>
  <c r="H1576" i="1" a="1"/>
  <c r="H1576" i="1" s="1"/>
  <c r="G1576" i="1" a="1"/>
  <c r="G1576" i="1" s="1"/>
  <c r="F1576" i="1" a="1"/>
  <c r="F1576" i="1"/>
  <c r="H1572" i="1" a="1"/>
  <c r="H1572" i="1" s="1"/>
  <c r="I1575" i="1" a="1"/>
  <c r="I1575" i="1" s="1"/>
  <c r="K1573" i="1" a="1"/>
  <c r="K1573" i="1"/>
  <c r="H1580" i="1" a="1"/>
  <c r="H1580" i="1"/>
  <c r="K1576" i="1" a="1"/>
  <c r="K1576" i="1"/>
  <c r="J1578" i="1" a="1"/>
  <c r="J1578" i="1"/>
  <c r="K1570" i="1" a="1"/>
  <c r="K1570" i="1" s="1"/>
  <c r="G1580" i="1" a="1"/>
  <c r="G1580" i="1"/>
  <c r="J1580" i="1" a="1"/>
  <c r="J1580" i="1"/>
  <c r="I1570" i="1" a="1"/>
  <c r="I1570" i="1"/>
  <c r="I1579" i="1" a="1"/>
  <c r="I1579" i="1" s="1"/>
  <c r="F1577" i="1" a="1"/>
  <c r="F1577" i="1"/>
  <c r="J1579" i="1" a="1"/>
  <c r="J1579" i="1"/>
  <c r="H1579" i="1" a="1"/>
  <c r="H1579" i="1" s="1"/>
  <c r="G1574" i="1" a="1"/>
  <c r="G1574" i="1" s="1"/>
  <c r="K1578" i="1" a="1"/>
  <c r="K1578" i="1"/>
  <c r="H1578" i="1" a="1"/>
  <c r="H1578" i="1" s="1"/>
  <c r="K1577" i="1" a="1"/>
  <c r="K1577" i="1" s="1"/>
  <c r="G1573" i="1" a="1"/>
  <c r="G1573" i="1" s="1"/>
  <c r="G1577" i="1" a="1"/>
  <c r="G1577" i="1" s="1"/>
  <c r="H1570" i="1" a="1"/>
  <c r="H1570" i="1" s="1"/>
  <c r="F1578" i="1" a="1"/>
  <c r="F1578" i="1" s="1"/>
  <c r="F1573" i="1" a="1"/>
  <c r="F1573" i="1" s="1"/>
  <c r="F1579" i="1" a="1"/>
  <c r="F1579" i="1"/>
  <c r="H1573" i="1" a="1"/>
  <c r="H1573" i="1"/>
  <c r="K1580" i="1" a="1"/>
  <c r="K1580" i="1"/>
  <c r="K1579" i="1" a="1"/>
  <c r="K1579" i="1"/>
  <c r="G1579" i="1" a="1"/>
  <c r="G1579" i="1" s="1"/>
  <c r="I1578" i="1" a="1"/>
  <c r="I1578" i="1"/>
  <c r="K1575" i="1" a="1"/>
  <c r="K1575" i="1"/>
  <c r="H1574" i="1" a="1"/>
  <c r="H1574" i="1" s="1"/>
  <c r="J1570" i="1" a="1"/>
  <c r="J1570" i="1"/>
  <c r="F1575" i="1" a="1"/>
  <c r="F1575" i="1"/>
  <c r="H1563" i="1" a="1"/>
  <c r="H1563" i="1"/>
  <c r="F1555" i="1" a="1"/>
  <c r="F1555" i="1" s="1"/>
  <c r="G1563" i="1" a="1"/>
  <c r="G1563" i="1" s="1"/>
  <c r="F1562" i="1" a="1"/>
  <c r="F1562" i="1" s="1"/>
  <c r="K1562" i="1" a="1"/>
  <c r="K1562" i="1" s="1"/>
  <c r="H1549" i="1" a="1"/>
  <c r="H1549" i="1" s="1"/>
  <c r="H1555" i="1" a="1"/>
  <c r="H1555" i="1" s="1"/>
  <c r="G1556" i="1" a="1"/>
  <c r="G1556" i="1" s="1"/>
  <c r="F1556" i="1" a="1"/>
  <c r="F1556" i="1"/>
  <c r="J1556" i="1" a="1"/>
  <c r="J1556" i="1" s="1"/>
  <c r="K1549" i="1" a="1"/>
  <c r="K1549" i="1" s="1"/>
  <c r="K1556" i="1" a="1"/>
  <c r="K1556" i="1"/>
  <c r="J1555" i="1" a="1"/>
  <c r="J1555" i="1"/>
  <c r="J1564" i="1" a="1"/>
  <c r="J1564" i="1"/>
  <c r="G1564" i="1" a="1"/>
  <c r="G1564" i="1"/>
  <c r="I1563" i="1" a="1"/>
  <c r="I1563" i="1" s="1"/>
  <c r="F1549" i="1" a="1"/>
  <c r="F1549" i="1"/>
  <c r="F1570" i="1" a="1"/>
  <c r="F1570" i="1" s="1"/>
  <c r="I1564" i="1" a="1"/>
  <c r="I1564" i="1" s="1"/>
  <c r="I1549" i="1" a="1"/>
  <c r="I1549" i="1"/>
  <c r="H1562" i="1" a="1"/>
  <c r="H1562" i="1"/>
  <c r="K1555" i="1" a="1"/>
  <c r="K1555" i="1"/>
  <c r="F1564" i="1" a="1"/>
  <c r="F1564" i="1" s="1"/>
  <c r="I1555" i="1" a="1"/>
  <c r="I1555" i="1" s="1"/>
  <c r="H1556" i="1" a="1"/>
  <c r="H1556" i="1" s="1"/>
  <c r="G1549" i="1" a="1"/>
  <c r="G1549" i="1" s="1"/>
  <c r="I1556" i="1" a="1"/>
  <c r="I1556" i="1" s="1"/>
  <c r="K1564" i="1" a="1"/>
  <c r="K1564" i="1" s="1"/>
  <c r="F1563" i="1" a="1"/>
  <c r="F1563" i="1"/>
  <c r="G1555" i="1" a="1"/>
  <c r="G1555" i="1"/>
  <c r="J1549" i="1" a="1"/>
  <c r="J1549" i="1" s="1"/>
  <c r="J1562" i="1" a="1"/>
  <c r="J1562" i="1" s="1"/>
  <c r="H1564" i="1" a="1"/>
  <c r="H1564" i="1"/>
  <c r="I1562" i="1" a="1"/>
  <c r="I1562" i="1"/>
  <c r="G1562" i="1" a="1"/>
  <c r="G1562" i="1"/>
  <c r="K1563" i="1" a="1"/>
  <c r="K1563" i="1"/>
  <c r="J1563" i="1" a="1"/>
  <c r="J1563" i="1" s="1"/>
  <c r="I1529" i="1" a="1"/>
  <c r="I1529" i="1" s="1"/>
  <c r="H1525" i="1" a="1"/>
  <c r="H1525" i="1" s="1"/>
  <c r="G1528" i="1" a="1"/>
  <c r="G1528" i="1" s="1"/>
  <c r="I1527" i="1" a="1"/>
  <c r="I1527" i="1"/>
  <c r="K1526" i="1" a="1"/>
  <c r="K1526" i="1"/>
  <c r="F1528" i="1" a="1"/>
  <c r="F1528" i="1"/>
  <c r="J1526" i="1" a="1"/>
  <c r="J1526" i="1" s="1"/>
  <c r="J1524" i="1" a="1"/>
  <c r="J1524" i="1" s="1"/>
  <c r="H1524" i="1" a="1"/>
  <c r="H1524" i="1" s="1"/>
  <c r="F1529" i="1" a="1"/>
  <c r="F1529" i="1" s="1"/>
  <c r="J1525" i="1" a="1"/>
  <c r="J1525" i="1" s="1"/>
  <c r="J1527" i="1" a="1"/>
  <c r="J1527" i="1"/>
  <c r="G1529" i="1" a="1"/>
  <c r="G1529" i="1"/>
  <c r="F1525" i="1" a="1"/>
  <c r="F1525" i="1"/>
  <c r="G1547" i="1" a="1"/>
  <c r="G1547" i="1" s="1"/>
  <c r="K1524" i="1" a="1"/>
  <c r="K1524" i="1" s="1"/>
  <c r="J1546" i="1" a="1"/>
  <c r="J1546" i="1"/>
  <c r="G1525" i="1" a="1"/>
  <c r="G1525" i="1"/>
  <c r="K1547" i="1" a="1"/>
  <c r="K1547" i="1"/>
  <c r="J1547" i="1" a="1"/>
  <c r="J1547" i="1"/>
  <c r="H1527" i="1" a="1"/>
  <c r="H1527" i="1" s="1"/>
  <c r="I1546" i="1" a="1"/>
  <c r="I1546" i="1" s="1"/>
  <c r="F1526" i="1" a="1"/>
  <c r="F1526" i="1" s="1"/>
  <c r="I1547" i="1" a="1"/>
  <c r="I1547" i="1" s="1"/>
  <c r="H1547" i="1" a="1"/>
  <c r="H1547" i="1"/>
  <c r="J1529" i="1" a="1"/>
  <c r="J1529" i="1"/>
  <c r="I1528" i="1" a="1"/>
  <c r="I1528" i="1"/>
  <c r="F1527" i="1" a="1"/>
  <c r="F1527" i="1" s="1"/>
  <c r="I1524" i="1" a="1"/>
  <c r="I1524" i="1" s="1"/>
  <c r="F1547" i="1" a="1"/>
  <c r="F1547" i="1" s="1"/>
  <c r="G1527" i="1" a="1"/>
  <c r="G1527" i="1" s="1"/>
  <c r="K1546" i="1" a="1"/>
  <c r="K1546" i="1" s="1"/>
  <c r="H1546" i="1" a="1"/>
  <c r="H1546" i="1"/>
  <c r="G1546" i="1" a="1"/>
  <c r="G1546" i="1"/>
  <c r="K1528" i="1" a="1"/>
  <c r="K1528" i="1"/>
  <c r="F1546" i="1" a="1"/>
  <c r="F1546" i="1" s="1"/>
  <c r="H1526" i="1" a="1"/>
  <c r="H1526" i="1" s="1"/>
  <c r="H1528" i="1" a="1"/>
  <c r="H1528" i="1"/>
  <c r="K1527" i="1" a="1"/>
  <c r="K1527" i="1"/>
  <c r="I1525" i="1" a="1"/>
  <c r="I1525" i="1"/>
  <c r="I1526" i="1" a="1"/>
  <c r="I1526" i="1" s="1"/>
  <c r="G1526" i="1" a="1"/>
  <c r="G1526" i="1" s="1"/>
  <c r="H1529" i="1" a="1"/>
  <c r="H1529" i="1" s="1"/>
  <c r="G1524" i="1" a="1"/>
  <c r="G1524" i="1" s="1"/>
  <c r="J1528" i="1" a="1"/>
  <c r="J1528" i="1" s="1"/>
  <c r="K1525" i="1" a="1"/>
  <c r="K1525" i="1"/>
  <c r="K1529" i="1" a="1"/>
  <c r="K1529" i="1"/>
  <c r="K1521" i="1" a="1"/>
  <c r="K1521" i="1"/>
  <c r="G1515" i="1" a="1"/>
  <c r="G1515" i="1" s="1"/>
  <c r="F1520" i="1" a="1"/>
  <c r="F1520" i="1" s="1"/>
  <c r="I1513" i="1" a="1"/>
  <c r="I1513" i="1" s="1"/>
  <c r="G1521" i="1" a="1"/>
  <c r="G1521" i="1"/>
  <c r="H1519" i="1" a="1"/>
  <c r="H1519" i="1" s="1"/>
  <c r="H1520" i="1" a="1"/>
  <c r="H1520" i="1"/>
  <c r="F1523" i="1" a="1"/>
  <c r="F1523" i="1"/>
  <c r="J1521" i="1" a="1"/>
  <c r="J1521" i="1"/>
  <c r="K1518" i="1" a="1"/>
  <c r="K1518" i="1" s="1"/>
  <c r="H1518" i="1" a="1"/>
  <c r="H1518" i="1" s="1"/>
  <c r="F1524" i="1" a="1"/>
  <c r="F1524" i="1"/>
  <c r="J1518" i="1" a="1"/>
  <c r="J1518" i="1"/>
  <c r="J1513" i="1" a="1"/>
  <c r="J1513" i="1" s="1"/>
  <c r="G1513" i="1" a="1"/>
  <c r="G1513" i="1" s="1"/>
  <c r="K1523" i="1" a="1"/>
  <c r="K1523" i="1" s="1"/>
  <c r="J1523" i="1" a="1"/>
  <c r="J1523" i="1" s="1"/>
  <c r="F1515" i="1" a="1"/>
  <c r="F1515" i="1" s="1"/>
  <c r="F1514" i="1" a="1"/>
  <c r="F1514" i="1" s="1"/>
  <c r="F1522" i="1" a="1"/>
  <c r="F1522" i="1"/>
  <c r="J1520" i="1" a="1"/>
  <c r="J1520" i="1"/>
  <c r="K1515" i="1" a="1"/>
  <c r="K1515" i="1"/>
  <c r="I1515" i="1" a="1"/>
  <c r="I1515" i="1" s="1"/>
  <c r="I1519" i="1" a="1"/>
  <c r="I1519" i="1" s="1"/>
  <c r="H1515" i="1" a="1"/>
  <c r="H1515" i="1"/>
  <c r="I1523" i="1" a="1"/>
  <c r="I1523" i="1"/>
  <c r="H1513" i="1" a="1"/>
  <c r="H1513" i="1" s="1"/>
  <c r="G1517" i="1" a="1"/>
  <c r="G1517" i="1"/>
  <c r="H1523" i="1" a="1"/>
  <c r="H1523" i="1"/>
  <c r="H1521" i="1" a="1"/>
  <c r="H1521" i="1"/>
  <c r="G1523" i="1" a="1"/>
  <c r="G1523" i="1" s="1"/>
  <c r="K1522" i="1" a="1"/>
  <c r="K1522" i="1" s="1"/>
  <c r="J1519" i="1" a="1"/>
  <c r="J1519" i="1"/>
  <c r="I1517" i="1" a="1"/>
  <c r="I1517" i="1" s="1"/>
  <c r="G1522" i="1" a="1"/>
  <c r="G1522" i="1" s="1"/>
  <c r="J1522" i="1" a="1"/>
  <c r="J1522" i="1" s="1"/>
  <c r="I1518" i="1" a="1"/>
  <c r="I1518" i="1" s="1"/>
  <c r="K1514" i="1" a="1"/>
  <c r="K1514" i="1" s="1"/>
  <c r="H1522" i="1" a="1"/>
  <c r="H1522" i="1" s="1"/>
  <c r="I1522" i="1" a="1"/>
  <c r="I1522" i="1" s="1"/>
  <c r="F1513" i="1" a="1"/>
  <c r="F1513" i="1"/>
  <c r="I1521" i="1" a="1"/>
  <c r="I1521" i="1"/>
  <c r="F1521" i="1" a="1"/>
  <c r="F1521" i="1"/>
  <c r="K1519" i="1" a="1"/>
  <c r="K1519" i="1" s="1"/>
  <c r="G1519" i="1" a="1"/>
  <c r="G1519" i="1"/>
  <c r="F1517" i="1" a="1"/>
  <c r="F1517" i="1"/>
  <c r="J1514" i="1" a="1"/>
  <c r="J1514" i="1"/>
  <c r="F1519" i="1" a="1"/>
  <c r="F1519" i="1" s="1"/>
  <c r="F1518" i="1" a="1"/>
  <c r="F1518" i="1"/>
  <c r="H1514" i="1" a="1"/>
  <c r="H1514" i="1"/>
  <c r="K1513" i="1" a="1"/>
  <c r="K1513" i="1"/>
  <c r="K1520" i="1" a="1"/>
  <c r="K1520" i="1"/>
  <c r="I1520" i="1" a="1"/>
  <c r="I1520" i="1" s="1"/>
  <c r="G1514" i="1" a="1"/>
  <c r="G1514" i="1" s="1"/>
  <c r="G1520" i="1" a="1"/>
  <c r="G1520" i="1" s="1"/>
  <c r="K1517" i="1" a="1"/>
  <c r="K1517" i="1" s="1"/>
  <c r="G1518" i="1" a="1"/>
  <c r="G1518" i="1" s="1"/>
  <c r="J1517" i="1" a="1"/>
  <c r="J1517" i="1" s="1"/>
  <c r="H1517" i="1" a="1"/>
  <c r="H1517" i="1" s="1"/>
  <c r="J1515" i="1" a="1"/>
  <c r="J1515" i="1" s="1"/>
  <c r="I1514" i="1" a="1"/>
  <c r="I1514" i="1" s="1"/>
  <c r="I1505" i="1" a="1"/>
  <c r="I1505" i="1"/>
  <c r="I1512" i="1" a="1"/>
  <c r="I1512" i="1"/>
  <c r="H1512" i="1" a="1"/>
  <c r="H1512" i="1" s="1"/>
  <c r="F1503" i="1" a="1"/>
  <c r="F1503" i="1"/>
  <c r="G1512" i="1" a="1"/>
  <c r="G1512" i="1"/>
  <c r="F1512" i="1" a="1"/>
  <c r="F1512" i="1"/>
  <c r="K1511" i="1" a="1"/>
  <c r="K1511" i="1"/>
  <c r="F1505" i="1" a="1"/>
  <c r="F1505" i="1" s="1"/>
  <c r="G1503" i="1" a="1"/>
  <c r="G1503" i="1"/>
  <c r="H1511" i="1" a="1"/>
  <c r="H1511" i="1"/>
  <c r="H1505" i="1" a="1"/>
  <c r="H1505" i="1"/>
  <c r="K1504" i="1" a="1"/>
  <c r="K1504" i="1" s="1"/>
  <c r="I1502" i="1" a="1"/>
  <c r="I1502" i="1" s="1"/>
  <c r="K1502" i="1" a="1"/>
  <c r="K1502" i="1"/>
  <c r="F1511" i="1" a="1"/>
  <c r="F1511" i="1" s="1"/>
  <c r="H1504" i="1" a="1"/>
  <c r="H1504" i="1" s="1"/>
  <c r="K1503" i="1" a="1"/>
  <c r="K1503" i="1" s="1"/>
  <c r="J1503" i="1" a="1"/>
  <c r="J1503" i="1" s="1"/>
  <c r="H1500" i="1" a="1"/>
  <c r="H1500" i="1" s="1"/>
  <c r="J1500" i="1" a="1"/>
  <c r="J1500" i="1" s="1"/>
  <c r="G1502" i="1" a="1"/>
  <c r="G1502" i="1" s="1"/>
  <c r="I1503" i="1" a="1"/>
  <c r="I1503" i="1"/>
  <c r="I1500" i="1" a="1"/>
  <c r="I1500" i="1" s="1"/>
  <c r="I1504" i="1" a="1"/>
  <c r="I1504" i="1" s="1"/>
  <c r="H1502" i="1" a="1"/>
  <c r="H1502" i="1"/>
  <c r="K1505" i="1" a="1"/>
  <c r="K1505" i="1"/>
  <c r="G1505" i="1" a="1"/>
  <c r="G1505" i="1"/>
  <c r="F1504" i="1" a="1"/>
  <c r="F1504" i="1"/>
  <c r="F1500" i="1" a="1"/>
  <c r="F1500" i="1" s="1"/>
  <c r="J1504" i="1" a="1"/>
  <c r="J1504" i="1"/>
  <c r="G1504" i="1" a="1"/>
  <c r="G1504" i="1"/>
  <c r="G1500" i="1" a="1"/>
  <c r="G1500" i="1"/>
  <c r="J1505" i="1" a="1"/>
  <c r="J1505" i="1" s="1"/>
  <c r="H1503" i="1" a="1"/>
  <c r="H1503" i="1"/>
  <c r="F1502" i="1" a="1"/>
  <c r="F1502" i="1"/>
  <c r="K1500" i="1" a="1"/>
  <c r="K1500" i="1" s="1"/>
  <c r="J1502" i="1" a="1"/>
  <c r="J1502" i="1" s="1"/>
  <c r="J1511" i="1" a="1"/>
  <c r="J1511" i="1" s="1"/>
  <c r="I1511" i="1" a="1"/>
  <c r="I1511" i="1" s="1"/>
  <c r="G1511" i="1" a="1"/>
  <c r="G1511" i="1" s="1"/>
  <c r="K1512" i="1" a="1"/>
  <c r="K1512" i="1" s="1"/>
  <c r="J1512" i="1" a="1"/>
  <c r="J1512" i="1" s="1"/>
  <c r="H1485" i="1" a="1"/>
  <c r="H1485" i="1" s="1"/>
  <c r="K1483" i="1" a="1"/>
  <c r="K1483" i="1" s="1"/>
  <c r="I1485" i="1" a="1"/>
  <c r="I1485" i="1" s="1"/>
  <c r="K1499" i="1" a="1"/>
  <c r="K1499" i="1"/>
  <c r="J1499" i="1" a="1"/>
  <c r="J1499" i="1"/>
  <c r="J1490" i="1" a="1"/>
  <c r="J1490" i="1"/>
  <c r="I1499" i="1" a="1"/>
  <c r="I1499" i="1"/>
  <c r="J1492" i="1" a="1"/>
  <c r="J1492" i="1" s="1"/>
  <c r="H1499" i="1" a="1"/>
  <c r="H1499" i="1"/>
  <c r="F1499" i="1" a="1"/>
  <c r="F1499" i="1"/>
  <c r="K1498" i="1" a="1"/>
  <c r="K1498" i="1" s="1"/>
  <c r="H1498" i="1" a="1"/>
  <c r="H1498" i="1"/>
  <c r="I1498" i="1" a="1"/>
  <c r="I1498" i="1"/>
  <c r="G1498" i="1" a="1"/>
  <c r="G1498" i="1"/>
  <c r="I1497" i="1" a="1"/>
  <c r="I1497" i="1" s="1"/>
  <c r="I1483" i="1" a="1"/>
  <c r="I1483" i="1" s="1"/>
  <c r="J1497" i="1" a="1"/>
  <c r="J1497" i="1" s="1"/>
  <c r="K1497" i="1" a="1"/>
  <c r="K1497" i="1" s="1"/>
  <c r="J1485" i="1" a="1"/>
  <c r="J1485" i="1" s="1"/>
  <c r="H1497" i="1" a="1"/>
  <c r="H1497" i="1" s="1"/>
  <c r="F1490" i="1" a="1"/>
  <c r="F1490" i="1" s="1"/>
  <c r="G1497" i="1" a="1"/>
  <c r="G1497" i="1"/>
  <c r="K1485" i="1" a="1"/>
  <c r="K1485" i="1" s="1"/>
  <c r="F1492" i="1" a="1"/>
  <c r="F1492" i="1" s="1"/>
  <c r="J1483" i="1" a="1"/>
  <c r="J1483" i="1"/>
  <c r="G1483" i="1" a="1"/>
  <c r="G1483" i="1"/>
  <c r="K1492" i="1" a="1"/>
  <c r="K1492" i="1"/>
  <c r="I1492" i="1" a="1"/>
  <c r="I1492" i="1"/>
  <c r="H1490" i="1" a="1"/>
  <c r="H1490" i="1" s="1"/>
  <c r="F1485" i="1" a="1"/>
  <c r="F1485" i="1"/>
  <c r="H1483" i="1" a="1"/>
  <c r="H1483" i="1" s="1"/>
  <c r="F1483" i="1" a="1"/>
  <c r="F1483" i="1" s="1"/>
  <c r="G1485" i="1" a="1"/>
  <c r="G1485" i="1"/>
  <c r="H1492" i="1" a="1"/>
  <c r="H1492" i="1"/>
  <c r="G1492" i="1" a="1"/>
  <c r="G1492" i="1"/>
  <c r="G1490" i="1" a="1"/>
  <c r="G1490" i="1" s="1"/>
  <c r="G1499" i="1" a="1"/>
  <c r="G1499" i="1" s="1"/>
  <c r="J1498" i="1" a="1"/>
  <c r="J1498" i="1" s="1"/>
  <c r="F1498" i="1" a="1"/>
  <c r="F1498" i="1" s="1"/>
  <c r="F1497" i="1" a="1"/>
  <c r="F1497" i="1" s="1"/>
  <c r="I1490" i="1" a="1"/>
  <c r="I1490" i="1" s="1"/>
  <c r="K1490" i="1" a="1"/>
  <c r="K1490" i="1"/>
  <c r="K1451" i="1" a="1"/>
  <c r="K1451" i="1"/>
  <c r="K1454" i="1" a="1"/>
  <c r="K1454" i="1" s="1"/>
  <c r="J1456" i="1" a="1"/>
  <c r="J1456" i="1" s="1"/>
  <c r="H1454" i="1" a="1"/>
  <c r="H1454" i="1"/>
  <c r="H1455" i="1" a="1"/>
  <c r="H1455" i="1"/>
  <c r="J1453" i="1" a="1"/>
  <c r="J1453" i="1"/>
  <c r="H1453" i="1" a="1"/>
  <c r="H1453" i="1"/>
  <c r="F1452" i="1" a="1"/>
  <c r="F1452" i="1" s="1"/>
  <c r="I1451" i="1" a="1"/>
  <c r="I1451" i="1" s="1"/>
  <c r="K1453" i="1" a="1"/>
  <c r="K1453" i="1" s="1"/>
  <c r="G1453" i="1" a="1"/>
  <c r="G1453" i="1" s="1"/>
  <c r="K1456" i="1" a="1"/>
  <c r="K1456" i="1"/>
  <c r="J1452" i="1" a="1"/>
  <c r="J1452" i="1"/>
  <c r="I1456" i="1" a="1"/>
  <c r="I1456" i="1"/>
  <c r="I1452" i="1" a="1"/>
  <c r="I1452" i="1" s="1"/>
  <c r="G1456" i="1" a="1"/>
  <c r="G1456" i="1" s="1"/>
  <c r="I1454" i="1" a="1"/>
  <c r="I1454" i="1" s="1"/>
  <c r="F1453" i="1" a="1"/>
  <c r="F1453" i="1" s="1"/>
  <c r="H1451" i="1" a="1"/>
  <c r="H1451" i="1" s="1"/>
  <c r="J1454" i="1" a="1"/>
  <c r="J1454" i="1"/>
  <c r="H1456" i="1" a="1"/>
  <c r="H1456" i="1"/>
  <c r="G1454" i="1" a="1"/>
  <c r="G1454" i="1"/>
  <c r="F1454" i="1" a="1"/>
  <c r="F1454" i="1" s="1"/>
  <c r="I1453" i="1" a="1"/>
  <c r="I1453" i="1" s="1"/>
  <c r="H1452" i="1" a="1"/>
  <c r="H1452" i="1"/>
  <c r="I1455" i="1" a="1"/>
  <c r="I1455" i="1"/>
  <c r="J1455" i="1" a="1"/>
  <c r="J1455" i="1"/>
  <c r="K1452" i="1" a="1"/>
  <c r="K1452" i="1"/>
  <c r="J1451" i="1" a="1"/>
  <c r="J1451" i="1" s="1"/>
  <c r="G1451" i="1" a="1"/>
  <c r="G1451" i="1" s="1"/>
  <c r="G1455" i="1" a="1"/>
  <c r="G1455" i="1" s="1"/>
  <c r="G1452" i="1" a="1"/>
  <c r="G1452" i="1" s="1"/>
  <c r="F1455" i="1" a="1"/>
  <c r="F1455" i="1"/>
  <c r="F1456" i="1" a="1"/>
  <c r="F1456" i="1"/>
  <c r="K1455" i="1" a="1"/>
  <c r="K1455" i="1"/>
  <c r="K1445" i="1" a="1"/>
  <c r="K1445" i="1" s="1"/>
  <c r="I1440" i="1" a="1"/>
  <c r="I1440" i="1" s="1"/>
  <c r="K1444" i="1" a="1"/>
  <c r="K1444" i="1" s="1"/>
  <c r="I1450" i="1" a="1"/>
  <c r="I1450" i="1" s="1"/>
  <c r="G1449" i="1" a="1"/>
  <c r="G1449" i="1" s="1"/>
  <c r="H1444" i="1" a="1"/>
  <c r="H1444" i="1"/>
  <c r="F1448" i="1" a="1"/>
  <c r="F1448" i="1"/>
  <c r="G1447" i="1" a="1"/>
  <c r="G1447" i="1"/>
  <c r="K1443" i="1" a="1"/>
  <c r="K1443" i="1" s="1"/>
  <c r="H1442" i="1" a="1"/>
  <c r="H1442" i="1" s="1"/>
  <c r="I1441" i="1" a="1"/>
  <c r="I1441" i="1"/>
  <c r="G1446" i="1" a="1"/>
  <c r="G1446" i="1"/>
  <c r="G1442" i="1" a="1"/>
  <c r="G1442" i="1"/>
  <c r="G1450" i="1" a="1"/>
  <c r="G1450" i="1" s="1"/>
  <c r="I1449" i="1" a="1"/>
  <c r="I1449" i="1" s="1"/>
  <c r="F1446" i="1" a="1"/>
  <c r="F1446" i="1" s="1"/>
  <c r="F1449" i="1" a="1"/>
  <c r="F1449" i="1" s="1"/>
  <c r="G1448" i="1" a="1"/>
  <c r="G1448" i="1" s="1"/>
  <c r="I1447" i="1" a="1"/>
  <c r="I1447" i="1"/>
  <c r="K1446" i="1" a="1"/>
  <c r="K1446" i="1"/>
  <c r="F1445" i="1" a="1"/>
  <c r="F1445" i="1"/>
  <c r="J1443" i="1" a="1"/>
  <c r="J1443" i="1" s="1"/>
  <c r="H1443" i="1" a="1"/>
  <c r="H1443" i="1" s="1"/>
  <c r="J1442" i="1" a="1"/>
  <c r="J1442" i="1" s="1"/>
  <c r="J1449" i="1" a="1"/>
  <c r="J1449" i="1"/>
  <c r="G1443" i="1" a="1"/>
  <c r="G1443" i="1" s="1"/>
  <c r="F1443" i="1" a="1"/>
  <c r="F1443" i="1"/>
  <c r="H1449" i="1" a="1"/>
  <c r="H1449" i="1"/>
  <c r="I1442" i="1" a="1"/>
  <c r="I1442" i="1"/>
  <c r="F1450" i="1" a="1"/>
  <c r="F1450" i="1" s="1"/>
  <c r="F1451" i="1" a="1"/>
  <c r="F1451" i="1" s="1"/>
  <c r="J1450" i="1" a="1"/>
  <c r="J1450" i="1"/>
  <c r="K1450" i="1" a="1"/>
  <c r="K1450" i="1"/>
  <c r="H1450" i="1" a="1"/>
  <c r="H1450" i="1" s="1"/>
  <c r="K1449" i="1" a="1"/>
  <c r="K1449" i="1" s="1"/>
  <c r="I1448" i="1" a="1"/>
  <c r="I1448" i="1" s="1"/>
  <c r="K1447" i="1" a="1"/>
  <c r="K1447" i="1" s="1"/>
  <c r="F1442" i="1" a="1"/>
  <c r="F1442" i="1" s="1"/>
  <c r="F1441" i="1" a="1"/>
  <c r="F1441" i="1" s="1"/>
  <c r="J1447" i="1" a="1"/>
  <c r="J1447" i="1"/>
  <c r="J1446" i="1" a="1"/>
  <c r="J1446" i="1"/>
  <c r="J1445" i="1" a="1"/>
  <c r="J1445" i="1"/>
  <c r="I1445" i="1" a="1"/>
  <c r="I1445" i="1" s="1"/>
  <c r="K1441" i="1" a="1"/>
  <c r="K1441" i="1" s="1"/>
  <c r="J1440" i="1" a="1"/>
  <c r="J1440" i="1"/>
  <c r="J1441" i="1" a="1"/>
  <c r="J1441" i="1"/>
  <c r="K1440" i="1" a="1"/>
  <c r="K1440" i="1" s="1"/>
  <c r="G1444" i="1" a="1"/>
  <c r="G1444" i="1"/>
  <c r="G1445" i="1" a="1"/>
  <c r="G1445" i="1"/>
  <c r="K1442" i="1" a="1"/>
  <c r="K1442" i="1"/>
  <c r="F1444" i="1" a="1"/>
  <c r="F1444" i="1" s="1"/>
  <c r="I1446" i="1" a="1"/>
  <c r="I1446" i="1" s="1"/>
  <c r="H1441" i="1" a="1"/>
  <c r="H1441" i="1"/>
  <c r="I1444" i="1" a="1"/>
  <c r="I1444" i="1" s="1"/>
  <c r="J1448" i="1" a="1"/>
  <c r="J1448" i="1" s="1"/>
  <c r="K1448" i="1" a="1"/>
  <c r="K1448" i="1" s="1"/>
  <c r="H1447" i="1" a="1"/>
  <c r="H1447" i="1" s="1"/>
  <c r="H1446" i="1" a="1"/>
  <c r="H1446" i="1" s="1"/>
  <c r="H1445" i="1" a="1"/>
  <c r="H1445" i="1" s="1"/>
  <c r="J1444" i="1" a="1"/>
  <c r="J1444" i="1" s="1"/>
  <c r="G1441" i="1" a="1"/>
  <c r="G1441" i="1"/>
  <c r="H1448" i="1" a="1"/>
  <c r="H1448" i="1"/>
  <c r="F1447" i="1" a="1"/>
  <c r="F1447" i="1"/>
  <c r="I1443" i="1" a="1"/>
  <c r="I1443" i="1" s="1"/>
  <c r="F1431" i="1" a="1"/>
  <c r="F1431" i="1"/>
  <c r="F1439" i="1" a="1"/>
  <c r="F1439" i="1"/>
  <c r="G1440" i="1" a="1"/>
  <c r="G1440" i="1"/>
  <c r="F1440" i="1" a="1"/>
  <c r="F1440" i="1" s="1"/>
  <c r="H1439" i="1" a="1"/>
  <c r="H1439" i="1"/>
  <c r="G1438" i="1" a="1"/>
  <c r="G1438" i="1"/>
  <c r="F1436" i="1" a="1"/>
  <c r="F1436" i="1"/>
  <c r="F1434" i="1" a="1"/>
  <c r="F1434" i="1" s="1"/>
  <c r="K1430" i="1" a="1"/>
  <c r="K1430" i="1" s="1"/>
  <c r="H1430" i="1" a="1"/>
  <c r="H1430" i="1" s="1"/>
  <c r="I1431" i="1" a="1"/>
  <c r="I1431" i="1" s="1"/>
  <c r="J1430" i="1" a="1"/>
  <c r="J1430" i="1" s="1"/>
  <c r="H1437" i="1" a="1"/>
  <c r="H1437" i="1"/>
  <c r="F1435" i="1" a="1"/>
  <c r="F1435" i="1" s="1"/>
  <c r="G1435" i="1" a="1"/>
  <c r="G1435" i="1" s="1"/>
  <c r="G1439" i="1" a="1"/>
  <c r="G1439" i="1" s="1"/>
  <c r="J1437" i="1" a="1"/>
  <c r="J1437" i="1" s="1"/>
  <c r="J1435" i="1" a="1"/>
  <c r="J1435" i="1"/>
  <c r="I1436" i="1" a="1"/>
  <c r="I1436" i="1"/>
  <c r="H1436" i="1" a="1"/>
  <c r="H1436" i="1" s="1"/>
  <c r="I1432" i="1" a="1"/>
  <c r="I1432" i="1" s="1"/>
  <c r="J1432" i="1" a="1"/>
  <c r="J1432" i="1"/>
  <c r="G1432" i="1" a="1"/>
  <c r="G1432" i="1"/>
  <c r="K1436" i="1" a="1"/>
  <c r="K1436" i="1" s="1"/>
  <c r="I1435" i="1" a="1"/>
  <c r="I1435" i="1" s="1"/>
  <c r="F1432" i="1" a="1"/>
  <c r="F1432" i="1"/>
  <c r="H1435" i="1" a="1"/>
  <c r="H1435" i="1"/>
  <c r="K1432" i="1" a="1"/>
  <c r="K1432" i="1"/>
  <c r="J1434" i="1" a="1"/>
  <c r="J1434" i="1" s="1"/>
  <c r="J1439" i="1" a="1"/>
  <c r="J1439" i="1" s="1"/>
  <c r="I1438" i="1" a="1"/>
  <c r="I1438" i="1" s="1"/>
  <c r="J1431" i="1" a="1"/>
  <c r="J1431" i="1" s="1"/>
  <c r="H1438" i="1" a="1"/>
  <c r="H1438" i="1" s="1"/>
  <c r="K1431" i="1" a="1"/>
  <c r="K1431" i="1" s="1"/>
  <c r="I1430" i="1" a="1"/>
  <c r="I1430" i="1" s="1"/>
  <c r="K1437" i="1" a="1"/>
  <c r="K1437" i="1" s="1"/>
  <c r="K1434" i="1" a="1"/>
  <c r="K1434" i="1" s="1"/>
  <c r="G1437" i="1" a="1"/>
  <c r="G1437" i="1" s="1"/>
  <c r="G1436" i="1" a="1"/>
  <c r="G1436" i="1"/>
  <c r="H1431" i="1" a="1"/>
  <c r="H1431" i="1" s="1"/>
  <c r="G1431" i="1" a="1"/>
  <c r="G1431" i="1" s="1"/>
  <c r="K1439" i="1" a="1"/>
  <c r="K1439" i="1" s="1"/>
  <c r="H1432" i="1" a="1"/>
  <c r="H1432" i="1"/>
  <c r="J1438" i="1" a="1"/>
  <c r="J1438" i="1"/>
  <c r="H1434" i="1" a="1"/>
  <c r="H1434" i="1"/>
  <c r="K1438" i="1" a="1"/>
  <c r="K1438" i="1" s="1"/>
  <c r="J1436" i="1" a="1"/>
  <c r="J1436" i="1"/>
  <c r="I1434" i="1" a="1"/>
  <c r="I1434" i="1"/>
  <c r="K1435" i="1" a="1"/>
  <c r="K1435" i="1"/>
  <c r="F1438" i="1" a="1"/>
  <c r="F1438" i="1" s="1"/>
  <c r="G1434" i="1" a="1"/>
  <c r="G1434" i="1"/>
  <c r="G1430" i="1" a="1"/>
  <c r="G1430" i="1" s="1"/>
  <c r="H1440" i="1" a="1"/>
  <c r="H1440" i="1" s="1"/>
  <c r="I1437" i="1" a="1"/>
  <c r="I1437" i="1" s="1"/>
  <c r="I1439" i="1" a="1"/>
  <c r="I1439" i="1" s="1"/>
  <c r="F1437" i="1" a="1"/>
  <c r="F1437" i="1" s="1"/>
  <c r="G1418" i="1" a="1"/>
  <c r="G1418" i="1" s="1"/>
  <c r="F1429" i="1" a="1"/>
  <c r="F1429" i="1" s="1"/>
  <c r="H1428" i="1" a="1"/>
  <c r="H1428" i="1" s="1"/>
  <c r="H1418" i="1" a="1"/>
  <c r="H1418" i="1" s="1"/>
  <c r="K1428" i="1" a="1"/>
  <c r="K1428" i="1"/>
  <c r="I1428" i="1" a="1"/>
  <c r="I1428" i="1" s="1"/>
  <c r="F1421" i="1" a="1"/>
  <c r="F1421" i="1" s="1"/>
  <c r="H1419" i="1" a="1"/>
  <c r="H1419" i="1"/>
  <c r="G1419" i="1" a="1"/>
  <c r="G1419" i="1"/>
  <c r="F1419" i="1" a="1"/>
  <c r="F1419" i="1"/>
  <c r="J1420" i="1" a="1"/>
  <c r="J1420" i="1" s="1"/>
  <c r="J1428" i="1" a="1"/>
  <c r="J1428" i="1"/>
  <c r="H1429" i="1" a="1"/>
  <c r="H1429" i="1"/>
  <c r="G1429" i="1" a="1"/>
  <c r="G1429" i="1" s="1"/>
  <c r="G1428" i="1" a="1"/>
  <c r="G1428" i="1"/>
  <c r="F1428" i="1" a="1"/>
  <c r="F1428" i="1"/>
  <c r="J1419" i="1" a="1"/>
  <c r="J1419" i="1" s="1"/>
  <c r="K1418" i="1" a="1"/>
  <c r="K1418" i="1" s="1"/>
  <c r="H1421" i="1" a="1"/>
  <c r="H1421" i="1" s="1"/>
  <c r="F1420" i="1" a="1"/>
  <c r="F1420" i="1" s="1"/>
  <c r="K1419" i="1" a="1"/>
  <c r="K1419" i="1" s="1"/>
  <c r="K1421" i="1" a="1"/>
  <c r="K1421" i="1" s="1"/>
  <c r="I1419" i="1" a="1"/>
  <c r="I1419" i="1" s="1"/>
  <c r="I1418" i="1" a="1"/>
  <c r="I1418" i="1" s="1"/>
  <c r="I1422" i="1" a="1"/>
  <c r="I1422" i="1"/>
  <c r="K1422" i="1" a="1"/>
  <c r="K1422" i="1"/>
  <c r="G1421" i="1" a="1"/>
  <c r="G1421" i="1"/>
  <c r="I1420" i="1" a="1"/>
  <c r="I1420" i="1"/>
  <c r="H1420" i="1" a="1"/>
  <c r="H1420" i="1"/>
  <c r="F1418" i="1" a="1"/>
  <c r="F1418" i="1"/>
  <c r="G1422" i="1" a="1"/>
  <c r="G1422" i="1" s="1"/>
  <c r="K1420" i="1" a="1"/>
  <c r="K1420" i="1" s="1"/>
  <c r="J1418" i="1" a="1"/>
  <c r="J1418" i="1"/>
  <c r="H1422" i="1" a="1"/>
  <c r="H1422" i="1" s="1"/>
  <c r="J1429" i="1" a="1"/>
  <c r="J1429" i="1" s="1"/>
  <c r="J1421" i="1" a="1"/>
  <c r="J1421" i="1"/>
  <c r="F1430" i="1" a="1"/>
  <c r="F1430" i="1" s="1"/>
  <c r="K1429" i="1" a="1"/>
  <c r="K1429" i="1" s="1"/>
  <c r="I1429" i="1" a="1"/>
  <c r="I1429" i="1" s="1"/>
  <c r="J1422" i="1" a="1"/>
  <c r="J1422" i="1" s="1"/>
  <c r="F1422" i="1" a="1"/>
  <c r="F1422" i="1" s="1"/>
  <c r="I1421" i="1" a="1"/>
  <c r="I1421" i="1" s="1"/>
  <c r="G1420" i="1" a="1"/>
  <c r="G1420" i="1" s="1"/>
  <c r="K1405" i="1" a="1"/>
  <c r="K1405" i="1" s="1"/>
  <c r="J1405" i="1" a="1"/>
  <c r="J1405" i="1"/>
  <c r="I1405" i="1" a="1"/>
  <c r="I1405" i="1"/>
  <c r="K1417" i="1" a="1"/>
  <c r="K1417" i="1"/>
  <c r="G1405" i="1" a="1"/>
  <c r="G1405" i="1" s="1"/>
  <c r="J1417" i="1" a="1"/>
  <c r="J1417" i="1"/>
  <c r="I1407" i="1" a="1"/>
  <c r="I1407" i="1"/>
  <c r="I1417" i="1" a="1"/>
  <c r="I1417" i="1"/>
  <c r="H1416" i="1" a="1"/>
  <c r="H1416" i="1"/>
  <c r="H1415" i="1" a="1"/>
  <c r="H1415" i="1" s="1"/>
  <c r="F1417" i="1" a="1"/>
  <c r="F1417" i="1" s="1"/>
  <c r="J1406" i="1" a="1"/>
  <c r="J1406" i="1" s="1"/>
  <c r="H1417" i="1" a="1"/>
  <c r="H1417" i="1" s="1"/>
  <c r="G1417" i="1" a="1"/>
  <c r="G1417" i="1"/>
  <c r="I1406" i="1" a="1"/>
  <c r="I1406" i="1" s="1"/>
  <c r="G1408" i="1" a="1"/>
  <c r="G1408" i="1"/>
  <c r="K1416" i="1" a="1"/>
  <c r="K1416" i="1" s="1"/>
  <c r="J1416" i="1" a="1"/>
  <c r="J1416" i="1" s="1"/>
  <c r="F1408" i="1" a="1"/>
  <c r="F1408" i="1"/>
  <c r="I1416" i="1" a="1"/>
  <c r="I1416" i="1" s="1"/>
  <c r="H1406" i="1" a="1"/>
  <c r="H1406" i="1" s="1"/>
  <c r="G1416" i="1" a="1"/>
  <c r="G1416" i="1"/>
  <c r="K1415" i="1" a="1"/>
  <c r="K1415" i="1"/>
  <c r="J1415" i="1" a="1"/>
  <c r="J1415" i="1"/>
  <c r="J1414" i="1" a="1"/>
  <c r="J1414" i="1" s="1"/>
  <c r="J1407" i="1" a="1"/>
  <c r="J1407" i="1" s="1"/>
  <c r="H1414" i="1" a="1"/>
  <c r="H1414" i="1" s="1"/>
  <c r="K1407" i="1" a="1"/>
  <c r="K1407" i="1"/>
  <c r="G1414" i="1" a="1"/>
  <c r="G1414" i="1"/>
  <c r="K1408" i="1" a="1"/>
  <c r="K1408" i="1"/>
  <c r="F1414" i="1" a="1"/>
  <c r="F1414" i="1" s="1"/>
  <c r="H1405" i="1" a="1"/>
  <c r="H1405" i="1" s="1"/>
  <c r="H1407" i="1" a="1"/>
  <c r="H1407" i="1"/>
  <c r="G1407" i="1" a="1"/>
  <c r="G1407" i="1" s="1"/>
  <c r="J1408" i="1" a="1"/>
  <c r="J1408" i="1" s="1"/>
  <c r="K1406" i="1" a="1"/>
  <c r="K1406" i="1"/>
  <c r="G1406" i="1" a="1"/>
  <c r="G1406" i="1"/>
  <c r="H1408" i="1" a="1"/>
  <c r="H1408" i="1" s="1"/>
  <c r="F1416" i="1" a="1"/>
  <c r="F1416" i="1" s="1"/>
  <c r="I1415" i="1" a="1"/>
  <c r="I1415" i="1"/>
  <c r="F1407" i="1" a="1"/>
  <c r="F1407" i="1" s="1"/>
  <c r="F1415" i="1" a="1"/>
  <c r="F1415" i="1" s="1"/>
  <c r="G1415" i="1" a="1"/>
  <c r="G1415" i="1"/>
  <c r="K1414" i="1" a="1"/>
  <c r="K1414" i="1" s="1"/>
  <c r="F1406" i="1" a="1"/>
  <c r="F1406" i="1"/>
  <c r="I1414" i="1" a="1"/>
  <c r="I1414" i="1"/>
  <c r="I1408" i="1" a="1"/>
  <c r="I1408" i="1" s="1"/>
  <c r="F1405" i="1" a="1"/>
  <c r="F1405" i="1"/>
  <c r="H1401" i="1" a="1"/>
  <c r="H1401" i="1"/>
  <c r="I1399" i="1" a="1"/>
  <c r="I1399" i="1"/>
  <c r="G1403" i="1" a="1"/>
  <c r="G1403" i="1" s="1"/>
  <c r="G1399" i="1" a="1"/>
  <c r="G1399" i="1"/>
  <c r="H1399" i="1" a="1"/>
  <c r="H1399" i="1" s="1"/>
  <c r="J1402" i="1" a="1"/>
  <c r="J1402" i="1" s="1"/>
  <c r="I1402" i="1" a="1"/>
  <c r="I1402" i="1" s="1"/>
  <c r="H1402" i="1" a="1"/>
  <c r="H1402" i="1" s="1"/>
  <c r="K1401" i="1" a="1"/>
  <c r="K1401" i="1"/>
  <c r="J1401" i="1" a="1"/>
  <c r="J1401" i="1" s="1"/>
  <c r="J1400" i="1" a="1"/>
  <c r="J1400" i="1" s="1"/>
  <c r="I1400" i="1" a="1"/>
  <c r="I1400" i="1" s="1"/>
  <c r="G1402" i="1" a="1"/>
  <c r="G1402" i="1" s="1"/>
  <c r="K1403" i="1" a="1"/>
  <c r="K1403" i="1" s="1"/>
  <c r="J1403" i="1" a="1"/>
  <c r="J1403" i="1" s="1"/>
  <c r="I1403" i="1" a="1"/>
  <c r="I1403" i="1"/>
  <c r="H1403" i="1" a="1"/>
  <c r="H1403" i="1"/>
  <c r="F1403" i="1" a="1"/>
  <c r="F1403" i="1" s="1"/>
  <c r="K1402" i="1" a="1"/>
  <c r="K1402" i="1" s="1"/>
  <c r="F1402" i="1" a="1"/>
  <c r="F1402" i="1" s="1"/>
  <c r="I1401" i="1" a="1"/>
  <c r="I1401" i="1"/>
  <c r="G1401" i="1" a="1"/>
  <c r="G1401" i="1"/>
  <c r="G1400" i="1" a="1"/>
  <c r="G1400" i="1" s="1"/>
  <c r="H1400" i="1" a="1"/>
  <c r="H1400" i="1" s="1"/>
  <c r="F1400" i="1" a="1"/>
  <c r="F1400" i="1" s="1"/>
  <c r="K1400" i="1" a="1"/>
  <c r="K1400" i="1" s="1"/>
  <c r="F1401" i="1" a="1"/>
  <c r="F1401" i="1"/>
  <c r="K1399" i="1" a="1"/>
  <c r="K1399" i="1"/>
  <c r="J1399" i="1" a="1"/>
  <c r="J1399" i="1" s="1"/>
  <c r="F1399" i="1" a="1"/>
  <c r="F1399" i="1" s="1"/>
  <c r="K1369" i="1" a="1"/>
  <c r="K1369" i="1" s="1"/>
  <c r="F1365" i="1" a="1"/>
  <c r="F1365" i="1" s="1"/>
  <c r="K1366" i="1" a="1"/>
  <c r="K1366" i="1" s="1"/>
  <c r="K1367" i="1" a="1"/>
  <c r="K1367" i="1"/>
  <c r="J1365" i="1" a="1"/>
  <c r="J1365" i="1"/>
  <c r="G1364" i="1" a="1"/>
  <c r="G1364" i="1" s="1"/>
  <c r="J1364" i="1" a="1"/>
  <c r="J1364" i="1"/>
  <c r="H1364" i="1" a="1"/>
  <c r="H1364" i="1" s="1"/>
  <c r="I1369" i="1" a="1"/>
  <c r="I1369" i="1"/>
  <c r="G1367" i="1" a="1"/>
  <c r="G1367" i="1" s="1"/>
  <c r="I1366" i="1" a="1"/>
  <c r="I1366" i="1"/>
  <c r="J1370" i="1" a="1"/>
  <c r="J1370" i="1"/>
  <c r="H1365" i="1" a="1"/>
  <c r="H1365" i="1" s="1"/>
  <c r="H1369" i="1" a="1"/>
  <c r="H1369" i="1" s="1"/>
  <c r="G1365" i="1" a="1"/>
  <c r="G1365" i="1" s="1"/>
  <c r="J1369" i="1" a="1"/>
  <c r="J1369" i="1"/>
  <c r="F1370" i="1" a="1"/>
  <c r="F1370" i="1" s="1"/>
  <c r="G1369" i="1" a="1"/>
  <c r="G1369" i="1" s="1"/>
  <c r="I1364" i="1" a="1"/>
  <c r="I1364" i="1" s="1"/>
  <c r="J1368" i="1" a="1"/>
  <c r="J1368" i="1"/>
  <c r="H1368" i="1" a="1"/>
  <c r="H1368" i="1" s="1"/>
  <c r="H1367" i="1" a="1"/>
  <c r="H1367" i="1"/>
  <c r="G1366" i="1" a="1"/>
  <c r="G1366" i="1" s="1"/>
  <c r="F1366" i="1" a="1"/>
  <c r="F1366" i="1" s="1"/>
  <c r="I1372" i="1" a="1"/>
  <c r="I1372" i="1" s="1"/>
  <c r="K1371" i="1" a="1"/>
  <c r="K1371" i="1" s="1"/>
  <c r="J1371" i="1" a="1"/>
  <c r="J1371" i="1" s="1"/>
  <c r="K1363" i="1" a="1"/>
  <c r="K1363" i="1"/>
  <c r="F1369" i="1" a="1"/>
  <c r="F1369" i="1" s="1"/>
  <c r="K1368" i="1" a="1"/>
  <c r="K1368" i="1" s="1"/>
  <c r="K1364" i="1" a="1"/>
  <c r="K1364" i="1" s="1"/>
  <c r="J1366" i="1" a="1"/>
  <c r="J1366" i="1" s="1"/>
  <c r="I1367" i="1" a="1"/>
  <c r="I1367" i="1"/>
  <c r="I1370" i="1" a="1"/>
  <c r="I1370" i="1"/>
  <c r="K1365" i="1" a="1"/>
  <c r="K1365" i="1"/>
  <c r="J1367" i="1" a="1"/>
  <c r="J1367" i="1"/>
  <c r="F1368" i="1" a="1"/>
  <c r="F1368" i="1" s="1"/>
  <c r="G1372" i="1" a="1"/>
  <c r="G1372" i="1"/>
  <c r="F1371" i="1" a="1"/>
  <c r="F1371" i="1"/>
  <c r="F1364" i="1" a="1"/>
  <c r="F1364" i="1"/>
  <c r="I1368" i="1" a="1"/>
  <c r="I1368" i="1"/>
  <c r="G1368" i="1" a="1"/>
  <c r="G1368" i="1"/>
  <c r="K1372" i="1" a="1"/>
  <c r="K1372" i="1" s="1"/>
  <c r="I1365" i="1" a="1"/>
  <c r="I1365" i="1" s="1"/>
  <c r="F1367" i="1" a="1"/>
  <c r="F1367" i="1" s="1"/>
  <c r="G1371" i="1" a="1"/>
  <c r="G1371" i="1" s="1"/>
  <c r="H1366" i="1" a="1"/>
  <c r="H1366" i="1" s="1"/>
  <c r="J1372" i="1" a="1"/>
  <c r="J1372" i="1"/>
  <c r="H1372" i="1" a="1"/>
  <c r="H1372" i="1" s="1"/>
  <c r="G1370" i="1" a="1"/>
  <c r="G1370" i="1" s="1"/>
  <c r="F1372" i="1" a="1"/>
  <c r="F1372" i="1" s="1"/>
  <c r="I1371" i="1" a="1"/>
  <c r="I1371" i="1" s="1"/>
  <c r="H1371" i="1" a="1"/>
  <c r="H1371" i="1" s="1"/>
  <c r="K1370" i="1" a="1"/>
  <c r="K1370" i="1"/>
  <c r="H1370" i="1" a="1"/>
  <c r="H1370" i="1"/>
  <c r="K1353" i="1" a="1"/>
  <c r="K1353" i="1"/>
  <c r="K1362" i="1" a="1"/>
  <c r="K1362" i="1" s="1"/>
  <c r="J1362" i="1" a="1"/>
  <c r="J1362" i="1" s="1"/>
  <c r="K1356" i="1" a="1"/>
  <c r="K1356" i="1"/>
  <c r="I1362" i="1" a="1"/>
  <c r="I1362" i="1"/>
  <c r="G1362" i="1" a="1"/>
  <c r="G1362" i="1"/>
  <c r="J1353" i="1" a="1"/>
  <c r="J1353" i="1"/>
  <c r="J1361" i="1" a="1"/>
  <c r="J1361" i="1"/>
  <c r="K1355" i="1" a="1"/>
  <c r="K1355" i="1" s="1"/>
  <c r="F1360" i="1" a="1"/>
  <c r="F1360" i="1" s="1"/>
  <c r="F1359" i="1" a="1"/>
  <c r="F1359" i="1" s="1"/>
  <c r="H1357" i="1" a="1"/>
  <c r="H1357" i="1" s="1"/>
  <c r="I1354" i="1" a="1"/>
  <c r="I1354" i="1"/>
  <c r="F1356" i="1" a="1"/>
  <c r="F1356" i="1"/>
  <c r="I1361" i="1" a="1"/>
  <c r="I1361" i="1" s="1"/>
  <c r="G1361" i="1" a="1"/>
  <c r="G1361" i="1" s="1"/>
  <c r="H1358" i="1" a="1"/>
  <c r="H1358" i="1" s="1"/>
  <c r="G1359" i="1" a="1"/>
  <c r="G1359" i="1" s="1"/>
  <c r="G1358" i="1" a="1"/>
  <c r="G1358" i="1" s="1"/>
  <c r="F1357" i="1" a="1"/>
  <c r="F1357" i="1"/>
  <c r="I1357" i="1" a="1"/>
  <c r="I1357" i="1"/>
  <c r="J1354" i="1" a="1"/>
  <c r="J1354" i="1" s="1"/>
  <c r="H1354" i="1" a="1"/>
  <c r="H1354" i="1" s="1"/>
  <c r="J1358" i="1" a="1"/>
  <c r="J1358" i="1" s="1"/>
  <c r="G1356" i="1" a="1"/>
  <c r="G1356" i="1"/>
  <c r="F1355" i="1" a="1"/>
  <c r="F1355" i="1"/>
  <c r="J1356" i="1" a="1"/>
  <c r="J1356" i="1"/>
  <c r="I1355" i="1" a="1"/>
  <c r="I1355" i="1"/>
  <c r="F1358" i="1" a="1"/>
  <c r="F1358" i="1"/>
  <c r="F1362" i="1" a="1"/>
  <c r="F1362" i="1" s="1"/>
  <c r="H1363" i="1" a="1"/>
  <c r="H1363" i="1" s="1"/>
  <c r="F1363" i="1" a="1"/>
  <c r="F1363" i="1" s="1"/>
  <c r="H1359" i="1" a="1"/>
  <c r="H1359" i="1"/>
  <c r="J1355" i="1" a="1"/>
  <c r="J1355" i="1"/>
  <c r="G1354" i="1" a="1"/>
  <c r="G1354" i="1"/>
  <c r="G1363" i="1" a="1"/>
  <c r="G1363" i="1" s="1"/>
  <c r="H1353" i="1" a="1"/>
  <c r="H1353" i="1" s="1"/>
  <c r="G1360" i="1" a="1"/>
  <c r="G1360" i="1" s="1"/>
  <c r="H1362" i="1" a="1"/>
  <c r="H1362" i="1" s="1"/>
  <c r="I1359" i="1" a="1"/>
  <c r="I1359" i="1" s="1"/>
  <c r="K1360" i="1" a="1"/>
  <c r="K1360" i="1"/>
  <c r="J1360" i="1" a="1"/>
  <c r="J1360" i="1" s="1"/>
  <c r="K1359" i="1" a="1"/>
  <c r="K1359" i="1" s="1"/>
  <c r="H1360" i="1" a="1"/>
  <c r="H1360" i="1" s="1"/>
  <c r="J1359" i="1" a="1"/>
  <c r="J1359" i="1" s="1"/>
  <c r="I1358" i="1" a="1"/>
  <c r="I1358" i="1"/>
  <c r="K1357" i="1" a="1"/>
  <c r="K1357" i="1"/>
  <c r="G1357" i="1" a="1"/>
  <c r="G1357" i="1"/>
  <c r="G1353" i="1" a="1"/>
  <c r="G1353" i="1"/>
  <c r="I1356" i="1" a="1"/>
  <c r="I1356" i="1"/>
  <c r="F1354" i="1" a="1"/>
  <c r="F1354" i="1" s="1"/>
  <c r="H1355" i="1" a="1"/>
  <c r="H1355" i="1" s="1"/>
  <c r="K1358" i="1" a="1"/>
  <c r="K1358" i="1"/>
  <c r="F1361" i="1" a="1"/>
  <c r="F1361" i="1"/>
  <c r="K1361" i="1" a="1"/>
  <c r="K1361" i="1"/>
  <c r="H1361" i="1" a="1"/>
  <c r="H1361" i="1"/>
  <c r="J1363" i="1" a="1"/>
  <c r="J1363" i="1" s="1"/>
  <c r="I1363" i="1" a="1"/>
  <c r="I1363" i="1" s="1"/>
  <c r="I1360" i="1" a="1"/>
  <c r="I1360" i="1" s="1"/>
  <c r="J1357" i="1" a="1"/>
  <c r="J1357" i="1" s="1"/>
  <c r="H1356" i="1" a="1"/>
  <c r="H1356" i="1" s="1"/>
  <c r="G1355" i="1" a="1"/>
  <c r="G1355" i="1" s="1"/>
  <c r="I1353" i="1" a="1"/>
  <c r="I1353" i="1" s="1"/>
  <c r="K1354" i="1" a="1"/>
  <c r="K1354" i="1" s="1"/>
  <c r="G1351" i="1" a="1"/>
  <c r="G1351" i="1" s="1"/>
  <c r="H1350" i="1" a="1"/>
  <c r="H1350" i="1" s="1"/>
  <c r="F1347" i="1" a="1"/>
  <c r="F1347" i="1"/>
  <c r="G1348" i="1" a="1"/>
  <c r="G1348" i="1"/>
  <c r="G1345" i="1" a="1"/>
  <c r="G1345" i="1"/>
  <c r="F1345" i="1" a="1"/>
  <c r="F1345" i="1"/>
  <c r="K1350" i="1" a="1"/>
  <c r="K1350" i="1"/>
  <c r="J1350" i="1" a="1"/>
  <c r="J1350" i="1" s="1"/>
  <c r="I1350" i="1" a="1"/>
  <c r="I1350" i="1"/>
  <c r="G1347" i="1" a="1"/>
  <c r="G1347" i="1"/>
  <c r="H1347" i="1" a="1"/>
  <c r="H1347" i="1"/>
  <c r="I1348" i="1" a="1"/>
  <c r="I1348" i="1"/>
  <c r="H1346" i="1" a="1"/>
  <c r="H1346" i="1"/>
  <c r="K1347" i="1" a="1"/>
  <c r="K1347" i="1" s="1"/>
  <c r="K1346" i="1" a="1"/>
  <c r="K1346" i="1" s="1"/>
  <c r="G1346" i="1" a="1"/>
  <c r="G1346" i="1" s="1"/>
  <c r="J1346" i="1" a="1"/>
  <c r="J1346" i="1" s="1"/>
  <c r="F1353" i="1" a="1"/>
  <c r="F1353" i="1" s="1"/>
  <c r="F1351" i="1" a="1"/>
  <c r="F1351" i="1" s="1"/>
  <c r="I1345" i="1" a="1"/>
  <c r="I1345" i="1" s="1"/>
  <c r="G1350" i="1" a="1"/>
  <c r="G1350" i="1" s="1"/>
  <c r="K1352" i="1" a="1"/>
  <c r="K1352" i="1" s="1"/>
  <c r="H1344" i="1" a="1"/>
  <c r="H1344" i="1" s="1"/>
  <c r="K1345" i="1" a="1"/>
  <c r="K1345" i="1"/>
  <c r="J1352" i="1" a="1"/>
  <c r="J1352" i="1"/>
  <c r="J1345" i="1" a="1"/>
  <c r="J1345" i="1"/>
  <c r="I1352" i="1" a="1"/>
  <c r="I1352" i="1"/>
  <c r="H1352" i="1" a="1"/>
  <c r="H1352" i="1" s="1"/>
  <c r="G1352" i="1" a="1"/>
  <c r="G1352" i="1" s="1"/>
  <c r="F1350" i="1" a="1"/>
  <c r="F1350" i="1"/>
  <c r="G1344" i="1" a="1"/>
  <c r="G1344" i="1"/>
  <c r="H1351" i="1" a="1"/>
  <c r="H1351" i="1"/>
  <c r="J1347" i="1" a="1"/>
  <c r="J1347" i="1"/>
  <c r="F1346" i="1" a="1"/>
  <c r="F1346" i="1"/>
  <c r="J1344" i="1" a="1"/>
  <c r="J1344" i="1" s="1"/>
  <c r="J1348" i="1" a="1"/>
  <c r="J1348" i="1" s="1"/>
  <c r="I1347" i="1" a="1"/>
  <c r="I1347" i="1" s="1"/>
  <c r="I1346" i="1" a="1"/>
  <c r="I1346" i="1" s="1"/>
  <c r="H1345" i="1" a="1"/>
  <c r="H1345" i="1"/>
  <c r="K1344" i="1" a="1"/>
  <c r="K1344" i="1" s="1"/>
  <c r="I1344" i="1" a="1"/>
  <c r="I1344" i="1" s="1"/>
  <c r="F1344" i="1" a="1"/>
  <c r="F1344" i="1" s="1"/>
  <c r="F1352" i="1" a="1"/>
  <c r="F1352" i="1" s="1"/>
  <c r="K1351" i="1" a="1"/>
  <c r="K1351" i="1" s="1"/>
  <c r="K1348" i="1" a="1"/>
  <c r="K1348" i="1"/>
  <c r="J1351" i="1" a="1"/>
  <c r="J1351" i="1"/>
  <c r="I1351" i="1" a="1"/>
  <c r="I1351" i="1"/>
  <c r="F1348" i="1" a="1"/>
  <c r="F1348" i="1" s="1"/>
  <c r="H1348" i="1" a="1"/>
  <c r="H1348" i="1" s="1"/>
  <c r="G1334" i="1" a="1"/>
  <c r="G1334" i="1" s="1"/>
  <c r="I1337" i="1" a="1"/>
  <c r="I1337" i="1"/>
  <c r="J1333" i="1" a="1"/>
  <c r="J1333" i="1"/>
  <c r="I1332" i="1" a="1"/>
  <c r="I1332" i="1"/>
  <c r="F1332" i="1" a="1"/>
  <c r="F1332" i="1"/>
  <c r="G1331" i="1" a="1"/>
  <c r="G1331" i="1"/>
  <c r="I1330" i="1" a="1"/>
  <c r="I1330" i="1" s="1"/>
  <c r="F1331" i="1" a="1"/>
  <c r="F1331" i="1" s="1"/>
  <c r="J1330" i="1" a="1"/>
  <c r="J1330" i="1" s="1"/>
  <c r="H1337" i="1" a="1"/>
  <c r="H1337" i="1"/>
  <c r="G1333" i="1" a="1"/>
  <c r="G1333" i="1"/>
  <c r="J1336" i="1" a="1"/>
  <c r="J1336" i="1" s="1"/>
  <c r="G1337" i="1" a="1"/>
  <c r="G1337" i="1" s="1"/>
  <c r="J1334" i="1" a="1"/>
  <c r="J1334" i="1" s="1"/>
  <c r="K1336" i="1" a="1"/>
  <c r="K1336" i="1" s="1"/>
  <c r="K1331" i="1" a="1"/>
  <c r="K1331" i="1" s="1"/>
  <c r="K1332" i="1" a="1"/>
  <c r="K1332" i="1"/>
  <c r="J1335" i="1" a="1"/>
  <c r="J1335" i="1"/>
  <c r="G1336" i="1" a="1"/>
  <c r="G1336" i="1" s="1"/>
  <c r="I1336" i="1" a="1"/>
  <c r="I1336" i="1" s="1"/>
  <c r="F1336" i="1" a="1"/>
  <c r="F1336" i="1" s="1"/>
  <c r="H1332" i="1" a="1"/>
  <c r="H1332" i="1" s="1"/>
  <c r="F1330" i="1" a="1"/>
  <c r="F1330" i="1"/>
  <c r="I1335" i="1" a="1"/>
  <c r="I1335" i="1"/>
  <c r="H1335" i="1" a="1"/>
  <c r="H1335" i="1"/>
  <c r="K1334" i="1" a="1"/>
  <c r="K1334" i="1"/>
  <c r="H1331" i="1" a="1"/>
  <c r="H1331" i="1"/>
  <c r="G1332" i="1" a="1"/>
  <c r="G1332" i="1" s="1"/>
  <c r="I1331" i="1" a="1"/>
  <c r="I1331" i="1" s="1"/>
  <c r="H1336" i="1" a="1"/>
  <c r="H1336" i="1"/>
  <c r="G1335" i="1" a="1"/>
  <c r="G1335" i="1"/>
  <c r="J1331" i="1" a="1"/>
  <c r="J1331" i="1"/>
  <c r="K1333" i="1" a="1"/>
  <c r="K1333" i="1" s="1"/>
  <c r="G1330" i="1" a="1"/>
  <c r="G1330" i="1" s="1"/>
  <c r="I1334" i="1" a="1"/>
  <c r="I1334" i="1" s="1"/>
  <c r="F1334" i="1" a="1"/>
  <c r="F1334" i="1" s="1"/>
  <c r="H1330" i="1" a="1"/>
  <c r="H1330" i="1" s="1"/>
  <c r="F1333" i="1" a="1"/>
  <c r="F1333" i="1"/>
  <c r="J1332" i="1" a="1"/>
  <c r="J1332" i="1" s="1"/>
  <c r="K1330" i="1" a="1"/>
  <c r="K1330" i="1" s="1"/>
  <c r="H1338" i="1" a="1"/>
  <c r="H1338" i="1" s="1"/>
  <c r="H1333" i="1" a="1"/>
  <c r="H1333" i="1" s="1"/>
  <c r="K1338" i="1" a="1"/>
  <c r="K1338" i="1" s="1"/>
  <c r="J1338" i="1" a="1"/>
  <c r="J1338" i="1"/>
  <c r="F1338" i="1" a="1"/>
  <c r="F1338" i="1"/>
  <c r="K1335" i="1" a="1"/>
  <c r="K1335" i="1"/>
  <c r="H1334" i="1" a="1"/>
  <c r="H1334" i="1"/>
  <c r="I1333" i="1" a="1"/>
  <c r="I1333" i="1"/>
  <c r="F1335" i="1" a="1"/>
  <c r="F1335" i="1" s="1"/>
  <c r="I1338" i="1" a="1"/>
  <c r="I1338" i="1"/>
  <c r="G1338" i="1" a="1"/>
  <c r="G1338" i="1"/>
  <c r="K1337" i="1" a="1"/>
  <c r="K1337" i="1"/>
  <c r="J1337" i="1" a="1"/>
  <c r="J1337" i="1"/>
  <c r="F1337" i="1" a="1"/>
  <c r="F1337" i="1" s="1"/>
  <c r="F1316" i="1" a="1"/>
  <c r="F1316" i="1" s="1"/>
  <c r="G1315" i="1" a="1"/>
  <c r="G1315" i="1" s="1"/>
  <c r="G1321" i="1" a="1"/>
  <c r="G1321" i="1" s="1"/>
  <c r="F1319" i="1" a="1"/>
  <c r="F1319" i="1" s="1"/>
  <c r="G1317" i="1" a="1"/>
  <c r="G1317" i="1" s="1"/>
  <c r="G1323" i="1" a="1"/>
  <c r="G1323" i="1" s="1"/>
  <c r="H1321" i="1" a="1"/>
  <c r="H1321" i="1" s="1"/>
  <c r="K1319" i="1" a="1"/>
  <c r="K1319" i="1" s="1"/>
  <c r="I1318" i="1" a="1"/>
  <c r="I1318" i="1" s="1"/>
  <c r="J1317" i="1" a="1"/>
  <c r="J1317" i="1" s="1"/>
  <c r="I1316" i="1" a="1"/>
  <c r="I1316" i="1"/>
  <c r="H1316" i="1" a="1"/>
  <c r="H1316" i="1"/>
  <c r="I1315" i="1" a="1"/>
  <c r="I1315" i="1"/>
  <c r="F1315" i="1" a="1"/>
  <c r="F1315" i="1"/>
  <c r="K1324" i="1" a="1"/>
  <c r="K1324" i="1" s="1"/>
  <c r="F1317" i="1" a="1"/>
  <c r="F1317" i="1"/>
  <c r="G1322" i="1" a="1"/>
  <c r="G1322" i="1"/>
  <c r="K1317" i="1" a="1"/>
  <c r="K1317" i="1"/>
  <c r="H1323" i="1" a="1"/>
  <c r="H1323" i="1"/>
  <c r="I1322" i="1" a="1"/>
  <c r="I1322" i="1"/>
  <c r="J1324" i="1" a="1"/>
  <c r="J1324" i="1" s="1"/>
  <c r="I1324" i="1" a="1"/>
  <c r="I1324" i="1" s="1"/>
  <c r="H1324" i="1" a="1"/>
  <c r="H1324" i="1" s="1"/>
  <c r="G1324" i="1" a="1"/>
  <c r="G1324" i="1" s="1"/>
  <c r="I1323" i="1" a="1"/>
  <c r="I1323" i="1" s="1"/>
  <c r="H1317" i="1" a="1"/>
  <c r="H1317" i="1"/>
  <c r="K1318" i="1" a="1"/>
  <c r="K1318" i="1" s="1"/>
  <c r="F1324" i="1" a="1"/>
  <c r="F1324" i="1" s="1"/>
  <c r="K1323" i="1" a="1"/>
  <c r="K1323" i="1" s="1"/>
  <c r="J1323" i="1" a="1"/>
  <c r="J1323" i="1" s="1"/>
  <c r="F1323" i="1" a="1"/>
  <c r="F1323" i="1" s="1"/>
  <c r="H1319" i="1" a="1"/>
  <c r="H1319" i="1"/>
  <c r="I1317" i="1" a="1"/>
  <c r="I1317" i="1"/>
  <c r="F1321" i="1" a="1"/>
  <c r="F1321" i="1"/>
  <c r="K1322" i="1" a="1"/>
  <c r="K1322" i="1" s="1"/>
  <c r="I1321" i="1" a="1"/>
  <c r="I1321" i="1" s="1"/>
  <c r="K1315" i="1" a="1"/>
  <c r="K1315" i="1"/>
  <c r="J1322" i="1" a="1"/>
  <c r="J1322" i="1"/>
  <c r="H1322" i="1" a="1"/>
  <c r="H1322" i="1"/>
  <c r="K1316" i="1" a="1"/>
  <c r="K1316" i="1"/>
  <c r="F1318" i="1" a="1"/>
  <c r="F1318" i="1"/>
  <c r="F1322" i="1" a="1"/>
  <c r="F1322" i="1" s="1"/>
  <c r="J1319" i="1" a="1"/>
  <c r="J1319" i="1" s="1"/>
  <c r="K1321" i="1" a="1"/>
  <c r="K1321" i="1" s="1"/>
  <c r="J1321" i="1" a="1"/>
  <c r="J1321" i="1" s="1"/>
  <c r="I1319" i="1" a="1"/>
  <c r="I1319" i="1"/>
  <c r="G1319" i="1" a="1"/>
  <c r="G1319" i="1"/>
  <c r="J1318" i="1" a="1"/>
  <c r="J1318" i="1" s="1"/>
  <c r="G1318" i="1" a="1"/>
  <c r="G1318" i="1" s="1"/>
  <c r="H1318" i="1" a="1"/>
  <c r="H1318" i="1" s="1"/>
  <c r="J1316" i="1" a="1"/>
  <c r="J1316" i="1" s="1"/>
  <c r="G1316" i="1" a="1"/>
  <c r="G1316" i="1" s="1"/>
  <c r="J1315" i="1" a="1"/>
  <c r="J1315" i="1"/>
  <c r="H1315" i="1" a="1"/>
  <c r="H1315" i="1"/>
  <c r="J1260" i="1" a="1"/>
  <c r="J1260" i="1" s="1"/>
  <c r="J1257" i="1" a="1"/>
  <c r="J1257" i="1" s="1"/>
  <c r="G1258" i="1" a="1"/>
  <c r="G1258" i="1" s="1"/>
  <c r="I1261" i="1" a="1"/>
  <c r="I1261" i="1"/>
  <c r="F1261" i="1" a="1"/>
  <c r="F1261" i="1"/>
  <c r="G1260" i="1" a="1"/>
  <c r="G1260" i="1"/>
  <c r="K1256" i="1" a="1"/>
  <c r="K1256" i="1"/>
  <c r="G1254" i="1" a="1"/>
  <c r="G1254" i="1"/>
  <c r="I1255" i="1" a="1"/>
  <c r="I1255" i="1" s="1"/>
  <c r="H1259" i="1" a="1"/>
  <c r="H1259" i="1" s="1"/>
  <c r="I1256" i="1" a="1"/>
  <c r="I1256" i="1" s="1"/>
  <c r="K1261" i="1" a="1"/>
  <c r="K1261" i="1"/>
  <c r="J1259" i="1" a="1"/>
  <c r="J1259" i="1"/>
  <c r="J1255" i="1" a="1"/>
  <c r="J1255" i="1"/>
  <c r="H1255" i="1" a="1"/>
  <c r="H1255" i="1" s="1"/>
  <c r="H1254" i="1" a="1"/>
  <c r="H1254" i="1" s="1"/>
  <c r="I1260" i="1" a="1"/>
  <c r="I1260" i="1" s="1"/>
  <c r="F1257" i="1" a="1"/>
  <c r="F1257" i="1" s="1"/>
  <c r="K1254" i="1" a="1"/>
  <c r="K1254" i="1" s="1"/>
  <c r="F1256" i="1" a="1"/>
  <c r="F1256" i="1"/>
  <c r="K1255" i="1" a="1"/>
  <c r="K1255" i="1" s="1"/>
  <c r="G1255" i="1" a="1"/>
  <c r="G1255" i="1" s="1"/>
  <c r="K1259" i="1" a="1"/>
  <c r="K1259" i="1" s="1"/>
  <c r="G1259" i="1" a="1"/>
  <c r="G1259" i="1" s="1"/>
  <c r="H1256" i="1" a="1"/>
  <c r="H1256" i="1"/>
  <c r="I1258" i="1" a="1"/>
  <c r="I1258" i="1"/>
  <c r="G1256" i="1" a="1"/>
  <c r="G1256" i="1"/>
  <c r="F1258" i="1" a="1"/>
  <c r="F1258" i="1"/>
  <c r="G1261" i="1" a="1"/>
  <c r="G1261" i="1"/>
  <c r="F1260" i="1" a="1"/>
  <c r="F1260" i="1" s="1"/>
  <c r="I1257" i="1" a="1"/>
  <c r="I1257" i="1" s="1"/>
  <c r="J1256" i="1" a="1"/>
  <c r="J1256" i="1"/>
  <c r="K1260" i="1" a="1"/>
  <c r="K1260" i="1"/>
  <c r="H1260" i="1" a="1"/>
  <c r="H1260" i="1"/>
  <c r="F1259" i="1" a="1"/>
  <c r="F1259" i="1"/>
  <c r="K1257" i="1" a="1"/>
  <c r="K1257" i="1" s="1"/>
  <c r="F1255" i="1" a="1"/>
  <c r="F1255" i="1" s="1"/>
  <c r="J1254" i="1" a="1"/>
  <c r="J1254" i="1" s="1"/>
  <c r="K1258" i="1" a="1"/>
  <c r="K1258" i="1" s="1"/>
  <c r="H1257" i="1" a="1"/>
  <c r="H1257" i="1" s="1"/>
  <c r="J1261" i="1" a="1"/>
  <c r="J1261" i="1" s="1"/>
  <c r="I1259" i="1" a="1"/>
  <c r="I1259" i="1" s="1"/>
  <c r="G1257" i="1" a="1"/>
  <c r="G1257" i="1" s="1"/>
  <c r="H1261" i="1" a="1"/>
  <c r="H1261" i="1" s="1"/>
  <c r="J1258" i="1" a="1"/>
  <c r="J1258" i="1" s="1"/>
  <c r="H1258" i="1" a="1"/>
  <c r="H1258" i="1"/>
  <c r="I1254" i="1" a="1"/>
  <c r="I1254" i="1"/>
  <c r="G1250" i="1" a="1"/>
  <c r="G1250" i="1"/>
  <c r="F1247" i="1" a="1"/>
  <c r="F1247" i="1"/>
  <c r="H1247" i="1" a="1"/>
  <c r="H1247" i="1"/>
  <c r="I1253" i="1" a="1"/>
  <c r="I1253" i="1" s="1"/>
  <c r="H1252" i="1" a="1"/>
  <c r="H1252" i="1"/>
  <c r="G1248" i="1" a="1"/>
  <c r="G1248" i="1"/>
  <c r="F1251" i="1" a="1"/>
  <c r="F1251" i="1"/>
  <c r="G1246" i="1" a="1"/>
  <c r="G1246" i="1"/>
  <c r="F1250" i="1" a="1"/>
  <c r="F1250" i="1"/>
  <c r="K1249" i="1" a="1"/>
  <c r="K1249" i="1" s="1"/>
  <c r="J1247" i="1" a="1"/>
  <c r="J1247" i="1" s="1"/>
  <c r="I1247" i="1" a="1"/>
  <c r="I1247" i="1" s="1"/>
  <c r="H1245" i="1" a="1"/>
  <c r="H1245" i="1" s="1"/>
  <c r="F1246" i="1" a="1"/>
  <c r="F1246" i="1" s="1"/>
  <c r="F1254" i="1" a="1"/>
  <c r="F1254" i="1" s="1"/>
  <c r="K1253" i="1" a="1"/>
  <c r="K1253" i="1" s="1"/>
  <c r="I1252" i="1" a="1"/>
  <c r="I1252" i="1" s="1"/>
  <c r="I1250" i="1" a="1"/>
  <c r="I1250" i="1" s="1"/>
  <c r="H1246" i="1" a="1"/>
  <c r="H1246" i="1" s="1"/>
  <c r="H1250" i="1" a="1"/>
  <c r="H1250" i="1"/>
  <c r="I1243" i="1" a="1"/>
  <c r="I1243" i="1"/>
  <c r="J1244" i="1" a="1"/>
  <c r="J1244" i="1"/>
  <c r="G1251" i="1" a="1"/>
  <c r="G1251" i="1"/>
  <c r="K1244" i="1" a="1"/>
  <c r="K1244" i="1" s="1"/>
  <c r="K1251" i="1" a="1"/>
  <c r="K1251" i="1" s="1"/>
  <c r="J1251" i="1" a="1"/>
  <c r="J1251" i="1"/>
  <c r="J1248" i="1" a="1"/>
  <c r="J1248" i="1"/>
  <c r="I1246" i="1" a="1"/>
  <c r="I1246" i="1"/>
  <c r="K1247" i="1" a="1"/>
  <c r="K1247" i="1"/>
  <c r="I1249" i="1" a="1"/>
  <c r="I1249" i="1"/>
  <c r="J1253" i="1" a="1"/>
  <c r="J1253" i="1" s="1"/>
  <c r="K1252" i="1" a="1"/>
  <c r="K1252" i="1" s="1"/>
  <c r="F1245" i="1" a="1"/>
  <c r="F1245" i="1" s="1"/>
  <c r="K1248" i="1" a="1"/>
  <c r="K1248" i="1" s="1"/>
  <c r="K1246" i="1" a="1"/>
  <c r="K1246" i="1"/>
  <c r="G1252" i="1" a="1"/>
  <c r="G1252" i="1" s="1"/>
  <c r="J1245" i="1" a="1"/>
  <c r="J1245" i="1" s="1"/>
  <c r="J1249" i="1" a="1"/>
  <c r="J1249" i="1" s="1"/>
  <c r="F1244" i="1" a="1"/>
  <c r="F1244" i="1" s="1"/>
  <c r="G1245" i="1" a="1"/>
  <c r="G1245" i="1" s="1"/>
  <c r="I1251" i="1" a="1"/>
  <c r="I1251" i="1"/>
  <c r="G1249" i="1" a="1"/>
  <c r="G1249" i="1"/>
  <c r="H1244" i="1" a="1"/>
  <c r="H1244" i="1"/>
  <c r="H1249" i="1" a="1"/>
  <c r="H1249" i="1" s="1"/>
  <c r="J1243" i="1" a="1"/>
  <c r="J1243" i="1" s="1"/>
  <c r="F1248" i="1" a="1"/>
  <c r="F1248" i="1" s="1"/>
  <c r="I1244" i="1" a="1"/>
  <c r="I1244" i="1"/>
  <c r="I1245" i="1" a="1"/>
  <c r="I1245" i="1"/>
  <c r="K1243" i="1" a="1"/>
  <c r="K1243" i="1"/>
  <c r="G1247" i="1" a="1"/>
  <c r="G1247" i="1"/>
  <c r="J1246" i="1" a="1"/>
  <c r="J1246" i="1"/>
  <c r="F1249" i="1" a="1"/>
  <c r="F1249" i="1" s="1"/>
  <c r="K1250" i="1" a="1"/>
  <c r="K1250" i="1" s="1"/>
  <c r="H1248" i="1" a="1"/>
  <c r="H1248" i="1" s="1"/>
  <c r="H1253" i="1" a="1"/>
  <c r="H1253" i="1"/>
  <c r="G1253" i="1" a="1"/>
  <c r="G1253" i="1"/>
  <c r="F1253" i="1" a="1"/>
  <c r="F1253" i="1" s="1"/>
  <c r="J1252" i="1" a="1"/>
  <c r="J1252" i="1" s="1"/>
  <c r="F1252" i="1" a="1"/>
  <c r="F1252" i="1" s="1"/>
  <c r="I1248" i="1" a="1"/>
  <c r="I1248" i="1" s="1"/>
  <c r="G1244" i="1" a="1"/>
  <c r="G1244" i="1" s="1"/>
  <c r="H1251" i="1" a="1"/>
  <c r="H1251" i="1"/>
  <c r="K1245" i="1" a="1"/>
  <c r="K1245" i="1"/>
  <c r="J1250" i="1" a="1"/>
  <c r="J1250" i="1" s="1"/>
  <c r="H1238" i="1" a="1"/>
  <c r="H1238" i="1" s="1"/>
  <c r="K1235" i="1" a="1"/>
  <c r="K1235" i="1" s="1"/>
  <c r="K1232" i="1" a="1"/>
  <c r="K1232" i="1" s="1"/>
  <c r="K1234" i="1" a="1"/>
  <c r="K1234" i="1"/>
  <c r="J1239" i="1" a="1"/>
  <c r="J1239" i="1"/>
  <c r="I1237" i="1" a="1"/>
  <c r="I1237" i="1"/>
  <c r="I1239" i="1" a="1"/>
  <c r="I1239" i="1"/>
  <c r="G1239" i="1" a="1"/>
  <c r="G1239" i="1"/>
  <c r="H1237" i="1" a="1"/>
  <c r="H1237" i="1" s="1"/>
  <c r="I1234" i="1" a="1"/>
  <c r="I1234" i="1" s="1"/>
  <c r="F1234" i="1" a="1"/>
  <c r="F1234" i="1"/>
  <c r="H1234" i="1" a="1"/>
  <c r="H1234" i="1"/>
  <c r="G1233" i="1" a="1"/>
  <c r="G1233" i="1"/>
  <c r="F1243" i="1" a="1"/>
  <c r="F1243" i="1" s="1"/>
  <c r="I1236" i="1" a="1"/>
  <c r="I1236" i="1" s="1"/>
  <c r="F1233" i="1" a="1"/>
  <c r="F1233" i="1" s="1"/>
  <c r="G1240" i="1" a="1"/>
  <c r="G1240" i="1" s="1"/>
  <c r="H1243" i="1" a="1"/>
  <c r="H1243" i="1" s="1"/>
  <c r="G1243" i="1" a="1"/>
  <c r="G1243" i="1"/>
  <c r="F1242" i="1" a="1"/>
  <c r="F1242" i="1" s="1"/>
  <c r="F1238" i="1" a="1"/>
  <c r="F1238" i="1" s="1"/>
  <c r="K1242" i="1" a="1"/>
  <c r="K1242" i="1" s="1"/>
  <c r="K1236" i="1" a="1"/>
  <c r="K1236" i="1" s="1"/>
  <c r="J1237" i="1" a="1"/>
  <c r="J1237" i="1" s="1"/>
  <c r="I1238" i="1" a="1"/>
  <c r="I1238" i="1" s="1"/>
  <c r="J1242" i="1" a="1"/>
  <c r="J1242" i="1"/>
  <c r="K1241" i="1" a="1"/>
  <c r="K1241" i="1"/>
  <c r="K1238" i="1" a="1"/>
  <c r="K1238" i="1" s="1"/>
  <c r="J1234" i="1" a="1"/>
  <c r="J1234" i="1"/>
  <c r="I1242" i="1" a="1"/>
  <c r="I1242" i="1" s="1"/>
  <c r="K1237" i="1" a="1"/>
  <c r="K1237" i="1"/>
  <c r="H1235" i="1" a="1"/>
  <c r="H1235" i="1"/>
  <c r="J1235" i="1" a="1"/>
  <c r="J1235" i="1"/>
  <c r="F1235" i="1" a="1"/>
  <c r="F1235" i="1" s="1"/>
  <c r="H1242" i="1" a="1"/>
  <c r="H1242" i="1"/>
  <c r="G1242" i="1" a="1"/>
  <c r="G1242" i="1" s="1"/>
  <c r="J1241" i="1" a="1"/>
  <c r="J1241" i="1" s="1"/>
  <c r="J1240" i="1" a="1"/>
  <c r="J1240" i="1"/>
  <c r="G1234" i="1" a="1"/>
  <c r="G1234" i="1" s="1"/>
  <c r="J1238" i="1" a="1"/>
  <c r="J1238" i="1" s="1"/>
  <c r="I1241" i="1" a="1"/>
  <c r="I1241" i="1"/>
  <c r="H1241" i="1" a="1"/>
  <c r="H1241" i="1" s="1"/>
  <c r="H1240" i="1" a="1"/>
  <c r="H1240" i="1" s="1"/>
  <c r="H1239" i="1" a="1"/>
  <c r="H1239" i="1" s="1"/>
  <c r="J1233" i="1" a="1"/>
  <c r="J1233" i="1"/>
  <c r="G1241" i="1" a="1"/>
  <c r="G1241" i="1" s="1"/>
  <c r="F1237" i="1" a="1"/>
  <c r="F1237" i="1"/>
  <c r="F1241" i="1" a="1"/>
  <c r="F1241" i="1"/>
  <c r="K1239" i="1" a="1"/>
  <c r="K1239" i="1" s="1"/>
  <c r="F1236" i="1" a="1"/>
  <c r="F1236" i="1" s="1"/>
  <c r="G1238" i="1" a="1"/>
  <c r="G1238" i="1" s="1"/>
  <c r="G1237" i="1" a="1"/>
  <c r="G1237" i="1" s="1"/>
  <c r="J1236" i="1" a="1"/>
  <c r="J1236" i="1"/>
  <c r="I1233" i="1" a="1"/>
  <c r="I1233" i="1"/>
  <c r="G1236" i="1" a="1"/>
  <c r="G1236" i="1"/>
  <c r="I1235" i="1" a="1"/>
  <c r="I1235" i="1" s="1"/>
  <c r="G1235" i="1" a="1"/>
  <c r="G1235" i="1" s="1"/>
  <c r="H1233" i="1" a="1"/>
  <c r="H1233" i="1" s="1"/>
  <c r="K1233" i="1" a="1"/>
  <c r="K1233" i="1" s="1"/>
  <c r="K1240" i="1" a="1"/>
  <c r="K1240" i="1" s="1"/>
  <c r="I1240" i="1" a="1"/>
  <c r="I1240" i="1"/>
  <c r="F1240" i="1" a="1"/>
  <c r="F1240" i="1"/>
  <c r="F1239" i="1" a="1"/>
  <c r="F1239" i="1"/>
  <c r="H1236" i="1" a="1"/>
  <c r="H1236" i="1" s="1"/>
  <c r="I1228" i="1" a="1"/>
  <c r="I1228" i="1" s="1"/>
  <c r="G1228" i="1" a="1"/>
  <c r="G1228" i="1" s="1"/>
  <c r="F1226" i="1" a="1"/>
  <c r="F1226" i="1" s="1"/>
  <c r="F1225" i="1" a="1"/>
  <c r="F1225" i="1"/>
  <c r="F1227" i="1" a="1"/>
  <c r="F1227" i="1"/>
  <c r="J1226" i="1" a="1"/>
  <c r="J1226" i="1" s="1"/>
  <c r="I1226" i="1" a="1"/>
  <c r="I1226" i="1" s="1"/>
  <c r="G1226" i="1" a="1"/>
  <c r="G1226" i="1" s="1"/>
  <c r="F1224" i="1" a="1"/>
  <c r="F1224" i="1" s="1"/>
  <c r="K1223" i="1" a="1"/>
  <c r="K1223" i="1" s="1"/>
  <c r="J1231" i="1" a="1"/>
  <c r="J1231" i="1"/>
  <c r="H1223" i="1" a="1"/>
  <c r="H1223" i="1" s="1"/>
  <c r="G1230" i="1" a="1"/>
  <c r="G1230" i="1" s="1"/>
  <c r="G1232" i="1" a="1"/>
  <c r="G1232" i="1" s="1"/>
  <c r="H1222" i="1" a="1"/>
  <c r="H1222" i="1" s="1"/>
  <c r="F1232" i="1" a="1"/>
  <c r="F1232" i="1" s="1"/>
  <c r="G1229" i="1" a="1"/>
  <c r="G1229" i="1" s="1"/>
  <c r="K1231" i="1" a="1"/>
  <c r="K1231" i="1"/>
  <c r="J1229" i="1" a="1"/>
  <c r="J1229" i="1"/>
  <c r="I1229" i="1" a="1"/>
  <c r="I1229" i="1" s="1"/>
  <c r="F1229" i="1" a="1"/>
  <c r="F1229" i="1" s="1"/>
  <c r="H1225" i="1" a="1"/>
  <c r="H1225" i="1" s="1"/>
  <c r="G1225" i="1" a="1"/>
  <c r="G1225" i="1" s="1"/>
  <c r="J1224" i="1" a="1"/>
  <c r="J1224" i="1" s="1"/>
  <c r="I1231" i="1" a="1"/>
  <c r="I1231" i="1"/>
  <c r="H1231" i="1" a="1"/>
  <c r="H1231" i="1" s="1"/>
  <c r="G1231" i="1" a="1"/>
  <c r="G1231" i="1"/>
  <c r="F1231" i="1" a="1"/>
  <c r="F1231" i="1" s="1"/>
  <c r="F1230" i="1" a="1"/>
  <c r="F1230" i="1" s="1"/>
  <c r="K1229" i="1" a="1"/>
  <c r="K1229" i="1" s="1"/>
  <c r="J1228" i="1" a="1"/>
  <c r="J1228" i="1" s="1"/>
  <c r="H1228" i="1" a="1"/>
  <c r="H1228" i="1"/>
  <c r="J1222" i="1" a="1"/>
  <c r="J1222" i="1" s="1"/>
  <c r="G1227" i="1" a="1"/>
  <c r="G1227" i="1" s="1"/>
  <c r="K1222" i="1" a="1"/>
  <c r="K1222" i="1" s="1"/>
  <c r="K1224" i="1" a="1"/>
  <c r="K1224" i="1" s="1"/>
  <c r="G1224" i="1" a="1"/>
  <c r="G1224" i="1" s="1"/>
  <c r="G1222" i="1" a="1"/>
  <c r="G1222" i="1" s="1"/>
  <c r="F1228" i="1" a="1"/>
  <c r="F1228" i="1"/>
  <c r="K1227" i="1" a="1"/>
  <c r="K1227" i="1" s="1"/>
  <c r="K1230" i="1" a="1"/>
  <c r="K1230" i="1" s="1"/>
  <c r="H1230" i="1" a="1"/>
  <c r="H1230" i="1" s="1"/>
  <c r="H1226" i="1" a="1"/>
  <c r="H1226" i="1" s="1"/>
  <c r="I1224" i="1" a="1"/>
  <c r="I1224" i="1" s="1"/>
  <c r="I1222" i="1" a="1"/>
  <c r="I1222" i="1" s="1"/>
  <c r="J1227" i="1" a="1"/>
  <c r="J1227" i="1" s="1"/>
  <c r="K1226" i="1" a="1"/>
  <c r="K1226" i="1"/>
  <c r="K1225" i="1" a="1"/>
  <c r="K1225" i="1"/>
  <c r="I1225" i="1" a="1"/>
  <c r="I1225" i="1" s="1"/>
  <c r="I1223" i="1" a="1"/>
  <c r="I1223" i="1" s="1"/>
  <c r="H1229" i="1" a="1"/>
  <c r="H1229" i="1" s="1"/>
  <c r="K1228" i="1" a="1"/>
  <c r="K1228" i="1" s="1"/>
  <c r="J1225" i="1" a="1"/>
  <c r="J1225" i="1" s="1"/>
  <c r="H1224" i="1" a="1"/>
  <c r="H1224" i="1" s="1"/>
  <c r="H1227" i="1" a="1"/>
  <c r="H1227" i="1" s="1"/>
  <c r="J1223" i="1" a="1"/>
  <c r="J1223" i="1" s="1"/>
  <c r="F1223" i="1" a="1"/>
  <c r="F1223" i="1"/>
  <c r="G1223" i="1" a="1"/>
  <c r="G1223" i="1"/>
  <c r="J1232" i="1" a="1"/>
  <c r="J1232" i="1"/>
  <c r="I1232" i="1" a="1"/>
  <c r="I1232" i="1"/>
  <c r="H1232" i="1" a="1"/>
  <c r="H1232" i="1"/>
  <c r="J1230" i="1" a="1"/>
  <c r="J1230" i="1"/>
  <c r="I1230" i="1" a="1"/>
  <c r="I1230" i="1"/>
  <c r="I1227" i="1" a="1"/>
  <c r="I1227" i="1"/>
  <c r="H1212" i="1" a="1"/>
  <c r="H1212" i="1"/>
  <c r="G1213" i="1" a="1"/>
  <c r="G1213" i="1" s="1"/>
  <c r="G1217" i="1" a="1"/>
  <c r="G1217" i="1" s="1"/>
  <c r="F1216" i="1" a="1"/>
  <c r="F1216" i="1" s="1"/>
  <c r="I1219" i="1" a="1"/>
  <c r="I1219" i="1" s="1"/>
  <c r="I1216" i="1" a="1"/>
  <c r="I1216" i="1" s="1"/>
  <c r="J1213" i="1" a="1"/>
  <c r="J1213" i="1"/>
  <c r="F1221" i="1" a="1"/>
  <c r="F1221" i="1" s="1"/>
  <c r="H1218" i="1" a="1"/>
  <c r="H1218" i="1"/>
  <c r="F1218" i="1" a="1"/>
  <c r="F1218" i="1"/>
  <c r="H1217" i="1" a="1"/>
  <c r="H1217" i="1" s="1"/>
  <c r="H1214" i="1" a="1"/>
  <c r="H1214" i="1" s="1"/>
  <c r="J1212" i="1" a="1"/>
  <c r="J1212" i="1" s="1"/>
  <c r="G1216" i="1" a="1"/>
  <c r="G1216" i="1" s="1"/>
  <c r="G1214" i="1" a="1"/>
  <c r="G1214" i="1" s="1"/>
  <c r="I1217" i="1" a="1"/>
  <c r="I1217" i="1" s="1"/>
  <c r="I1218" i="1" a="1"/>
  <c r="I1218" i="1"/>
  <c r="F1217" i="1" a="1"/>
  <c r="F1217" i="1" s="1"/>
  <c r="I1213" i="1" a="1"/>
  <c r="I1213" i="1" s="1"/>
  <c r="I1212" i="1" a="1"/>
  <c r="I1212" i="1" s="1"/>
  <c r="G1212" i="1" a="1"/>
  <c r="G1212" i="1" s="1"/>
  <c r="F1212" i="1" a="1"/>
  <c r="F1212" i="1" s="1"/>
  <c r="K1220" i="1" a="1"/>
  <c r="K1220" i="1"/>
  <c r="H1215" i="1" a="1"/>
  <c r="H1215" i="1"/>
  <c r="G1219" i="1" a="1"/>
  <c r="G1219" i="1"/>
  <c r="H1220" i="1" a="1"/>
  <c r="H1220" i="1"/>
  <c r="F1220" i="1" a="1"/>
  <c r="F1220" i="1" s="1"/>
  <c r="J1219" i="1" a="1"/>
  <c r="J1219" i="1" s="1"/>
  <c r="K1216" i="1" a="1"/>
  <c r="K1216" i="1" s="1"/>
  <c r="K1212" i="1" a="1"/>
  <c r="K1212" i="1" s="1"/>
  <c r="K1219" i="1" a="1"/>
  <c r="K1219" i="1" s="1"/>
  <c r="F1219" i="1" a="1"/>
  <c r="F1219" i="1" s="1"/>
  <c r="K1213" i="1" a="1"/>
  <c r="K1213" i="1" s="1"/>
  <c r="K1218" i="1" a="1"/>
  <c r="K1218" i="1" s="1"/>
  <c r="I1215" i="1" a="1"/>
  <c r="I1215" i="1" s="1"/>
  <c r="J1217" i="1" a="1"/>
  <c r="J1217" i="1" s="1"/>
  <c r="F1213" i="1" a="1"/>
  <c r="F1213" i="1" s="1"/>
  <c r="K1215" i="1" a="1"/>
  <c r="K1215" i="1"/>
  <c r="G1218" i="1" a="1"/>
  <c r="G1218" i="1"/>
  <c r="K1217" i="1" a="1"/>
  <c r="K1217" i="1"/>
  <c r="F1215" i="1" a="1"/>
  <c r="F1215" i="1"/>
  <c r="J1214" i="1" a="1"/>
  <c r="J1214" i="1"/>
  <c r="I1214" i="1" a="1"/>
  <c r="I1214" i="1"/>
  <c r="J1218" i="1" a="1"/>
  <c r="J1218" i="1"/>
  <c r="J1216" i="1" a="1"/>
  <c r="J1216" i="1"/>
  <c r="G1215" i="1" a="1"/>
  <c r="G1215" i="1"/>
  <c r="K1214" i="1" a="1"/>
  <c r="K1214" i="1" s="1"/>
  <c r="H1213" i="1" a="1"/>
  <c r="H1213" i="1" s="1"/>
  <c r="H1219" i="1" a="1"/>
  <c r="H1219" i="1" s="1"/>
  <c r="H1216" i="1" a="1"/>
  <c r="H1216" i="1" s="1"/>
  <c r="F1222" i="1" a="1"/>
  <c r="F1222" i="1" s="1"/>
  <c r="K1221" i="1" a="1"/>
  <c r="K1221" i="1" s="1"/>
  <c r="J1221" i="1" a="1"/>
  <c r="J1221" i="1" s="1"/>
  <c r="I1221" i="1" a="1"/>
  <c r="I1221" i="1" s="1"/>
  <c r="H1221" i="1" a="1"/>
  <c r="H1221" i="1" s="1"/>
  <c r="G1221" i="1" a="1"/>
  <c r="G1221" i="1" s="1"/>
  <c r="J1220" i="1" a="1"/>
  <c r="J1220" i="1" s="1"/>
  <c r="I1220" i="1" a="1"/>
  <c r="I1220" i="1"/>
  <c r="J1215" i="1" a="1"/>
  <c r="J1215" i="1"/>
  <c r="G1220" i="1" a="1"/>
  <c r="G1220" i="1"/>
  <c r="F1214" i="1" a="1"/>
  <c r="F1214" i="1"/>
  <c r="K1199" i="1" a="1"/>
  <c r="K1199" i="1"/>
  <c r="G1206" i="1" a="1"/>
  <c r="G1206" i="1"/>
  <c r="F1200" i="1" a="1"/>
  <c r="F1200" i="1"/>
  <c r="K1198" i="1" a="1"/>
  <c r="K1198" i="1"/>
  <c r="G1198" i="1" a="1"/>
  <c r="G1198" i="1"/>
  <c r="H1206" i="1" a="1"/>
  <c r="H1206" i="1" s="1"/>
  <c r="I1198" i="1" a="1"/>
  <c r="I1198" i="1" s="1"/>
  <c r="J1197" i="1" a="1"/>
  <c r="J1197" i="1" s="1"/>
  <c r="H1198" i="1" a="1"/>
  <c r="H1198" i="1" s="1"/>
  <c r="F1199" i="1" a="1"/>
  <c r="F1199" i="1" s="1"/>
  <c r="F1209" i="1" a="1"/>
  <c r="F1209" i="1" s="1"/>
  <c r="G1210" i="1" a="1"/>
  <c r="G1210" i="1" s="1"/>
  <c r="F1210" i="1" a="1"/>
  <c r="F1210" i="1" s="1"/>
  <c r="K1209" i="1" a="1"/>
  <c r="K1209" i="1" s="1"/>
  <c r="I1209" i="1" a="1"/>
  <c r="I1209" i="1" s="1"/>
  <c r="H1209" i="1" a="1"/>
  <c r="H1209" i="1" s="1"/>
  <c r="I1199" i="1" a="1"/>
  <c r="I1199" i="1"/>
  <c r="K1208" i="1" a="1"/>
  <c r="K1208" i="1"/>
  <c r="I1208" i="1" a="1"/>
  <c r="I1208" i="1"/>
  <c r="F1207" i="1" a="1"/>
  <c r="F1207" i="1"/>
  <c r="G1199" i="1" a="1"/>
  <c r="G1199" i="1"/>
  <c r="G1200" i="1" a="1"/>
  <c r="G1200" i="1"/>
  <c r="F1206" i="1" a="1"/>
  <c r="F1206" i="1"/>
  <c r="J1198" i="1" a="1"/>
  <c r="J1198" i="1"/>
  <c r="J1208" i="1" a="1"/>
  <c r="J1208" i="1"/>
  <c r="H1208" i="1" a="1"/>
  <c r="H1208" i="1" s="1"/>
  <c r="G1208" i="1" a="1"/>
  <c r="G1208" i="1" s="1"/>
  <c r="G1207" i="1" a="1"/>
  <c r="G1207" i="1" s="1"/>
  <c r="H1200" i="1" a="1"/>
  <c r="H1200" i="1" s="1"/>
  <c r="H1199" i="1" a="1"/>
  <c r="H1199" i="1" s="1"/>
  <c r="I1207" i="1" a="1"/>
  <c r="I1207" i="1" s="1"/>
  <c r="K1206" i="1" a="1"/>
  <c r="K1206" i="1" s="1"/>
  <c r="K1207" i="1" a="1"/>
  <c r="K1207" i="1" s="1"/>
  <c r="K1210" i="1" a="1"/>
  <c r="K1210" i="1" s="1"/>
  <c r="G1209" i="1" a="1"/>
  <c r="G1209" i="1" s="1"/>
  <c r="J1209" i="1" a="1"/>
  <c r="J1209" i="1" s="1"/>
  <c r="I1200" i="1" a="1"/>
  <c r="I1200" i="1"/>
  <c r="K1197" i="1" a="1"/>
  <c r="K1197" i="1"/>
  <c r="I1210" i="1" a="1"/>
  <c r="I1210" i="1"/>
  <c r="I1206" i="1" a="1"/>
  <c r="I1206" i="1"/>
  <c r="K1200" i="1" a="1"/>
  <c r="K1200" i="1"/>
  <c r="J1200" i="1" a="1"/>
  <c r="J1200" i="1"/>
  <c r="J1199" i="1" a="1"/>
  <c r="J1199" i="1"/>
  <c r="F1198" i="1" a="1"/>
  <c r="F1198" i="1"/>
  <c r="J1210" i="1" a="1"/>
  <c r="J1210" i="1"/>
  <c r="H1210" i="1" a="1"/>
  <c r="H1210" i="1" s="1"/>
  <c r="F1208" i="1" a="1"/>
  <c r="F1208" i="1" s="1"/>
  <c r="J1207" i="1" a="1"/>
  <c r="J1207" i="1" s="1"/>
  <c r="H1207" i="1" a="1"/>
  <c r="H1207" i="1" s="1"/>
  <c r="J1206" i="1" a="1"/>
  <c r="J1206" i="1" s="1"/>
  <c r="J1187" i="1" a="1"/>
  <c r="J1187" i="1" s="1"/>
  <c r="K1192" i="1" a="1"/>
  <c r="K1192" i="1" s="1"/>
  <c r="F1191" i="1" a="1"/>
  <c r="F1191" i="1" s="1"/>
  <c r="H1192" i="1" a="1"/>
  <c r="H1192" i="1" s="1"/>
  <c r="H1194" i="1" a="1"/>
  <c r="H1194" i="1" s="1"/>
  <c r="G1194" i="1" a="1"/>
  <c r="G1194" i="1" s="1"/>
  <c r="K1193" i="1" a="1"/>
  <c r="K1193" i="1"/>
  <c r="H1195" i="1" a="1"/>
  <c r="H1195" i="1"/>
  <c r="K1194" i="1" a="1"/>
  <c r="K1194" i="1"/>
  <c r="H1190" i="1" a="1"/>
  <c r="H1190" i="1"/>
  <c r="H1189" i="1" a="1"/>
  <c r="H1189" i="1"/>
  <c r="G1188" i="1" a="1"/>
  <c r="G1188" i="1"/>
  <c r="F1187" i="1" a="1"/>
  <c r="F1187" i="1"/>
  <c r="I1193" i="1" a="1"/>
  <c r="I1193" i="1"/>
  <c r="G1195" i="1" a="1"/>
  <c r="G1195" i="1"/>
  <c r="K1195" i="1" a="1"/>
  <c r="K1195" i="1" s="1"/>
  <c r="F1189" i="1" a="1"/>
  <c r="F1189" i="1" s="1"/>
  <c r="J1195" i="1" a="1"/>
  <c r="J1195" i="1" s="1"/>
  <c r="I1190" i="1" a="1"/>
  <c r="I1190" i="1" s="1"/>
  <c r="G1190" i="1" a="1"/>
  <c r="G1190" i="1" s="1"/>
  <c r="J1188" i="1" a="1"/>
  <c r="J1188" i="1" s="1"/>
  <c r="G1187" i="1" a="1"/>
  <c r="G1187" i="1" s="1"/>
  <c r="H1188" i="1" a="1"/>
  <c r="H1188" i="1" s="1"/>
  <c r="I1187" i="1" a="1"/>
  <c r="I1187" i="1" s="1"/>
  <c r="I1197" i="1" a="1"/>
  <c r="I1197" i="1" s="1"/>
  <c r="J1191" i="1" a="1"/>
  <c r="J1191" i="1" s="1"/>
  <c r="G1197" i="1" a="1"/>
  <c r="G1197" i="1"/>
  <c r="K1196" i="1" a="1"/>
  <c r="K1196" i="1"/>
  <c r="G1193" i="1" a="1"/>
  <c r="G1193" i="1"/>
  <c r="K1191" i="1" a="1"/>
  <c r="K1191" i="1"/>
  <c r="I1196" i="1" a="1"/>
  <c r="I1196" i="1"/>
  <c r="J1190" i="1" a="1"/>
  <c r="J1190" i="1"/>
  <c r="H1187" i="1" a="1"/>
  <c r="H1187" i="1"/>
  <c r="K1190" i="1" a="1"/>
  <c r="K1190" i="1"/>
  <c r="F1190" i="1" a="1"/>
  <c r="F1190" i="1"/>
  <c r="F1193" i="1" a="1"/>
  <c r="F1193" i="1" s="1"/>
  <c r="K1188" i="1" a="1"/>
  <c r="K1188" i="1" s="1"/>
  <c r="G1191" i="1" a="1"/>
  <c r="G1191" i="1" s="1"/>
  <c r="I1189" i="1" a="1"/>
  <c r="I1189" i="1" s="1"/>
  <c r="J1189" i="1" a="1"/>
  <c r="J1189" i="1" s="1"/>
  <c r="I1191" i="1" a="1"/>
  <c r="I1191" i="1" s="1"/>
  <c r="H1196" i="1" a="1"/>
  <c r="H1196" i="1" s="1"/>
  <c r="F1194" i="1" a="1"/>
  <c r="F1194" i="1" s="1"/>
  <c r="G1189" i="1" a="1"/>
  <c r="G1189" i="1" s="1"/>
  <c r="J1194" i="1" a="1"/>
  <c r="J1194" i="1" s="1"/>
  <c r="J1196" i="1" a="1"/>
  <c r="J1196" i="1" s="1"/>
  <c r="F1192" i="1" a="1"/>
  <c r="F1192" i="1"/>
  <c r="K1189" i="1" a="1"/>
  <c r="K1189" i="1"/>
  <c r="F1188" i="1" a="1"/>
  <c r="F1188" i="1"/>
  <c r="G1196" i="1" a="1"/>
  <c r="G1196" i="1"/>
  <c r="I1192" i="1" a="1"/>
  <c r="I1192" i="1"/>
  <c r="H1197" i="1" a="1"/>
  <c r="H1197" i="1"/>
  <c r="J1193" i="1" a="1"/>
  <c r="J1193" i="1"/>
  <c r="F1197" i="1" a="1"/>
  <c r="F1197" i="1"/>
  <c r="F1196" i="1" a="1"/>
  <c r="F1196" i="1"/>
  <c r="I1195" i="1" a="1"/>
  <c r="I1195" i="1" s="1"/>
  <c r="K1187" i="1" a="1"/>
  <c r="K1187" i="1" s="1"/>
  <c r="F1195" i="1" a="1"/>
  <c r="F1195" i="1" s="1"/>
  <c r="G1192" i="1" a="1"/>
  <c r="G1192" i="1" s="1"/>
  <c r="I1194" i="1" a="1"/>
  <c r="I1194" i="1" s="1"/>
  <c r="H1193" i="1" a="1"/>
  <c r="H1193" i="1" s="1"/>
  <c r="I1188" i="1" a="1"/>
  <c r="I1188" i="1" s="1"/>
  <c r="J1192" i="1" a="1"/>
  <c r="J1192" i="1" s="1"/>
  <c r="H1191" i="1" a="1"/>
  <c r="H1191" i="1" s="1"/>
  <c r="J1177" i="1" a="1"/>
  <c r="J1177" i="1" s="1"/>
  <c r="H1175" i="1" a="1"/>
  <c r="H1175" i="1" s="1"/>
  <c r="H1176" i="1" a="1"/>
  <c r="H1176" i="1"/>
  <c r="F1174" i="1" a="1"/>
  <c r="F1174" i="1"/>
  <c r="K1176" i="1" a="1"/>
  <c r="K1176" i="1"/>
  <c r="J1175" i="1" a="1"/>
  <c r="J1175" i="1"/>
  <c r="H1186" i="1" a="1"/>
  <c r="H1186" i="1"/>
  <c r="G1186" i="1" a="1"/>
  <c r="G1186" i="1"/>
  <c r="G1175" i="1" a="1"/>
  <c r="G1175" i="1"/>
  <c r="J1184" i="1" a="1"/>
  <c r="J1184" i="1"/>
  <c r="F1175" i="1" a="1"/>
  <c r="F1175" i="1"/>
  <c r="J1186" i="1" a="1"/>
  <c r="J1186" i="1" s="1"/>
  <c r="K1185" i="1" a="1"/>
  <c r="K1185" i="1" s="1"/>
  <c r="I1184" i="1" a="1"/>
  <c r="I1184" i="1" s="1"/>
  <c r="H1184" i="1" a="1"/>
  <c r="H1184" i="1" s="1"/>
  <c r="I1183" i="1" a="1"/>
  <c r="I1183" i="1" s="1"/>
  <c r="F1177" i="1" a="1"/>
  <c r="F1177" i="1" s="1"/>
  <c r="I1175" i="1" a="1"/>
  <c r="I1175" i="1" s="1"/>
  <c r="I1176" i="1" a="1"/>
  <c r="I1176" i="1" s="1"/>
  <c r="G1174" i="1" a="1"/>
  <c r="G1174" i="1" s="1"/>
  <c r="K1174" i="1" a="1"/>
  <c r="K1174" i="1" s="1"/>
  <c r="H1183" i="1" a="1"/>
  <c r="H1183" i="1" s="1"/>
  <c r="K1186" i="1" a="1"/>
  <c r="K1186" i="1"/>
  <c r="I1186" i="1" a="1"/>
  <c r="I1186" i="1"/>
  <c r="F1186" i="1" a="1"/>
  <c r="F1186" i="1"/>
  <c r="J1185" i="1" a="1"/>
  <c r="J1185" i="1"/>
  <c r="H1185" i="1" a="1"/>
  <c r="H1185" i="1"/>
  <c r="K1177" i="1" a="1"/>
  <c r="K1177" i="1"/>
  <c r="G1177" i="1" a="1"/>
  <c r="G1177" i="1"/>
  <c r="F1183" i="1" a="1"/>
  <c r="F1183" i="1"/>
  <c r="I1177" i="1" a="1"/>
  <c r="I1177" i="1"/>
  <c r="G1176" i="1" a="1"/>
  <c r="G1176" i="1" s="1"/>
  <c r="K1175" i="1" a="1"/>
  <c r="K1175" i="1" s="1"/>
  <c r="I1174" i="1" a="1"/>
  <c r="I1174" i="1" s="1"/>
  <c r="H1174" i="1" a="1"/>
  <c r="H1174" i="1" s="1"/>
  <c r="I1185" i="1" a="1"/>
  <c r="I1185" i="1" s="1"/>
  <c r="G1183" i="1" a="1"/>
  <c r="G1183" i="1" s="1"/>
  <c r="J1174" i="1" a="1"/>
  <c r="J1174" i="1" s="1"/>
  <c r="G1185" i="1" a="1"/>
  <c r="G1185" i="1" s="1"/>
  <c r="F1176" i="1" a="1"/>
  <c r="F1176" i="1" s="1"/>
  <c r="J1176" i="1" a="1"/>
  <c r="J1176" i="1" s="1"/>
  <c r="H1177" i="1" a="1"/>
  <c r="H1177" i="1" s="1"/>
  <c r="F1185" i="1" a="1"/>
  <c r="F1185" i="1"/>
  <c r="J1183" i="1" a="1"/>
  <c r="J1183" i="1"/>
  <c r="K1184" i="1" a="1"/>
  <c r="K1184" i="1"/>
  <c r="G1184" i="1" a="1"/>
  <c r="G1184" i="1"/>
  <c r="F1184" i="1" a="1"/>
  <c r="F1184" i="1"/>
  <c r="K1183" i="1" a="1"/>
  <c r="K1183" i="1"/>
  <c r="I1165" i="1" a="1"/>
  <c r="I1165" i="1"/>
  <c r="I1166" i="1" a="1"/>
  <c r="I1166" i="1"/>
  <c r="K1170" i="1" a="1"/>
  <c r="K1170" i="1"/>
  <c r="G1167" i="1" a="1"/>
  <c r="G1167" i="1" s="1"/>
  <c r="J1169" i="1" a="1"/>
  <c r="J1169" i="1" s="1"/>
  <c r="J1168" i="1" a="1"/>
  <c r="J1168" i="1" s="1"/>
  <c r="J1167" i="1" a="1"/>
  <c r="J1167" i="1" s="1"/>
  <c r="J1166" i="1" a="1"/>
  <c r="J1166" i="1" s="1"/>
  <c r="I1163" i="1" a="1"/>
  <c r="I1163" i="1" s="1"/>
  <c r="K1165" i="1" a="1"/>
  <c r="K1165" i="1" s="1"/>
  <c r="F1164" i="1" a="1"/>
  <c r="F1164" i="1" s="1"/>
  <c r="I1170" i="1" a="1"/>
  <c r="I1170" i="1" s="1"/>
  <c r="H1167" i="1" a="1"/>
  <c r="H1167" i="1" s="1"/>
  <c r="K1166" i="1" a="1"/>
  <c r="K1166" i="1" s="1"/>
  <c r="K1173" i="1" a="1"/>
  <c r="K1173" i="1"/>
  <c r="F1171" i="1" a="1"/>
  <c r="F1171" i="1"/>
  <c r="J1173" i="1" a="1"/>
  <c r="J1173" i="1"/>
  <c r="I1173" i="1" a="1"/>
  <c r="I1173" i="1"/>
  <c r="H1173" i="1" a="1"/>
  <c r="H1173" i="1"/>
  <c r="G1172" i="1" a="1"/>
  <c r="G1172" i="1"/>
  <c r="G1165" i="1" a="1"/>
  <c r="G1165" i="1"/>
  <c r="H1170" i="1" a="1"/>
  <c r="H1170" i="1"/>
  <c r="F1172" i="1" a="1"/>
  <c r="F1172" i="1"/>
  <c r="J1171" i="1" a="1"/>
  <c r="J1171" i="1" s="1"/>
  <c r="J1165" i="1" a="1"/>
  <c r="J1165" i="1" s="1"/>
  <c r="F1170" i="1" a="1"/>
  <c r="F1170" i="1" s="1"/>
  <c r="G1171" i="1" a="1"/>
  <c r="G1171" i="1" s="1"/>
  <c r="F1167" i="1" a="1"/>
  <c r="F1167" i="1" s="1"/>
  <c r="K1163" i="1" a="1"/>
  <c r="K1163" i="1" s="1"/>
  <c r="H1171" i="1" a="1"/>
  <c r="H1171" i="1" s="1"/>
  <c r="H1169" i="1" a="1"/>
  <c r="H1169" i="1" s="1"/>
  <c r="F1169" i="1" a="1"/>
  <c r="F1169" i="1" s="1"/>
  <c r="F1166" i="1" a="1"/>
  <c r="F1166" i="1" s="1"/>
  <c r="G1169" i="1" a="1"/>
  <c r="G1169" i="1" s="1"/>
  <c r="G1166" i="1" a="1"/>
  <c r="G1166" i="1"/>
  <c r="F1165" i="1" a="1"/>
  <c r="F1165" i="1"/>
  <c r="H1166" i="1" a="1"/>
  <c r="H1166" i="1"/>
  <c r="I1172" i="1" a="1"/>
  <c r="I1172" i="1"/>
  <c r="G1168" i="1" a="1"/>
  <c r="G1168" i="1"/>
  <c r="K1167" i="1" a="1"/>
  <c r="K1167" i="1"/>
  <c r="G1173" i="1" a="1"/>
  <c r="G1173" i="1"/>
  <c r="J1170" i="1" a="1"/>
  <c r="J1170" i="1"/>
  <c r="F1173" i="1" a="1"/>
  <c r="F1173" i="1"/>
  <c r="K1172" i="1" a="1"/>
  <c r="K1172" i="1" s="1"/>
  <c r="K1169" i="1" a="1"/>
  <c r="K1169" i="1" s="1"/>
  <c r="J1172" i="1" a="1"/>
  <c r="J1172" i="1" s="1"/>
  <c r="H1172" i="1" a="1"/>
  <c r="H1172" i="1" s="1"/>
  <c r="K1171" i="1" a="1"/>
  <c r="K1171" i="1" s="1"/>
  <c r="K1168" i="1" a="1"/>
  <c r="K1168" i="1" s="1"/>
  <c r="G1164" i="1" a="1"/>
  <c r="G1164" i="1" s="1"/>
  <c r="J1163" i="1" a="1"/>
  <c r="J1163" i="1" s="1"/>
  <c r="I1168" i="1" a="1"/>
  <c r="I1168" i="1" s="1"/>
  <c r="I1167" i="1" a="1"/>
  <c r="I1167" i="1" s="1"/>
  <c r="H1165" i="1" a="1"/>
  <c r="H1165" i="1" s="1"/>
  <c r="H1163" i="1" a="1"/>
  <c r="H1163" i="1"/>
  <c r="I1171" i="1" a="1"/>
  <c r="I1171" i="1"/>
  <c r="J1164" i="1" a="1"/>
  <c r="J1164" i="1"/>
  <c r="K1164" i="1" a="1"/>
  <c r="K1164" i="1"/>
  <c r="H1164" i="1" a="1"/>
  <c r="H1164" i="1"/>
  <c r="G1170" i="1" a="1"/>
  <c r="G1170" i="1"/>
  <c r="H1168" i="1" a="1"/>
  <c r="H1168" i="1"/>
  <c r="F1168" i="1" a="1"/>
  <c r="F1168" i="1"/>
  <c r="I1169" i="1" a="1"/>
  <c r="I1169" i="1"/>
  <c r="I1164" i="1" a="1"/>
  <c r="I1164" i="1" s="1"/>
  <c r="H1152" i="1" a="1"/>
  <c r="H1152" i="1" s="1"/>
  <c r="K1151" i="1" a="1"/>
  <c r="K1151" i="1" s="1"/>
  <c r="G1162" i="1" a="1"/>
  <c r="G1162" i="1" s="1"/>
  <c r="H1148" i="1" a="1"/>
  <c r="H1148" i="1"/>
  <c r="K1161" i="1" a="1"/>
  <c r="K1161" i="1" s="1"/>
  <c r="I1161" i="1" a="1"/>
  <c r="I1161" i="1" s="1"/>
  <c r="J1154" i="1" a="1"/>
  <c r="J1154" i="1" s="1"/>
  <c r="I1152" i="1" a="1"/>
  <c r="I1152" i="1" s="1"/>
  <c r="F1152" i="1" a="1"/>
  <c r="F1152" i="1" s="1"/>
  <c r="J1152" i="1" a="1"/>
  <c r="J1152" i="1" s="1"/>
  <c r="G1154" i="1" a="1"/>
  <c r="G1154" i="1"/>
  <c r="G1160" i="1" a="1"/>
  <c r="G1160" i="1"/>
  <c r="I1154" i="1" a="1"/>
  <c r="I1154" i="1"/>
  <c r="I1148" i="1" a="1"/>
  <c r="I1148" i="1"/>
  <c r="H1162" i="1" a="1"/>
  <c r="H1162" i="1"/>
  <c r="I1160" i="1" a="1"/>
  <c r="I1160" i="1"/>
  <c r="G1151" i="1" a="1"/>
  <c r="G1151" i="1"/>
  <c r="F1160" i="1" a="1"/>
  <c r="F1160" i="1"/>
  <c r="F1151" i="1" a="1"/>
  <c r="F1151" i="1"/>
  <c r="G1153" i="1" a="1"/>
  <c r="G1153" i="1" s="1"/>
  <c r="F1153" i="1" a="1"/>
  <c r="F1153" i="1" s="1"/>
  <c r="I1151" i="1" a="1"/>
  <c r="I1151" i="1" s="1"/>
  <c r="G1148" i="1" a="1"/>
  <c r="G1148" i="1" s="1"/>
  <c r="H1160" i="1" a="1"/>
  <c r="H1160" i="1" s="1"/>
  <c r="J1161" i="1" a="1"/>
  <c r="J1161" i="1"/>
  <c r="H1161" i="1" a="1"/>
  <c r="H1161" i="1" s="1"/>
  <c r="J1153" i="1" a="1"/>
  <c r="J1153" i="1" s="1"/>
  <c r="K1152" i="1" a="1"/>
  <c r="K1152" i="1" s="1"/>
  <c r="J1151" i="1" a="1"/>
  <c r="J1151" i="1" s="1"/>
  <c r="H1154" i="1" a="1"/>
  <c r="H1154" i="1" s="1"/>
  <c r="G1163" i="1" a="1"/>
  <c r="G1163" i="1"/>
  <c r="F1163" i="1" a="1"/>
  <c r="F1163" i="1"/>
  <c r="F1154" i="1" a="1"/>
  <c r="F1154" i="1"/>
  <c r="F1162" i="1" a="1"/>
  <c r="F1162" i="1"/>
  <c r="G1161" i="1" a="1"/>
  <c r="G1161" i="1"/>
  <c r="J1160" i="1" a="1"/>
  <c r="J1160" i="1"/>
  <c r="K1154" i="1" a="1"/>
  <c r="K1154" i="1"/>
  <c r="H1151" i="1" a="1"/>
  <c r="H1151" i="1"/>
  <c r="K1148" i="1" a="1"/>
  <c r="K1148" i="1"/>
  <c r="J1148" i="1" a="1"/>
  <c r="J1148" i="1" s="1"/>
  <c r="K1153" i="1" a="1"/>
  <c r="K1153" i="1" s="1"/>
  <c r="K1162" i="1" a="1"/>
  <c r="K1162" i="1" s="1"/>
  <c r="I1153" i="1" a="1"/>
  <c r="I1153" i="1" s="1"/>
  <c r="I1162" i="1" a="1"/>
  <c r="I1162" i="1" s="1"/>
  <c r="J1162" i="1" a="1"/>
  <c r="J1162" i="1" s="1"/>
  <c r="F1161" i="1" a="1"/>
  <c r="F1161" i="1"/>
  <c r="K1160" i="1" a="1"/>
  <c r="K1160" i="1" s="1"/>
  <c r="H1153" i="1" a="1"/>
  <c r="H1153" i="1" s="1"/>
  <c r="G1152" i="1" a="1"/>
  <c r="G1152" i="1" s="1"/>
  <c r="K1139" i="1" a="1"/>
  <c r="K1139" i="1" s="1"/>
  <c r="H1142" i="1" a="1"/>
  <c r="H1142" i="1"/>
  <c r="F1142" i="1" a="1"/>
  <c r="F1142" i="1"/>
  <c r="J1141" i="1" a="1"/>
  <c r="J1141" i="1"/>
  <c r="F1140" i="1" a="1"/>
  <c r="F1140" i="1"/>
  <c r="H1141" i="1" a="1"/>
  <c r="H1141" i="1"/>
  <c r="K1138" i="1" a="1"/>
  <c r="K1138" i="1"/>
  <c r="I1138" i="1" a="1"/>
  <c r="I1138" i="1"/>
  <c r="J1147" i="1" a="1"/>
  <c r="J1147" i="1"/>
  <c r="H1147" i="1" a="1"/>
  <c r="H1147" i="1"/>
  <c r="F1145" i="1" a="1"/>
  <c r="F1145" i="1" s="1"/>
  <c r="K1144" i="1" a="1"/>
  <c r="K1144" i="1" s="1"/>
  <c r="K1137" i="1" a="1"/>
  <c r="K1137" i="1" s="1"/>
  <c r="H1138" i="1" a="1"/>
  <c r="H1138" i="1" s="1"/>
  <c r="I1144" i="1" a="1"/>
  <c r="I1144" i="1" s="1"/>
  <c r="G1144" i="1" a="1"/>
  <c r="G1144" i="1" s="1"/>
  <c r="K1143" i="1" a="1"/>
  <c r="K1143" i="1" s="1"/>
  <c r="I1141" i="1" a="1"/>
  <c r="I1141" i="1"/>
  <c r="I1139" i="1" a="1"/>
  <c r="I1139" i="1" s="1"/>
  <c r="F1138" i="1" a="1"/>
  <c r="F1138" i="1" s="1"/>
  <c r="J1138" i="1" a="1"/>
  <c r="J1138" i="1" s="1"/>
  <c r="F1143" i="1" a="1"/>
  <c r="F1143" i="1"/>
  <c r="G1139" i="1" a="1"/>
  <c r="G1139" i="1"/>
  <c r="H1143" i="1" a="1"/>
  <c r="H1143" i="1"/>
  <c r="G1141" i="1" a="1"/>
  <c r="G1141" i="1"/>
  <c r="G1140" i="1" a="1"/>
  <c r="G1140" i="1"/>
  <c r="G1147" i="1" a="1"/>
  <c r="G1147" i="1"/>
  <c r="J1143" i="1" a="1"/>
  <c r="J1143" i="1"/>
  <c r="F1141" i="1" a="1"/>
  <c r="F1141" i="1"/>
  <c r="F1147" i="1" a="1"/>
  <c r="F1147" i="1"/>
  <c r="H1146" i="1" a="1"/>
  <c r="H1146" i="1" s="1"/>
  <c r="K1141" i="1" a="1"/>
  <c r="K1141" i="1" s="1"/>
  <c r="J1145" i="1" a="1"/>
  <c r="J1145" i="1" s="1"/>
  <c r="H1145" i="1" a="1"/>
  <c r="H1145" i="1" s="1"/>
  <c r="H1139" i="1" a="1"/>
  <c r="H1139" i="1" s="1"/>
  <c r="G1138" i="1" a="1"/>
  <c r="G1138" i="1" s="1"/>
  <c r="F1146" i="1" a="1"/>
  <c r="F1146" i="1" s="1"/>
  <c r="I1140" i="1" a="1"/>
  <c r="I1140" i="1" s="1"/>
  <c r="G1142" i="1" a="1"/>
  <c r="G1142" i="1"/>
  <c r="F1148" i="1" a="1"/>
  <c r="F1148" i="1" s="1"/>
  <c r="K1147" i="1" a="1"/>
  <c r="K1147" i="1" s="1"/>
  <c r="J1144" i="1" a="1"/>
  <c r="J1144" i="1"/>
  <c r="K1142" i="1" a="1"/>
  <c r="K1142" i="1"/>
  <c r="I1142" i="1" a="1"/>
  <c r="I1142" i="1"/>
  <c r="I1147" i="1" a="1"/>
  <c r="I1147" i="1"/>
  <c r="K1146" i="1" a="1"/>
  <c r="K1146" i="1"/>
  <c r="J1146" i="1" a="1"/>
  <c r="J1146" i="1"/>
  <c r="F1144" i="1" a="1"/>
  <c r="F1144" i="1"/>
  <c r="I1143" i="1" a="1"/>
  <c r="I1143" i="1"/>
  <c r="K1140" i="1" a="1"/>
  <c r="K1140" i="1"/>
  <c r="F1139" i="1" a="1"/>
  <c r="F1139" i="1" s="1"/>
  <c r="I1146" i="1" a="1"/>
  <c r="I1146" i="1" s="1"/>
  <c r="J1139" i="1" a="1"/>
  <c r="J1139" i="1" s="1"/>
  <c r="G1143" i="1" a="1"/>
  <c r="G1143" i="1" s="1"/>
  <c r="G1146" i="1" a="1"/>
  <c r="G1146" i="1" s="1"/>
  <c r="K1145" i="1" a="1"/>
  <c r="K1145" i="1" s="1"/>
  <c r="J1142" i="1" a="1"/>
  <c r="J1142" i="1" s="1"/>
  <c r="I1145" i="1" a="1"/>
  <c r="I1145" i="1" s="1"/>
  <c r="J1140" i="1" a="1"/>
  <c r="J1140" i="1" s="1"/>
  <c r="H1140" i="1" a="1"/>
  <c r="H1140" i="1"/>
  <c r="G1145" i="1" a="1"/>
  <c r="G1145" i="1" s="1"/>
  <c r="H1144" i="1" a="1"/>
  <c r="H1144" i="1"/>
  <c r="J1137" i="1" a="1"/>
  <c r="J1137" i="1"/>
  <c r="J1136" i="1" a="1"/>
  <c r="J1136" i="1"/>
  <c r="H1136" i="1" a="1"/>
  <c r="H1136" i="1"/>
  <c r="I1137" i="1" a="1"/>
  <c r="I1137" i="1"/>
  <c r="G1137" i="1" a="1"/>
  <c r="G1137" i="1"/>
  <c r="H1137" i="1" a="1"/>
  <c r="H1137" i="1"/>
  <c r="F1137" i="1" a="1"/>
  <c r="F1137" i="1"/>
  <c r="K1136" i="1" a="1"/>
  <c r="K1136" i="1"/>
  <c r="I1136" i="1" a="1"/>
  <c r="I1136" i="1" s="1"/>
  <c r="G1136" i="1" a="1"/>
  <c r="G1136" i="1" s="1"/>
  <c r="F1136" i="1" a="1"/>
  <c r="F1136" i="1" s="1"/>
  <c r="K1105" i="1"/>
  <c r="I1105" i="1"/>
  <c r="G1105" i="1"/>
  <c r="K1104" i="1"/>
  <c r="I1104" i="1"/>
  <c r="G1104" i="1"/>
  <c r="K1102" i="1"/>
  <c r="I1102" i="1"/>
  <c r="G1102" i="1"/>
  <c r="F1102" i="1"/>
  <c r="K1100" i="1"/>
  <c r="J1100" i="1"/>
  <c r="I1098" i="1"/>
  <c r="H1098" i="1"/>
  <c r="G1098" i="1"/>
  <c r="F1098" i="1"/>
  <c r="I1092" i="1"/>
  <c r="G1092" i="1"/>
  <c r="K1088" i="1"/>
  <c r="G1088" i="1"/>
  <c r="K1087" i="1"/>
  <c r="I1087" i="1"/>
  <c r="H1087" i="1"/>
  <c r="G1087" i="1"/>
  <c r="F1087" i="1"/>
  <c r="K1085" i="1"/>
  <c r="G1085" i="1"/>
  <c r="F1085" i="1"/>
  <c r="K1083" i="1"/>
  <c r="J1083" i="1"/>
  <c r="I1083" i="1"/>
  <c r="H1083" i="1"/>
  <c r="I1082" i="1"/>
  <c r="H1082" i="1"/>
  <c r="F1082" i="1"/>
  <c r="K1080" i="1"/>
  <c r="J1080" i="1"/>
  <c r="I1080" i="1"/>
  <c r="H1080" i="1"/>
  <c r="G1080" i="1"/>
  <c r="F1080" i="1"/>
  <c r="K1079" i="1"/>
  <c r="J1079" i="1"/>
  <c r="J1105" i="1" s="1"/>
  <c r="I1079" i="1"/>
  <c r="H1079" i="1"/>
  <c r="H1105" i="1" s="1"/>
  <c r="G1079" i="1"/>
  <c r="F1079" i="1"/>
  <c r="F1105" i="1" s="1"/>
  <c r="K1078" i="1"/>
  <c r="J1078" i="1"/>
  <c r="J1104" i="1" s="1"/>
  <c r="I1078" i="1"/>
  <c r="H1078" i="1"/>
  <c r="H1104" i="1" s="1"/>
  <c r="G1078" i="1"/>
  <c r="F1078" i="1"/>
  <c r="F1104" i="1" s="1"/>
  <c r="K1076" i="1"/>
  <c r="J1076" i="1"/>
  <c r="J1102" i="1" s="1"/>
  <c r="I1076" i="1"/>
  <c r="H1076" i="1"/>
  <c r="H1102" i="1" s="1"/>
  <c r="G1076" i="1"/>
  <c r="F1076" i="1"/>
  <c r="K1074" i="1"/>
  <c r="J1074" i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H1072" i="1"/>
  <c r="G1072" i="1"/>
  <c r="F1072" i="1"/>
  <c r="K1066" i="1"/>
  <c r="K1092" i="1" s="1"/>
  <c r="J1066" i="1"/>
  <c r="J1092" i="1" s="1"/>
  <c r="I1066" i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I1088" i="1" s="1"/>
  <c r="H1062" i="1"/>
  <c r="H1088" i="1" s="1"/>
  <c r="G1062" i="1"/>
  <c r="F1062" i="1"/>
  <c r="F1088" i="1" s="1"/>
  <c r="K1061" i="1"/>
  <c r="J1061" i="1"/>
  <c r="J1087" i="1" s="1"/>
  <c r="I1061" i="1"/>
  <c r="H1061" i="1"/>
  <c r="G1061" i="1"/>
  <c r="F1061" i="1"/>
  <c r="K1059" i="1"/>
  <c r="J1059" i="1"/>
  <c r="J1085" i="1" s="1"/>
  <c r="I1059" i="1"/>
  <c r="I1085" i="1" s="1"/>
  <c r="H1059" i="1"/>
  <c r="H1085" i="1" s="1"/>
  <c r="G1059" i="1"/>
  <c r="F1059" i="1"/>
  <c r="K1057" i="1"/>
  <c r="J1057" i="1"/>
  <c r="I1057" i="1"/>
  <c r="H1057" i="1"/>
  <c r="G1057" i="1"/>
  <c r="G1083" i="1" s="1"/>
  <c r="F1057" i="1"/>
  <c r="F1083" i="1" s="1"/>
  <c r="K1056" i="1"/>
  <c r="K1082" i="1" s="1"/>
  <c r="J1056" i="1"/>
  <c r="J1082" i="1" s="1"/>
  <c r="I1056" i="1"/>
  <c r="H1056" i="1"/>
  <c r="G1056" i="1"/>
  <c r="G1082" i="1" s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I899" i="1" s="1"/>
  <c r="H902" i="1"/>
  <c r="H899" i="1" s="1"/>
  <c r="G902" i="1"/>
  <c r="G899" i="1" s="1"/>
  <c r="F902" i="1"/>
  <c r="K899" i="1"/>
  <c r="J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J900" i="1" s="1"/>
  <c r="I893" i="1"/>
  <c r="H893" i="1"/>
  <c r="H897" i="1" s="1"/>
  <c r="G893" i="1"/>
  <c r="G897" i="1" s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3" i="1" a="1"/>
  <c r="F1893" i="1"/>
  <c r="H1889" i="1" a="1"/>
  <c r="H1889" i="1"/>
  <c r="F1888" i="1" a="1"/>
  <c r="F1888" i="1" s="1"/>
  <c r="G1895" i="1" a="1"/>
  <c r="G1895" i="1" s="1"/>
  <c r="K1887" i="1" a="1"/>
  <c r="K1887" i="1" s="1"/>
  <c r="F1895" i="1" a="1"/>
  <c r="F1895" i="1" s="1"/>
  <c r="I1889" i="1" a="1"/>
  <c r="I1889" i="1" s="1"/>
  <c r="H1888" i="1" a="1"/>
  <c r="H1888" i="1" s="1"/>
  <c r="K1897" i="1" a="1"/>
  <c r="K1897" i="1" s="1"/>
  <c r="I1895" i="1" a="1"/>
  <c r="I1895" i="1" s="1"/>
  <c r="K1889" i="1" a="1"/>
  <c r="K1889" i="1"/>
  <c r="I1888" i="1" a="1"/>
  <c r="I1888" i="1" s="1"/>
  <c r="J1891" i="1" a="1"/>
  <c r="J1891" i="1" s="1"/>
  <c r="I1897" i="1" a="1"/>
  <c r="I1897" i="1"/>
  <c r="H1893" i="1" a="1"/>
  <c r="H1893" i="1"/>
  <c r="G1897" i="1" a="1"/>
  <c r="G1897" i="1"/>
  <c r="H1891" i="1" a="1"/>
  <c r="H1891" i="1"/>
  <c r="H1897" i="1" a="1"/>
  <c r="H1897" i="1"/>
  <c r="K1895" i="1" a="1"/>
  <c r="K1895" i="1"/>
  <c r="F1897" i="1" a="1"/>
  <c r="F1897" i="1"/>
  <c r="G1889" i="1" a="1"/>
  <c r="G1889" i="1"/>
  <c r="H1895" i="1" a="1"/>
  <c r="H1895" i="1"/>
  <c r="K1893" i="1" a="1"/>
  <c r="K1893" i="1" s="1"/>
  <c r="J1893" i="1" a="1"/>
  <c r="J1893" i="1" s="1"/>
  <c r="I1891" i="1" a="1"/>
  <c r="I1891" i="1" s="1"/>
  <c r="J1887" i="1" a="1"/>
  <c r="J1887" i="1" s="1"/>
  <c r="I1893" i="1" a="1"/>
  <c r="I1893" i="1" s="1"/>
  <c r="G1893" i="1" a="1"/>
  <c r="G1893" i="1" s="1"/>
  <c r="G1888" i="1" a="1"/>
  <c r="G1888" i="1" s="1"/>
  <c r="K1891" i="1" a="1"/>
  <c r="K1891" i="1" s="1"/>
  <c r="G1891" i="1" a="1"/>
  <c r="G1891" i="1" s="1"/>
  <c r="J1888" i="1" a="1"/>
  <c r="J1888" i="1"/>
  <c r="K1888" i="1" a="1"/>
  <c r="K1888" i="1" s="1"/>
  <c r="F1889" i="1" a="1"/>
  <c r="F1889" i="1"/>
  <c r="J1897" i="1" a="1"/>
  <c r="J1897" i="1"/>
  <c r="J1889" i="1" a="1"/>
  <c r="J1889" i="1"/>
  <c r="F1891" i="1" a="1"/>
  <c r="F1891" i="1"/>
  <c r="J1895" i="1" a="1"/>
  <c r="J1895" i="1"/>
  <c r="J1875" i="1" a="1"/>
  <c r="J1875" i="1"/>
  <c r="F1885" i="1" a="1"/>
  <c r="F1885" i="1"/>
  <c r="J1877" i="1" a="1"/>
  <c r="J1877" i="1"/>
  <c r="K1882" i="1" a="1"/>
  <c r="K1882" i="1"/>
  <c r="I1873" i="1" a="1"/>
  <c r="I1873" i="1" s="1"/>
  <c r="K1879" i="1" a="1"/>
  <c r="K1879" i="1" s="1"/>
  <c r="G1887" i="1" a="1"/>
  <c r="G1887" i="1" s="1"/>
  <c r="H1877" i="1" a="1"/>
  <c r="H1877" i="1" s="1"/>
  <c r="I1879" i="1" a="1"/>
  <c r="I1879" i="1" s="1"/>
  <c r="G1885" i="1" a="1"/>
  <c r="G1885" i="1" s="1"/>
  <c r="H1875" i="1" a="1"/>
  <c r="H1875" i="1" s="1"/>
  <c r="G1875" i="1" a="1"/>
  <c r="G1875" i="1" s="1"/>
  <c r="H1882" i="1" a="1"/>
  <c r="H1882" i="1" s="1"/>
  <c r="K1875" i="1" a="1"/>
  <c r="K1875" i="1" s="1"/>
  <c r="H1873" i="1" a="1"/>
  <c r="H1873" i="1" s="1"/>
  <c r="G1873" i="1" a="1"/>
  <c r="G1873" i="1"/>
  <c r="K1877" i="1" a="1"/>
  <c r="K1877" i="1"/>
  <c r="K1873" i="1" a="1"/>
  <c r="K1873" i="1"/>
  <c r="J1879" i="1" a="1"/>
  <c r="J1879" i="1"/>
  <c r="F1883" i="1" a="1"/>
  <c r="F1883" i="1"/>
  <c r="J1871" i="1" a="1"/>
  <c r="J1871" i="1"/>
  <c r="K1885" i="1" a="1"/>
  <c r="K1885" i="1"/>
  <c r="I1882" i="1" a="1"/>
  <c r="I1882" i="1"/>
  <c r="F1882" i="1" a="1"/>
  <c r="F1882" i="1"/>
  <c r="I1887" i="1" a="1"/>
  <c r="I1887" i="1" s="1"/>
  <c r="H1885" i="1" a="1"/>
  <c r="H1885" i="1"/>
  <c r="J1885" i="1" a="1"/>
  <c r="J1885" i="1" s="1"/>
  <c r="K1883" i="1" a="1"/>
  <c r="K1883" i="1" s="1"/>
  <c r="G1879" i="1" a="1"/>
  <c r="G1879" i="1" s="1"/>
  <c r="H1887" i="1" a="1"/>
  <c r="H1887" i="1" s="1"/>
  <c r="I1883" i="1" a="1"/>
  <c r="I1883" i="1" s="1"/>
  <c r="G1882" i="1" a="1"/>
  <c r="G1882" i="1" s="1"/>
  <c r="G1877" i="1" a="1"/>
  <c r="G1877" i="1" s="1"/>
  <c r="F1887" i="1" a="1"/>
  <c r="F1887" i="1" s="1"/>
  <c r="J1873" i="1" a="1"/>
  <c r="J1873" i="1" s="1"/>
  <c r="H1883" i="1" a="1"/>
  <c r="H1883" i="1"/>
  <c r="G1883" i="1" a="1"/>
  <c r="G1883" i="1"/>
  <c r="F1879" i="1" a="1"/>
  <c r="F1879" i="1"/>
  <c r="J1882" i="1" a="1"/>
  <c r="J1882" i="1"/>
  <c r="I1875" i="1" a="1"/>
  <c r="I1875" i="1"/>
  <c r="F1877" i="1" a="1"/>
  <c r="F1877" i="1"/>
  <c r="K1871" i="1" a="1"/>
  <c r="K1871" i="1"/>
  <c r="I1885" i="1" a="1"/>
  <c r="I1885" i="1"/>
  <c r="H1879" i="1" a="1"/>
  <c r="H1879" i="1"/>
  <c r="F1875" i="1" a="1"/>
  <c r="F1875" i="1" s="1"/>
  <c r="F1873" i="1" a="1"/>
  <c r="F1873" i="1" s="1"/>
  <c r="J1883" i="1" a="1"/>
  <c r="J1883" i="1"/>
  <c r="I1877" i="1" a="1"/>
  <c r="I1877" i="1" s="1"/>
  <c r="J1856" i="1" a="1"/>
  <c r="J1856" i="1" s="1"/>
  <c r="K1859" i="1" a="1"/>
  <c r="K1859" i="1" s="1"/>
  <c r="J1867" i="1" a="1"/>
  <c r="J1867" i="1" s="1"/>
  <c r="H1862" i="1" a="1"/>
  <c r="H1862" i="1" s="1"/>
  <c r="K1866" i="1" a="1"/>
  <c r="K1866" i="1" s="1"/>
  <c r="G1862" i="1" a="1"/>
  <c r="G1862" i="1" s="1"/>
  <c r="K1865" i="1" a="1"/>
  <c r="K1865" i="1" s="1"/>
  <c r="I1865" i="1" a="1"/>
  <c r="I1865" i="1"/>
  <c r="G1865" i="1" a="1"/>
  <c r="G1865" i="1"/>
  <c r="G1863" i="1" a="1"/>
  <c r="G1863" i="1"/>
  <c r="K1863" i="1" a="1"/>
  <c r="K1863" i="1"/>
  <c r="I1859" i="1" a="1"/>
  <c r="I1859" i="1"/>
  <c r="K1860" i="1" a="1"/>
  <c r="K1860" i="1"/>
  <c r="G1859" i="1" a="1"/>
  <c r="G1859" i="1"/>
  <c r="I1866" i="1" a="1"/>
  <c r="I1866" i="1"/>
  <c r="H1865" i="1" a="1"/>
  <c r="H1865" i="1"/>
  <c r="F1860" i="1" a="1"/>
  <c r="F1860" i="1" s="1"/>
  <c r="H1859" i="1" a="1"/>
  <c r="H1859" i="1" s="1"/>
  <c r="J1869" i="1" a="1"/>
  <c r="J1869" i="1" s="1"/>
  <c r="K1862" i="1" a="1"/>
  <c r="K1862" i="1"/>
  <c r="F1869" i="1" a="1"/>
  <c r="F1869" i="1" s="1"/>
  <c r="H1863" i="1" a="1"/>
  <c r="H1863" i="1" s="1"/>
  <c r="I1871" i="1" a="1"/>
  <c r="I1871" i="1" s="1"/>
  <c r="F1863" i="1" a="1"/>
  <c r="F1863" i="1" s="1"/>
  <c r="H1871" i="1" a="1"/>
  <c r="H1871" i="1" s="1"/>
  <c r="J1863" i="1" a="1"/>
  <c r="J1863" i="1" s="1"/>
  <c r="G1871" i="1" a="1"/>
  <c r="G1871" i="1" s="1"/>
  <c r="H1866" i="1" a="1"/>
  <c r="H1866" i="1"/>
  <c r="K1869" i="1" a="1"/>
  <c r="K1869" i="1"/>
  <c r="G1869" i="1" a="1"/>
  <c r="G1869" i="1"/>
  <c r="G1866" i="1" a="1"/>
  <c r="G1866" i="1"/>
  <c r="F1871" i="1" a="1"/>
  <c r="F1871" i="1"/>
  <c r="I1867" i="1" a="1"/>
  <c r="I1867" i="1"/>
  <c r="H1867" i="1" a="1"/>
  <c r="H1867" i="1"/>
  <c r="F1867" i="1" a="1"/>
  <c r="F1867" i="1"/>
  <c r="I1860" i="1" a="1"/>
  <c r="I1860" i="1"/>
  <c r="K1856" i="1" a="1"/>
  <c r="K1856" i="1" s="1"/>
  <c r="I1856" i="1" a="1"/>
  <c r="I1856" i="1" s="1"/>
  <c r="J1866" i="1" a="1"/>
  <c r="J1866" i="1" s="1"/>
  <c r="F1865" i="1" a="1"/>
  <c r="F1865" i="1" s="1"/>
  <c r="J1862" i="1" a="1"/>
  <c r="J1862" i="1"/>
  <c r="F1862" i="1" a="1"/>
  <c r="F1862" i="1" s="1"/>
  <c r="G1860" i="1" a="1"/>
  <c r="G1860" i="1" s="1"/>
  <c r="F1859" i="1" a="1"/>
  <c r="F1859" i="1" s="1"/>
  <c r="G1867" i="1" a="1"/>
  <c r="G1867" i="1" s="1"/>
  <c r="I1863" i="1" a="1"/>
  <c r="I1863" i="1" s="1"/>
  <c r="J1865" i="1" a="1"/>
  <c r="J1865" i="1" s="1"/>
  <c r="J1859" i="1" a="1"/>
  <c r="J1859" i="1"/>
  <c r="I1869" i="1" a="1"/>
  <c r="I1869" i="1"/>
  <c r="H1860" i="1" a="1"/>
  <c r="H1860" i="1"/>
  <c r="H1869" i="1" a="1"/>
  <c r="H1869" i="1"/>
  <c r="J1860" i="1" a="1"/>
  <c r="J1860" i="1"/>
  <c r="F1866" i="1" a="1"/>
  <c r="F1866" i="1"/>
  <c r="I1862" i="1" a="1"/>
  <c r="I1862" i="1"/>
  <c r="K1867" i="1" a="1"/>
  <c r="K1867" i="1"/>
  <c r="J1848" i="1" a="1"/>
  <c r="J1848" i="1"/>
  <c r="I1852" i="1" a="1"/>
  <c r="I1852" i="1" s="1"/>
  <c r="F1848" i="1" a="1"/>
  <c r="F1848" i="1" s="1"/>
  <c r="H1850" i="1" a="1"/>
  <c r="H1850" i="1" s="1"/>
  <c r="I1850" i="1" a="1"/>
  <c r="I1850" i="1" s="1"/>
  <c r="H1854" i="1" a="1"/>
  <c r="H1854" i="1" s="1"/>
  <c r="G1854" i="1" a="1"/>
  <c r="G1854" i="1" s="1"/>
  <c r="K1852" i="1" a="1"/>
  <c r="K1852" i="1" s="1"/>
  <c r="K1850" i="1" a="1"/>
  <c r="K1850" i="1" s="1"/>
  <c r="H1856" i="1" a="1"/>
  <c r="H1856" i="1" s="1"/>
  <c r="G1856" i="1" a="1"/>
  <c r="G1856" i="1" s="1"/>
  <c r="F1856" i="1" a="1"/>
  <c r="F1856" i="1" s="1"/>
  <c r="G1850" i="1" a="1"/>
  <c r="G1850" i="1"/>
  <c r="I1848" i="1" a="1"/>
  <c r="I1848" i="1"/>
  <c r="H1848" i="1" a="1"/>
  <c r="H1848" i="1"/>
  <c r="G1852" i="1" a="1"/>
  <c r="G1852" i="1"/>
  <c r="F1852" i="1" a="1"/>
  <c r="F1852" i="1"/>
  <c r="K1848" i="1" a="1"/>
  <c r="K1848" i="1"/>
  <c r="H1852" i="1" a="1"/>
  <c r="H1852" i="1"/>
  <c r="J1846" i="1" a="1"/>
  <c r="J1846" i="1"/>
  <c r="K1854" i="1" a="1"/>
  <c r="K1854" i="1"/>
  <c r="I1854" i="1" a="1"/>
  <c r="I1854" i="1" s="1"/>
  <c r="J1854" i="1" a="1"/>
  <c r="J1854" i="1" s="1"/>
  <c r="F1850" i="1" a="1"/>
  <c r="F1850" i="1" s="1"/>
  <c r="F1854" i="1" a="1"/>
  <c r="F1854" i="1" s="1"/>
  <c r="J1850" i="1" a="1"/>
  <c r="J1850" i="1" s="1"/>
  <c r="G1848" i="1" a="1"/>
  <c r="G1848" i="1" s="1"/>
  <c r="K1846" i="1" a="1"/>
  <c r="K1846" i="1" s="1"/>
  <c r="J1852" i="1" a="1"/>
  <c r="J1852" i="1" s="1"/>
  <c r="I1840" i="1" a="1"/>
  <c r="I1840" i="1" s="1"/>
  <c r="H1845" i="1" a="1"/>
  <c r="H1845" i="1" s="1"/>
  <c r="G1845" i="1" a="1"/>
  <c r="G1845" i="1" s="1"/>
  <c r="F1845" i="1" a="1"/>
  <c r="F1845" i="1"/>
  <c r="J1837" i="1" a="1"/>
  <c r="J1837" i="1"/>
  <c r="J1843" i="1" a="1"/>
  <c r="J1843" i="1"/>
  <c r="K1840" i="1" a="1"/>
  <c r="K1840" i="1"/>
  <c r="H1843" i="1" a="1"/>
  <c r="H1843" i="1"/>
  <c r="F1843" i="1" a="1"/>
  <c r="F1843" i="1"/>
  <c r="I1841" i="1" a="1"/>
  <c r="I1841" i="1"/>
  <c r="H1840" i="1" a="1"/>
  <c r="H1840" i="1"/>
  <c r="K1841" i="1" a="1"/>
  <c r="K1841" i="1"/>
  <c r="G1840" i="1" a="1"/>
  <c r="G1840" i="1" s="1"/>
  <c r="H1841" i="1" a="1"/>
  <c r="H1841" i="1" s="1"/>
  <c r="G1841" i="1" a="1"/>
  <c r="G1841" i="1" s="1"/>
  <c r="K1845" i="1" a="1"/>
  <c r="K1845" i="1" s="1"/>
  <c r="H1837" i="1" a="1"/>
  <c r="H1837" i="1" s="1"/>
  <c r="J1841" i="1" a="1"/>
  <c r="J1841" i="1" s="1"/>
  <c r="I1843" i="1" a="1"/>
  <c r="I1843" i="1" s="1"/>
  <c r="J1840" i="1" a="1"/>
  <c r="J1840" i="1" s="1"/>
  <c r="F1841" i="1" a="1"/>
  <c r="F1841" i="1" s="1"/>
  <c r="I1837" i="1" a="1"/>
  <c r="I1837" i="1" s="1"/>
  <c r="G1846" i="1" a="1"/>
  <c r="G1846" i="1" s="1"/>
  <c r="I1845" i="1" a="1"/>
  <c r="I1845" i="1"/>
  <c r="G1843" i="1" a="1"/>
  <c r="G1843" i="1"/>
  <c r="F1837" i="1" a="1"/>
  <c r="F1837" i="1"/>
  <c r="I1846" i="1" a="1"/>
  <c r="I1846" i="1"/>
  <c r="H1846" i="1" a="1"/>
  <c r="H1846" i="1"/>
  <c r="G1837" i="1" a="1"/>
  <c r="G1837" i="1"/>
  <c r="F1846" i="1" a="1"/>
  <c r="F1846" i="1"/>
  <c r="J1845" i="1" a="1"/>
  <c r="J1845" i="1"/>
  <c r="F1840" i="1" a="1"/>
  <c r="F1840" i="1"/>
  <c r="K1843" i="1" a="1"/>
  <c r="K1843" i="1" s="1"/>
  <c r="K1837" i="1" a="1"/>
  <c r="K1837" i="1" s="1"/>
  <c r="J1827" i="1" a="1"/>
  <c r="J1827" i="1" s="1"/>
  <c r="F1824" i="1" a="1"/>
  <c r="F1824" i="1" s="1"/>
  <c r="K1826" i="1" a="1"/>
  <c r="K1826" i="1" s="1"/>
  <c r="G1829" i="1" a="1"/>
  <c r="G1829" i="1" s="1"/>
  <c r="J1835" i="1" a="1"/>
  <c r="J1835" i="1" s="1"/>
  <c r="H1833" i="1" a="1"/>
  <c r="H1833" i="1" s="1"/>
  <c r="K1829" i="1" a="1"/>
  <c r="K1829" i="1" s="1"/>
  <c r="H1827" i="1" a="1"/>
  <c r="H1827" i="1" s="1"/>
  <c r="G1827" i="1" a="1"/>
  <c r="G1827" i="1" s="1"/>
  <c r="G1833" i="1" a="1"/>
  <c r="G1833" i="1"/>
  <c r="F1833" i="1" a="1"/>
  <c r="F1833" i="1"/>
  <c r="G1831" i="1" a="1"/>
  <c r="G1831" i="1"/>
  <c r="F1827" i="1" a="1"/>
  <c r="F1827" i="1"/>
  <c r="K1835" i="1" a="1"/>
  <c r="K1835" i="1"/>
  <c r="J1829" i="1" a="1"/>
  <c r="J1829" i="1"/>
  <c r="I1827" i="1" a="1"/>
  <c r="I1827" i="1"/>
  <c r="H1824" i="1" a="1"/>
  <c r="H1824" i="1"/>
  <c r="I1829" i="1" a="1"/>
  <c r="I1829" i="1"/>
  <c r="K1827" i="1" a="1"/>
  <c r="K1827" i="1" s="1"/>
  <c r="K1822" i="1" a="1"/>
  <c r="K1822" i="1" s="1"/>
  <c r="I1835" i="1" a="1"/>
  <c r="I1835" i="1" s="1"/>
  <c r="I1833" i="1" a="1"/>
  <c r="I1833" i="1" s="1"/>
  <c r="G1835" i="1" a="1"/>
  <c r="G1835" i="1" s="1"/>
  <c r="F1835" i="1" a="1"/>
  <c r="F1835" i="1" s="1"/>
  <c r="I1824" i="1" a="1"/>
  <c r="I1824" i="1" s="1"/>
  <c r="J1833" i="1" a="1"/>
  <c r="J1833" i="1" s="1"/>
  <c r="K1831" i="1" a="1"/>
  <c r="K1831" i="1" s="1"/>
  <c r="I1831" i="1" a="1"/>
  <c r="I1831" i="1" s="1"/>
  <c r="H1826" i="1" a="1"/>
  <c r="H1826" i="1" s="1"/>
  <c r="K1824" i="1" a="1"/>
  <c r="K1824" i="1"/>
  <c r="F1829" i="1" a="1"/>
  <c r="F1829" i="1"/>
  <c r="I1826" i="1" a="1"/>
  <c r="I1826" i="1"/>
  <c r="G1824" i="1" a="1"/>
  <c r="G1824" i="1"/>
  <c r="H1831" i="1" a="1"/>
  <c r="H1831" i="1"/>
  <c r="F1826" i="1" a="1"/>
  <c r="F1826" i="1"/>
  <c r="J1822" i="1" a="1"/>
  <c r="J1822" i="1"/>
  <c r="F1831" i="1" a="1"/>
  <c r="F1831" i="1"/>
  <c r="H1835" i="1" a="1"/>
  <c r="H1835" i="1"/>
  <c r="G1826" i="1" a="1"/>
  <c r="G1826" i="1" s="1"/>
  <c r="J1826" i="1" a="1"/>
  <c r="J1826" i="1" s="1"/>
  <c r="K1833" i="1" a="1"/>
  <c r="K1833" i="1" s="1"/>
  <c r="J1831" i="1" a="1"/>
  <c r="J1831" i="1" s="1"/>
  <c r="H1829" i="1" a="1"/>
  <c r="H1829" i="1" s="1"/>
  <c r="J1824" i="1" a="1"/>
  <c r="J1824" i="1" s="1"/>
  <c r="I1821" i="1" a="1"/>
  <c r="I1821" i="1" s="1"/>
  <c r="H1821" i="1" a="1"/>
  <c r="H1821" i="1" s="1"/>
  <c r="F1821" i="1" a="1"/>
  <c r="F1821" i="1" s="1"/>
  <c r="I1822" i="1" a="1"/>
  <c r="I1822" i="1" s="1"/>
  <c r="G1822" i="1" a="1"/>
  <c r="G1822" i="1" s="1"/>
  <c r="K1821" i="1" a="1"/>
  <c r="K1821" i="1"/>
  <c r="G1821" i="1" a="1"/>
  <c r="G1821" i="1"/>
  <c r="H1822" i="1" a="1"/>
  <c r="H1822" i="1"/>
  <c r="F1822" i="1" a="1"/>
  <c r="F1822" i="1"/>
  <c r="J1821" i="1" a="1"/>
  <c r="J1821" i="1"/>
  <c r="I1030" i="1" a="1"/>
  <c r="I1030" i="1"/>
  <c r="F1037" i="1" a="1"/>
  <c r="F1037" i="1"/>
  <c r="J1039" i="1" a="1"/>
  <c r="J1039" i="1"/>
  <c r="J1037" i="1" a="1"/>
  <c r="J1037" i="1" s="1"/>
  <c r="K1037" i="1" a="1"/>
  <c r="K1037" i="1" s="1"/>
  <c r="K1025" i="1" a="1"/>
  <c r="K1025" i="1" s="1"/>
  <c r="H1027" i="1" a="1"/>
  <c r="H1027" i="1" s="1"/>
  <c r="I1039" i="1" a="1"/>
  <c r="I1039" i="1" s="1"/>
  <c r="G1039" i="1" a="1"/>
  <c r="G1039" i="1" s="1"/>
  <c r="G1027" i="1" a="1"/>
  <c r="G1027" i="1" s="1"/>
  <c r="G1030" i="1" a="1"/>
  <c r="G1030" i="1" s="1"/>
  <c r="I1025" i="1" a="1"/>
  <c r="I1025" i="1"/>
  <c r="J1030" i="1" a="1"/>
  <c r="J1030" i="1"/>
  <c r="I1027" i="1" a="1"/>
  <c r="I1027" i="1"/>
  <c r="K1039" i="1" a="1"/>
  <c r="K1039" i="1"/>
  <c r="F1030" i="1" a="1"/>
  <c r="F1030" i="1"/>
  <c r="H1037" i="1" a="1"/>
  <c r="H1037" i="1" s="1"/>
  <c r="K1030" i="1" a="1"/>
  <c r="K1030" i="1" s="1"/>
  <c r="I1037" i="1" a="1"/>
  <c r="I1037" i="1" s="1"/>
  <c r="F1039" i="1" a="1"/>
  <c r="F1039" i="1" s="1"/>
  <c r="F1027" i="1" a="1"/>
  <c r="F1027" i="1" s="1"/>
  <c r="G1037" i="1" a="1"/>
  <c r="G1037" i="1" s="1"/>
  <c r="H1039" i="1" a="1"/>
  <c r="H1039" i="1" s="1"/>
  <c r="K1027" i="1" a="1"/>
  <c r="K1027" i="1"/>
  <c r="H1030" i="1" a="1"/>
  <c r="H1030" i="1"/>
  <c r="J1027" i="1" a="1"/>
  <c r="J1027" i="1"/>
  <c r="J1025" i="1" a="1"/>
  <c r="J1025" i="1" s="1"/>
  <c r="I1006" i="1" a="1"/>
  <c r="I1006" i="1" s="1"/>
  <c r="I1052" i="1" s="1" a="1"/>
  <c r="I1052" i="1" s="1"/>
  <c r="I997" i="1" a="1"/>
  <c r="I997" i="1" s="1"/>
  <c r="I1049" i="1" s="1" a="1"/>
  <c r="I1049" i="1" s="1"/>
  <c r="H1025" i="1" a="1"/>
  <c r="H1025" i="1" s="1"/>
  <c r="G1025" i="1" a="1"/>
  <c r="G1025" i="1" s="1"/>
  <c r="F1025" i="1" a="1"/>
  <c r="F1025" i="1" s="1"/>
  <c r="F1006" i="1" a="1"/>
  <c r="F1006" i="1" s="1"/>
  <c r="F1052" i="1" s="1" a="1"/>
  <c r="F1052" i="1" s="1"/>
  <c r="F996" i="1" a="1"/>
  <c r="F996" i="1" s="1"/>
  <c r="J1006" i="1" a="1"/>
  <c r="J1006" i="1" s="1"/>
  <c r="J1052" i="1" s="1" a="1"/>
  <c r="J1052" i="1" s="1"/>
  <c r="J989" i="1" a="1"/>
  <c r="J989" i="1" s="1"/>
  <c r="J1022" i="1" a="1"/>
  <c r="J1022" i="1" s="1"/>
  <c r="H996" i="1" a="1"/>
  <c r="H996" i="1"/>
  <c r="F997" i="1" a="1"/>
  <c r="F997" i="1" s="1"/>
  <c r="F1049" i="1" s="1" a="1"/>
  <c r="F1049" i="1" s="1"/>
  <c r="K996" i="1" a="1"/>
  <c r="K996" i="1"/>
  <c r="J996" i="1" a="1"/>
  <c r="J996" i="1"/>
  <c r="H1006" i="1" a="1"/>
  <c r="H1006" i="1"/>
  <c r="H1052" i="1" s="1" a="1"/>
  <c r="H1052" i="1" s="1"/>
  <c r="J997" i="1" a="1"/>
  <c r="J997" i="1"/>
  <c r="J1049" i="1" s="1" a="1"/>
  <c r="J1049" i="1" s="1"/>
  <c r="I1022" i="1" a="1"/>
  <c r="I1022" i="1"/>
  <c r="H1022" i="1" a="1"/>
  <c r="H1022" i="1" s="1"/>
  <c r="G1006" i="1" a="1"/>
  <c r="G1006" i="1"/>
  <c r="G1052" i="1" s="1" a="1"/>
  <c r="G1052" i="1" s="1"/>
  <c r="G996" i="1" a="1"/>
  <c r="G996" i="1" s="1"/>
  <c r="K1022" i="1" a="1"/>
  <c r="K1022" i="1" s="1"/>
  <c r="G1022" i="1" a="1"/>
  <c r="G1022" i="1" s="1"/>
  <c r="K997" i="1" a="1"/>
  <c r="K997" i="1" s="1"/>
  <c r="K1049" i="1" s="1" a="1"/>
  <c r="K1049" i="1" s="1"/>
  <c r="F1022" i="1" a="1"/>
  <c r="F1022" i="1" s="1"/>
  <c r="H997" i="1" a="1"/>
  <c r="H997" i="1" s="1"/>
  <c r="H1049" i="1" s="1" a="1"/>
  <c r="H1049" i="1" s="1"/>
  <c r="K1006" i="1" a="1"/>
  <c r="K1006" i="1" s="1"/>
  <c r="K1052" i="1" s="1" a="1"/>
  <c r="K1052" i="1" s="1"/>
  <c r="K989" i="1" a="1"/>
  <c r="K989" i="1" s="1"/>
  <c r="I996" i="1" a="1"/>
  <c r="I996" i="1" s="1"/>
  <c r="G997" i="1" a="1"/>
  <c r="G997" i="1" s="1"/>
  <c r="G1049" i="1" s="1" a="1"/>
  <c r="G1049" i="1" s="1"/>
  <c r="F977" i="1" a="1"/>
  <c r="F977" i="1" s="1"/>
  <c r="F1051" i="1" s="1" a="1"/>
  <c r="F1051" i="1" s="1"/>
  <c r="K974" i="1" a="1"/>
  <c r="K974" i="1"/>
  <c r="F974" i="1" a="1"/>
  <c r="F974" i="1"/>
  <c r="J973" i="1" a="1"/>
  <c r="J973" i="1" s="1"/>
  <c r="G973" i="1" a="1"/>
  <c r="G973" i="1" s="1"/>
  <c r="K973" i="1" a="1"/>
  <c r="K973" i="1"/>
  <c r="I989" i="1" a="1"/>
  <c r="I989" i="1"/>
  <c r="H989" i="1" a="1"/>
  <c r="H989" i="1"/>
  <c r="G989" i="1" a="1"/>
  <c r="G989" i="1"/>
  <c r="F989" i="1" a="1"/>
  <c r="F989" i="1" s="1"/>
  <c r="G974" i="1" a="1"/>
  <c r="G974" i="1" s="1"/>
  <c r="J983" i="1" a="1"/>
  <c r="J983" i="1" s="1"/>
  <c r="H983" i="1" a="1"/>
  <c r="H983" i="1" s="1"/>
  <c r="F983" i="1" a="1"/>
  <c r="F983" i="1" s="1"/>
  <c r="I977" i="1" a="1"/>
  <c r="I977" i="1" s="1"/>
  <c r="I1051" i="1" s="1" a="1"/>
  <c r="I1051" i="1" s="1"/>
  <c r="J976" i="1" a="1"/>
  <c r="J976" i="1" s="1"/>
  <c r="F973" i="1" a="1"/>
  <c r="F973" i="1" s="1"/>
  <c r="K976" i="1" a="1"/>
  <c r="K976" i="1" s="1"/>
  <c r="I976" i="1" a="1"/>
  <c r="I976" i="1" s="1"/>
  <c r="H973" i="1" a="1"/>
  <c r="H973" i="1" s="1"/>
  <c r="F976" i="1" a="1"/>
  <c r="F976" i="1" s="1"/>
  <c r="I973" i="1" a="1"/>
  <c r="I973" i="1"/>
  <c r="G983" i="1" a="1"/>
  <c r="G983" i="1"/>
  <c r="H976" i="1" a="1"/>
  <c r="H976" i="1"/>
  <c r="H977" i="1" a="1"/>
  <c r="H977" i="1" s="1"/>
  <c r="H1051" i="1" s="1" a="1"/>
  <c r="H1051" i="1" s="1"/>
  <c r="J977" i="1" a="1"/>
  <c r="J977" i="1"/>
  <c r="J1051" i="1" s="1" a="1"/>
  <c r="J1051" i="1" s="1"/>
  <c r="I983" i="1" a="1"/>
  <c r="I983" i="1"/>
  <c r="G976" i="1" a="1"/>
  <c r="G976" i="1"/>
  <c r="J974" i="1" a="1"/>
  <c r="J974" i="1"/>
  <c r="K977" i="1" a="1"/>
  <c r="K977" i="1"/>
  <c r="K1051" i="1" s="1" a="1"/>
  <c r="K1051" i="1" s="1"/>
  <c r="K983" i="1" a="1"/>
  <c r="K983" i="1" s="1"/>
  <c r="H974" i="1" a="1"/>
  <c r="H974" i="1" s="1"/>
  <c r="G977" i="1" a="1"/>
  <c r="G977" i="1" s="1"/>
  <c r="G1051" i="1" s="1" a="1"/>
  <c r="G1051" i="1" s="1"/>
  <c r="I974" i="1" a="1"/>
  <c r="I974" i="1" s="1"/>
  <c r="H912" i="1" a="1"/>
  <c r="H912" i="1" s="1"/>
  <c r="I894" i="1" a="1"/>
  <c r="I894" i="1" s="1"/>
  <c r="F914" i="1" a="1"/>
  <c r="F914" i="1" s="1"/>
  <c r="K883" i="1" a="1"/>
  <c r="K883" i="1" s="1"/>
  <c r="J914" i="1" a="1"/>
  <c r="J914" i="1" s="1"/>
  <c r="I914" i="1" a="1"/>
  <c r="I914" i="1" s="1"/>
  <c r="G894" i="1" a="1"/>
  <c r="G894" i="1" s="1"/>
  <c r="G901" i="1" s="1"/>
  <c r="I926" i="1" a="1"/>
  <c r="I926" i="1"/>
  <c r="H926" i="1" a="1"/>
  <c r="H926" i="1"/>
  <c r="H894" i="1" a="1"/>
  <c r="H894" i="1"/>
  <c r="H901" i="1" s="1"/>
  <c r="F894" i="1" a="1"/>
  <c r="F894" i="1"/>
  <c r="F893" i="1" s="1"/>
  <c r="H914" i="1" a="1"/>
  <c r="H914" i="1" s="1"/>
  <c r="K912" i="1" a="1"/>
  <c r="K912" i="1"/>
  <c r="J912" i="1" a="1"/>
  <c r="J912" i="1"/>
  <c r="F912" i="1" a="1"/>
  <c r="F912" i="1"/>
  <c r="G912" i="1" a="1"/>
  <c r="G912" i="1"/>
  <c r="J894" i="1" a="1"/>
  <c r="J894" i="1" s="1"/>
  <c r="J901" i="1" s="1"/>
  <c r="K914" i="1" a="1"/>
  <c r="K914" i="1" s="1"/>
  <c r="G926" i="1" a="1"/>
  <c r="G926" i="1" s="1"/>
  <c r="I912" i="1" a="1"/>
  <c r="I912" i="1" s="1"/>
  <c r="J926" i="1" a="1"/>
  <c r="J926" i="1" s="1"/>
  <c r="K894" i="1" a="1"/>
  <c r="K894" i="1" s="1"/>
  <c r="G914" i="1" a="1"/>
  <c r="G914" i="1" s="1"/>
  <c r="K926" i="1" a="1"/>
  <c r="K926" i="1" s="1"/>
  <c r="F926" i="1" a="1"/>
  <c r="F926" i="1" s="1"/>
  <c r="I883" i="1" a="1"/>
  <c r="I883" i="1" s="1"/>
  <c r="H883" i="1" a="1"/>
  <c r="H883" i="1" s="1"/>
  <c r="I882" i="1" a="1"/>
  <c r="I882" i="1"/>
  <c r="F883" i="1" a="1"/>
  <c r="F883" i="1"/>
  <c r="K882" i="1" a="1"/>
  <c r="K882" i="1"/>
  <c r="F882" i="1" a="1"/>
  <c r="F882" i="1"/>
  <c r="H882" i="1" a="1"/>
  <c r="H882" i="1"/>
  <c r="G882" i="1" a="1"/>
  <c r="G882" i="1" s="1"/>
  <c r="J883" i="1" a="1"/>
  <c r="J883" i="1" s="1"/>
  <c r="G883" i="1" a="1"/>
  <c r="G883" i="1" s="1"/>
  <c r="J882" i="1" a="1"/>
  <c r="J882" i="1" s="1"/>
  <c r="K800" i="1" a="1"/>
  <c r="K800" i="1" s="1"/>
  <c r="F800" i="1" a="1"/>
  <c r="F800" i="1" s="1"/>
  <c r="K804" i="1" a="1"/>
  <c r="K804" i="1" s="1"/>
  <c r="J804" i="1" a="1"/>
  <c r="J804" i="1" s="1"/>
  <c r="J800" i="1" a="1"/>
  <c r="J800" i="1" s="1"/>
  <c r="I804" i="1" a="1"/>
  <c r="I804" i="1"/>
  <c r="H804" i="1" a="1"/>
  <c r="H804" i="1"/>
  <c r="F778" i="1" a="1"/>
  <c r="F778" i="1"/>
  <c r="G804" i="1" a="1"/>
  <c r="G804" i="1"/>
  <c r="F804" i="1" a="1"/>
  <c r="F804" i="1"/>
  <c r="F802" i="1" a="1"/>
  <c r="F802" i="1"/>
  <c r="K802" i="1" a="1"/>
  <c r="K802" i="1" s="1"/>
  <c r="H800" i="1" a="1"/>
  <c r="H800" i="1"/>
  <c r="G778" i="1" a="1"/>
  <c r="G778" i="1"/>
  <c r="G777" i="1" s="1"/>
  <c r="I778" i="1" a="1"/>
  <c r="I778" i="1" s="1"/>
  <c r="I777" i="1" s="1"/>
  <c r="I781" i="1" s="1"/>
  <c r="H802" i="1" a="1"/>
  <c r="H802" i="1" s="1"/>
  <c r="K778" i="1" a="1"/>
  <c r="K778" i="1" s="1"/>
  <c r="K777" i="1" s="1"/>
  <c r="K764" i="1" a="1"/>
  <c r="K764" i="1" s="1"/>
  <c r="K814" i="1" s="1" a="1"/>
  <c r="K814" i="1" s="1"/>
  <c r="G800" i="1" a="1"/>
  <c r="G800" i="1" s="1"/>
  <c r="J778" i="1" a="1"/>
  <c r="J778" i="1" s="1"/>
  <c r="H778" i="1" a="1"/>
  <c r="H778" i="1" s="1"/>
  <c r="J802" i="1" a="1"/>
  <c r="J802" i="1" s="1"/>
  <c r="I802" i="1" a="1"/>
  <c r="I802" i="1"/>
  <c r="G802" i="1" a="1"/>
  <c r="G802" i="1" s="1"/>
  <c r="I800" i="1" a="1"/>
  <c r="I800" i="1" s="1"/>
  <c r="I764" i="1" a="1"/>
  <c r="I764" i="1"/>
  <c r="I814" i="1" s="1" a="1"/>
  <c r="I814" i="1" s="1"/>
  <c r="H764" i="1" a="1"/>
  <c r="H764" i="1"/>
  <c r="H814" i="1" s="1" a="1"/>
  <c r="H814" i="1" s="1"/>
  <c r="G764" i="1" a="1"/>
  <c r="G764" i="1"/>
  <c r="G814" i="1" s="1" a="1"/>
  <c r="G814" i="1" s="1"/>
  <c r="F764" i="1" a="1"/>
  <c r="F764" i="1"/>
  <c r="F814" i="1" s="1" a="1"/>
  <c r="F814" i="1" s="1"/>
  <c r="J764" i="1" a="1"/>
  <c r="J764" i="1"/>
  <c r="J814" i="1" s="1" a="1"/>
  <c r="J814" i="1" s="1"/>
  <c r="K854" i="1"/>
  <c r="J854" i="1"/>
  <c r="I854" i="1"/>
  <c r="H854" i="1"/>
  <c r="H853" i="1" s="1"/>
  <c r="G854" i="1"/>
  <c r="F854" i="1"/>
  <c r="K853" i="1"/>
  <c r="J853" i="1"/>
  <c r="I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G785" i="1"/>
  <c r="I784" i="1"/>
  <c r="I785" i="1" s="1"/>
  <c r="H784" i="1"/>
  <c r="H785" i="1" s="1"/>
  <c r="G784" i="1"/>
  <c r="H781" i="1"/>
  <c r="G781" i="1"/>
  <c r="F781" i="1"/>
  <c r="K780" i="1"/>
  <c r="J780" i="1"/>
  <c r="I780" i="1"/>
  <c r="H780" i="1"/>
  <c r="G780" i="1"/>
  <c r="F780" i="1"/>
  <c r="J777" i="1"/>
  <c r="H777" i="1"/>
  <c r="F777" i="1"/>
  <c r="F784" i="1" s="1"/>
  <c r="F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H673" i="1"/>
  <c r="G673" i="1"/>
  <c r="H672" i="1"/>
  <c r="F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I673" i="1" s="1"/>
  <c r="H667" i="1"/>
  <c r="G667" i="1"/>
  <c r="F667" i="1"/>
  <c r="F673" i="1" s="1"/>
  <c r="K666" i="1"/>
  <c r="K672" i="1" s="1"/>
  <c r="J666" i="1"/>
  <c r="J672" i="1" s="1"/>
  <c r="I666" i="1"/>
  <c r="I672" i="1" s="1"/>
  <c r="H666" i="1"/>
  <c r="G666" i="1"/>
  <c r="G672" i="1" s="1"/>
  <c r="F666" i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7" i="1"/>
  <c r="J515" i="1"/>
  <c r="H515" i="1"/>
  <c r="F515" i="1"/>
  <c r="K503" i="1"/>
  <c r="J503" i="1"/>
  <c r="I503" i="1"/>
  <c r="H503" i="1"/>
  <c r="G503" i="1"/>
  <c r="F503" i="1"/>
  <c r="K478" i="1"/>
  <c r="I478" i="1"/>
  <c r="G477" i="1"/>
  <c r="F477" i="1"/>
  <c r="I475" i="1"/>
  <c r="G475" i="1"/>
  <c r="G472" i="1"/>
  <c r="K471" i="1"/>
  <c r="J471" i="1"/>
  <c r="F471" i="1"/>
  <c r="J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37" i="1"/>
  <c r="K435" i="1"/>
  <c r="I435" i="1"/>
  <c r="K418" i="1"/>
  <c r="I418" i="1"/>
  <c r="J417" i="1"/>
  <c r="I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G398" i="1"/>
  <c r="G518" i="1" s="1"/>
  <c r="F398" i="1"/>
  <c r="F518" i="1" s="1"/>
  <c r="I397" i="1"/>
  <c r="I517" i="1" s="1"/>
  <c r="H397" i="1"/>
  <c r="H517" i="1" s="1"/>
  <c r="F397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F384" i="1"/>
  <c r="H383" i="1"/>
  <c r="H514" i="1" s="1"/>
  <c r="F383" i="1"/>
  <c r="F514" i="1" s="1"/>
  <c r="K382" i="1"/>
  <c r="K513" i="1" s="1"/>
  <c r="K379" i="1"/>
  <c r="J379" i="1"/>
  <c r="I379" i="1"/>
  <c r="H379" i="1"/>
  <c r="G379" i="1"/>
  <c r="F379" i="1"/>
  <c r="G378" i="1"/>
  <c r="G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I323" i="1"/>
  <c r="H323" i="1"/>
  <c r="H478" i="1" s="1"/>
  <c r="G323" i="1"/>
  <c r="G478" i="1" s="1"/>
  <c r="I322" i="1"/>
  <c r="I477" i="1" s="1"/>
  <c r="H322" i="1"/>
  <c r="H477" i="1" s="1"/>
  <c r="G322" i="1"/>
  <c r="F322" i="1"/>
  <c r="J321" i="1"/>
  <c r="J476" i="1" s="1"/>
  <c r="H321" i="1"/>
  <c r="H476" i="1" s="1"/>
  <c r="I320" i="1"/>
  <c r="G320" i="1"/>
  <c r="K319" i="1"/>
  <c r="K474" i="1" s="1"/>
  <c r="G319" i="1"/>
  <c r="G474" i="1" s="1"/>
  <c r="K318" i="1"/>
  <c r="K473" i="1" s="1"/>
  <c r="J318" i="1"/>
  <c r="J473" i="1" s="1"/>
  <c r="F317" i="1"/>
  <c r="F472" i="1" s="1"/>
  <c r="G316" i="1"/>
  <c r="G471" i="1" s="1"/>
  <c r="F316" i="1"/>
  <c r="K313" i="1"/>
  <c r="I313" i="1"/>
  <c r="J312" i="1"/>
  <c r="I312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I299" i="1"/>
  <c r="I463" i="1" s="1"/>
  <c r="G299" i="1"/>
  <c r="G463" i="1" s="1"/>
  <c r="K298" i="1"/>
  <c r="K411" i="1" s="1"/>
  <c r="I298" i="1"/>
  <c r="I411" i="1" s="1"/>
  <c r="G298" i="1"/>
  <c r="G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G127" i="1"/>
  <c r="I126" i="1"/>
  <c r="G126" i="1"/>
  <c r="F126" i="1"/>
  <c r="K124" i="1"/>
  <c r="I124" i="1"/>
  <c r="G124" i="1"/>
  <c r="K123" i="1"/>
  <c r="H123" i="1"/>
  <c r="G123" i="1"/>
  <c r="K122" i="1"/>
  <c r="J122" i="1"/>
  <c r="I122" i="1"/>
  <c r="F122" i="1"/>
  <c r="G121" i="1"/>
  <c r="K120" i="1"/>
  <c r="J120" i="1"/>
  <c r="I120" i="1"/>
  <c r="G120" i="1"/>
  <c r="F120" i="1"/>
  <c r="K119" i="1"/>
  <c r="I119" i="1"/>
  <c r="H119" i="1"/>
  <c r="F119" i="1"/>
  <c r="I118" i="1"/>
  <c r="K117" i="1"/>
  <c r="J117" i="1"/>
  <c r="I117" i="1"/>
  <c r="G117" i="1"/>
  <c r="K116" i="1"/>
  <c r="J116" i="1"/>
  <c r="I116" i="1"/>
  <c r="G116" i="1"/>
  <c r="F116" i="1"/>
  <c r="J115" i="1"/>
  <c r="I115" i="1"/>
  <c r="H115" i="1"/>
  <c r="F115" i="1"/>
  <c r="I114" i="1"/>
  <c r="G114" i="1"/>
  <c r="F114" i="1"/>
  <c r="H113" i="1"/>
  <c r="G113" i="1"/>
  <c r="K393" i="1"/>
  <c r="J393" i="1"/>
  <c r="I393" i="1"/>
  <c r="H393" i="1"/>
  <c r="G393" i="1"/>
  <c r="F393" i="1"/>
  <c r="K288" i="1"/>
  <c r="K398" i="1" s="1"/>
  <c r="K518" i="1" s="1"/>
  <c r="J288" i="1"/>
  <c r="I288" i="1"/>
  <c r="I398" i="1" s="1"/>
  <c r="I518" i="1" s="1"/>
  <c r="H288" i="1"/>
  <c r="G288" i="1"/>
  <c r="F288" i="1"/>
  <c r="K287" i="1"/>
  <c r="K397" i="1" s="1"/>
  <c r="K517" i="1" s="1"/>
  <c r="J287" i="1"/>
  <c r="I287" i="1"/>
  <c r="H287" i="1"/>
  <c r="G287" i="1"/>
  <c r="F287" i="1"/>
  <c r="K285" i="1"/>
  <c r="K384" i="1" s="1"/>
  <c r="K515" i="1" s="1"/>
  <c r="J285" i="1"/>
  <c r="I285" i="1"/>
  <c r="I384" i="1" s="1"/>
  <c r="I515" i="1" s="1"/>
  <c r="H285" i="1"/>
  <c r="G285" i="1"/>
  <c r="F285" i="1"/>
  <c r="K284" i="1"/>
  <c r="K383" i="1" s="1"/>
  <c r="K514" i="1" s="1"/>
  <c r="J284" i="1"/>
  <c r="I284" i="1"/>
  <c r="I383" i="1" s="1"/>
  <c r="I514" i="1" s="1"/>
  <c r="H284" i="1"/>
  <c r="G284" i="1"/>
  <c r="F284" i="1"/>
  <c r="K283" i="1"/>
  <c r="J283" i="1"/>
  <c r="I283" i="1"/>
  <c r="I382" i="1" s="1"/>
  <c r="I513" i="1" s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G321" i="1" s="1"/>
  <c r="G476" i="1" s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I210" i="1" s="1"/>
  <c r="H214" i="1"/>
  <c r="H210" i="1" s="1"/>
  <c r="G214" i="1"/>
  <c r="G210" i="1" s="1"/>
  <c r="F214" i="1"/>
  <c r="F210" i="1" s="1"/>
  <c r="K210" i="1"/>
  <c r="K207" i="1"/>
  <c r="J207" i="1"/>
  <c r="I207" i="1"/>
  <c r="H207" i="1"/>
  <c r="G207" i="1"/>
  <c r="F207" i="1"/>
  <c r="K205" i="1"/>
  <c r="J205" i="1"/>
  <c r="I205" i="1"/>
  <c r="I378" i="1" s="1"/>
  <c r="H205" i="1"/>
  <c r="G205" i="1"/>
  <c r="F205" i="1"/>
  <c r="F378" i="1" s="1"/>
  <c r="F435" i="1" s="1"/>
  <c r="K188" i="1"/>
  <c r="J188" i="1"/>
  <c r="I188" i="1"/>
  <c r="H188" i="1"/>
  <c r="G188" i="1"/>
  <c r="G313" i="1" s="1"/>
  <c r="G418" i="1" s="1"/>
  <c r="F188" i="1"/>
  <c r="K187" i="1"/>
  <c r="J187" i="1"/>
  <c r="I187" i="1"/>
  <c r="H187" i="1"/>
  <c r="G187" i="1"/>
  <c r="G312" i="1" s="1"/>
  <c r="G417" i="1" s="1"/>
  <c r="F187" i="1"/>
  <c r="F312" i="1" s="1"/>
  <c r="F417" i="1" s="1"/>
  <c r="K183" i="1"/>
  <c r="J183" i="1"/>
  <c r="I183" i="1"/>
  <c r="H183" i="1"/>
  <c r="G183" i="1"/>
  <c r="F183" i="1"/>
  <c r="F298" i="1" s="1"/>
  <c r="F411" i="1" s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F170" i="1"/>
  <c r="K169" i="1"/>
  <c r="J169" i="1"/>
  <c r="J397" i="1" s="1"/>
  <c r="J517" i="1" s="1"/>
  <c r="I169" i="1"/>
  <c r="H169" i="1"/>
  <c r="G169" i="1"/>
  <c r="G397" i="1" s="1"/>
  <c r="G517" i="1" s="1"/>
  <c r="F169" i="1"/>
  <c r="K168" i="1"/>
  <c r="K396" i="1" s="1"/>
  <c r="J168" i="1"/>
  <c r="J396" i="1" s="1"/>
  <c r="J437" i="1" s="1"/>
  <c r="I168" i="1"/>
  <c r="H168" i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I156" i="1"/>
  <c r="H156" i="1"/>
  <c r="H384" i="1" s="1"/>
  <c r="G156" i="1"/>
  <c r="G384" i="1" s="1"/>
  <c r="G515" i="1" s="1"/>
  <c r="F156" i="1"/>
  <c r="K155" i="1"/>
  <c r="J155" i="1"/>
  <c r="J383" i="1" s="1"/>
  <c r="J514" i="1" s="1"/>
  <c r="I155" i="1"/>
  <c r="H155" i="1"/>
  <c r="G155" i="1"/>
  <c r="G383" i="1" s="1"/>
  <c r="G514" i="1" s="1"/>
  <c r="F155" i="1"/>
  <c r="K154" i="1"/>
  <c r="J154" i="1"/>
  <c r="J382" i="1" s="1"/>
  <c r="J513" i="1" s="1"/>
  <c r="I154" i="1"/>
  <c r="H154" i="1"/>
  <c r="H382" i="1" s="1"/>
  <c r="H513" i="1" s="1"/>
  <c r="G154" i="1"/>
  <c r="F154" i="1"/>
  <c r="F382" i="1" s="1"/>
  <c r="F513" i="1" s="1"/>
  <c r="K153" i="1"/>
  <c r="J153" i="1"/>
  <c r="I153" i="1"/>
  <c r="H153" i="1"/>
  <c r="G153" i="1"/>
  <c r="F153" i="1"/>
  <c r="F381" i="1" s="1"/>
  <c r="F512" i="1" s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J150" i="1"/>
  <c r="J378" i="1" s="1"/>
  <c r="J435" i="1" s="1"/>
  <c r="I150" i="1"/>
  <c r="H150" i="1"/>
  <c r="H378" i="1" s="1"/>
  <c r="H435" i="1" s="1"/>
  <c r="G150" i="1"/>
  <c r="F150" i="1"/>
  <c r="K134" i="1"/>
  <c r="J134" i="1"/>
  <c r="I134" i="1"/>
  <c r="H134" i="1"/>
  <c r="G134" i="1"/>
  <c r="F134" i="1"/>
  <c r="F362" i="1" s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H138" i="1" s="1" a="1"/>
  <c r="H138" i="1" s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F136" i="1" s="1" a="1"/>
  <c r="F136" i="1" s="1"/>
  <c r="K95" i="1"/>
  <c r="K323" i="1" s="1"/>
  <c r="J95" i="1"/>
  <c r="J323" i="1" s="1"/>
  <c r="J478" i="1" s="1"/>
  <c r="I95" i="1"/>
  <c r="H95" i="1"/>
  <c r="H127" i="1" s="1"/>
  <c r="G95" i="1"/>
  <c r="F95" i="1"/>
  <c r="F323" i="1" s="1"/>
  <c r="F478" i="1" s="1"/>
  <c r="K94" i="1"/>
  <c r="K126" i="1" s="1"/>
  <c r="J94" i="1"/>
  <c r="J126" i="1" s="1"/>
  <c r="I94" i="1"/>
  <c r="H94" i="1"/>
  <c r="H126" i="1" s="1"/>
  <c r="G94" i="1"/>
  <c r="F94" i="1"/>
  <c r="K93" i="1"/>
  <c r="K321" i="1" s="1"/>
  <c r="K476" i="1" s="1"/>
  <c r="J93" i="1"/>
  <c r="I93" i="1"/>
  <c r="I321" i="1" s="1"/>
  <c r="I476" i="1" s="1"/>
  <c r="H93" i="1"/>
  <c r="G93" i="1"/>
  <c r="F93" i="1"/>
  <c r="F321" i="1" s="1"/>
  <c r="F476" i="1" s="1"/>
  <c r="K92" i="1"/>
  <c r="J92" i="1"/>
  <c r="J320" i="1" s="1"/>
  <c r="J475" i="1" s="1"/>
  <c r="I92" i="1"/>
  <c r="H92" i="1"/>
  <c r="G92" i="1"/>
  <c r="F92" i="1"/>
  <c r="F124" i="1" s="1"/>
  <c r="K91" i="1"/>
  <c r="J91" i="1"/>
  <c r="J319" i="1" s="1"/>
  <c r="J474" i="1" s="1"/>
  <c r="I91" i="1"/>
  <c r="I319" i="1" s="1"/>
  <c r="I474" i="1" s="1"/>
  <c r="H91" i="1"/>
  <c r="G91" i="1"/>
  <c r="F91" i="1"/>
  <c r="K90" i="1"/>
  <c r="J90" i="1"/>
  <c r="I90" i="1"/>
  <c r="I318" i="1" s="1"/>
  <c r="I473" i="1" s="1"/>
  <c r="H90" i="1"/>
  <c r="H318" i="1" s="1"/>
  <c r="H473" i="1" s="1"/>
  <c r="G90" i="1"/>
  <c r="G122" i="1" s="1"/>
  <c r="F90" i="1"/>
  <c r="F318" i="1" s="1"/>
  <c r="F473" i="1" s="1"/>
  <c r="K89" i="1"/>
  <c r="K121" i="1" s="1"/>
  <c r="J89" i="1"/>
  <c r="J121" i="1" s="1"/>
  <c r="I89" i="1"/>
  <c r="I121" i="1" s="1"/>
  <c r="H89" i="1"/>
  <c r="H317" i="1" s="1"/>
  <c r="H472" i="1" s="1"/>
  <c r="G89" i="1"/>
  <c r="G317" i="1" s="1"/>
  <c r="F89" i="1"/>
  <c r="F121" i="1" s="1"/>
  <c r="K88" i="1"/>
  <c r="K316" i="1" s="1"/>
  <c r="J88" i="1"/>
  <c r="J316" i="1" s="1"/>
  <c r="I88" i="1"/>
  <c r="I316" i="1" s="1"/>
  <c r="I471" i="1" s="1"/>
  <c r="H88" i="1"/>
  <c r="H120" i="1" s="1"/>
  <c r="G88" i="1"/>
  <c r="F88" i="1"/>
  <c r="K87" i="1"/>
  <c r="J87" i="1"/>
  <c r="J119" i="1" s="1"/>
  <c r="I87" i="1"/>
  <c r="H87" i="1"/>
  <c r="G87" i="1"/>
  <c r="G119" i="1" s="1"/>
  <c r="F87" i="1"/>
  <c r="K86" i="1"/>
  <c r="K118" i="1" s="1"/>
  <c r="J86" i="1"/>
  <c r="J118" i="1" s="1"/>
  <c r="I86" i="1"/>
  <c r="H86" i="1"/>
  <c r="H118" i="1" s="1"/>
  <c r="G86" i="1"/>
  <c r="G118" i="1" s="1"/>
  <c r="F86" i="1"/>
  <c r="K85" i="1"/>
  <c r="J85" i="1"/>
  <c r="J313" i="1" s="1"/>
  <c r="J418" i="1" s="1"/>
  <c r="I85" i="1"/>
  <c r="H85" i="1"/>
  <c r="G85" i="1"/>
  <c r="F85" i="1"/>
  <c r="K84" i="1"/>
  <c r="K312" i="1" s="1"/>
  <c r="K417" i="1" s="1"/>
  <c r="J84" i="1"/>
  <c r="I84" i="1"/>
  <c r="H84" i="1"/>
  <c r="G84" i="1"/>
  <c r="F84" i="1"/>
  <c r="K83" i="1"/>
  <c r="K115" i="1" s="1"/>
  <c r="J83" i="1"/>
  <c r="I83" i="1"/>
  <c r="H83" i="1"/>
  <c r="G83" i="1"/>
  <c r="G115" i="1" s="1"/>
  <c r="F83" i="1"/>
  <c r="K82" i="1"/>
  <c r="K114" i="1" s="1"/>
  <c r="J82" i="1"/>
  <c r="J114" i="1" s="1"/>
  <c r="I82" i="1"/>
  <c r="H82" i="1"/>
  <c r="H114" i="1" s="1"/>
  <c r="G82" i="1"/>
  <c r="F82" i="1"/>
  <c r="K81" i="1"/>
  <c r="K113" i="1" s="1"/>
  <c r="J81" i="1"/>
  <c r="J113" i="1" s="1"/>
  <c r="I81" i="1"/>
  <c r="I113" i="1" s="1"/>
  <c r="H81" i="1"/>
  <c r="G81" i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I71" i="1"/>
  <c r="H71" i="1"/>
  <c r="H299" i="1" s="1"/>
  <c r="H463" i="1" s="1"/>
  <c r="G71" i="1"/>
  <c r="F71" i="1"/>
  <c r="F299" i="1" s="1"/>
  <c r="F463" i="1" s="1"/>
  <c r="K70" i="1"/>
  <c r="J70" i="1"/>
  <c r="J298" i="1" s="1"/>
  <c r="J411" i="1" s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0" i="1" a="1"/>
  <c r="I2040" i="1"/>
  <c r="G2042" i="1" a="1"/>
  <c r="G2042" i="1" s="1"/>
  <c r="F2042" i="1" a="1"/>
  <c r="F2042" i="1"/>
  <c r="J2043" i="1" a="1"/>
  <c r="J2043" i="1" s="1"/>
  <c r="K2044" i="1" a="1"/>
  <c r="K2044" i="1" s="1"/>
  <c r="J2044" i="1" a="1"/>
  <c r="J2044" i="1" s="1"/>
  <c r="F2041" i="1" a="1"/>
  <c r="F2041" i="1" s="1"/>
  <c r="J2040" i="1" a="1"/>
  <c r="J2040" i="1" s="1"/>
  <c r="J2041" i="1" a="1"/>
  <c r="J2041" i="1" s="1"/>
  <c r="H2043" i="1" a="1"/>
  <c r="H2043" i="1" s="1"/>
  <c r="H2042" i="1" a="1"/>
  <c r="H2042" i="1" s="1"/>
  <c r="G2040" i="1" a="1"/>
  <c r="G2040" i="1" s="1"/>
  <c r="I2044" i="1" a="1"/>
  <c r="I2044" i="1" s="1"/>
  <c r="F2040" i="1" a="1"/>
  <c r="F2040" i="1" s="1"/>
  <c r="H2044" i="1" a="1"/>
  <c r="H2044" i="1"/>
  <c r="I2043" i="1" a="1"/>
  <c r="I2043" i="1"/>
  <c r="I2042" i="1" a="1"/>
  <c r="I2042" i="1" s="1"/>
  <c r="H2040" i="1" a="1"/>
  <c r="H2040" i="1" s="1"/>
  <c r="F2044" i="1" a="1"/>
  <c r="F2044" i="1"/>
  <c r="F2043" i="1" a="1"/>
  <c r="F2043" i="1"/>
  <c r="G2043" i="1" a="1"/>
  <c r="G2043" i="1"/>
  <c r="H2041" i="1" a="1"/>
  <c r="H2041" i="1"/>
  <c r="K2042" i="1" a="1"/>
  <c r="K2042" i="1" s="1"/>
  <c r="I2041" i="1" a="1"/>
  <c r="I2041" i="1" s="1"/>
  <c r="J2042" i="1" a="1"/>
  <c r="J2042" i="1" s="1"/>
  <c r="K2041" i="1" a="1"/>
  <c r="K2041" i="1" s="1"/>
  <c r="K2040" i="1" a="1"/>
  <c r="K2040" i="1"/>
  <c r="G2044" i="1" a="1"/>
  <c r="G2044" i="1" s="1"/>
  <c r="G2041" i="1" a="1"/>
  <c r="G2041" i="1" s="1"/>
  <c r="K2043" i="1" a="1"/>
  <c r="K2043" i="1" s="1"/>
  <c r="K2033" i="1" a="1"/>
  <c r="K2033" i="1" s="1"/>
  <c r="F2034" i="1" a="1"/>
  <c r="F2034" i="1" s="1"/>
  <c r="K2030" i="1" a="1"/>
  <c r="K2030" i="1" s="1"/>
  <c r="G2037" i="1" a="1"/>
  <c r="G2037" i="1" s="1"/>
  <c r="F2039" i="1" a="1"/>
  <c r="F2039" i="1"/>
  <c r="H2035" i="1" a="1"/>
  <c r="H2035" i="1"/>
  <c r="K2034" i="1" a="1"/>
  <c r="K2034" i="1"/>
  <c r="F2037" i="1" a="1"/>
  <c r="F2037" i="1" s="1"/>
  <c r="H2036" i="1" a="1"/>
  <c r="H2036" i="1"/>
  <c r="K2038" i="1" a="1"/>
  <c r="K2038" i="1" s="1"/>
  <c r="J2038" i="1" a="1"/>
  <c r="J2038" i="1"/>
  <c r="H2038" i="1" a="1"/>
  <c r="H2038" i="1"/>
  <c r="F2030" i="1" a="1"/>
  <c r="F2030" i="1"/>
  <c r="I2038" i="1" a="1"/>
  <c r="I2038" i="1" s="1"/>
  <c r="G2038" i="1" a="1"/>
  <c r="G2038" i="1" s="1"/>
  <c r="F2038" i="1" a="1"/>
  <c r="F2038" i="1" s="1"/>
  <c r="K2037" i="1" a="1"/>
  <c r="K2037" i="1" s="1"/>
  <c r="J2037" i="1" a="1"/>
  <c r="J2037" i="1"/>
  <c r="K2036" i="1" a="1"/>
  <c r="K2036" i="1" s="1"/>
  <c r="F2036" i="1" a="1"/>
  <c r="F2036" i="1"/>
  <c r="F2032" i="1" a="1"/>
  <c r="F2032" i="1" s="1"/>
  <c r="J2032" i="1" a="1"/>
  <c r="J2032" i="1" s="1"/>
  <c r="G2032" i="1" a="1"/>
  <c r="G2032" i="1" s="1"/>
  <c r="H2031" i="1" a="1"/>
  <c r="H2031" i="1" s="1"/>
  <c r="G2033" i="1" a="1"/>
  <c r="G2033" i="1" s="1"/>
  <c r="I2034" i="1" a="1"/>
  <c r="I2034" i="1"/>
  <c r="H2029" i="1" a="1"/>
  <c r="H2029" i="1"/>
  <c r="I2037" i="1" a="1"/>
  <c r="I2037" i="1" s="1"/>
  <c r="H2037" i="1" a="1"/>
  <c r="H2037" i="1" s="1"/>
  <c r="G2036" i="1" a="1"/>
  <c r="G2036" i="1"/>
  <c r="F2031" i="1" a="1"/>
  <c r="F2031" i="1" s="1"/>
  <c r="K2032" i="1" a="1"/>
  <c r="K2032" i="1"/>
  <c r="J2035" i="1" a="1"/>
  <c r="J2035" i="1"/>
  <c r="J2031" i="1" a="1"/>
  <c r="J2031" i="1" s="1"/>
  <c r="G2035" i="1" a="1"/>
  <c r="G2035" i="1" s="1"/>
  <c r="J2034" i="1" a="1"/>
  <c r="J2034" i="1" s="1"/>
  <c r="I2031" i="1" a="1"/>
  <c r="I2031" i="1" s="1"/>
  <c r="G2031" i="1" a="1"/>
  <c r="G2031" i="1" s="1"/>
  <c r="I2030" i="1" a="1"/>
  <c r="I2030" i="1" s="1"/>
  <c r="I2029" i="1" a="1"/>
  <c r="I2029" i="1" s="1"/>
  <c r="J2033" i="1" a="1"/>
  <c r="J2033" i="1"/>
  <c r="I2035" i="1" a="1"/>
  <c r="I2035" i="1" s="1"/>
  <c r="H2032" i="1" a="1"/>
  <c r="H2032" i="1" s="1"/>
  <c r="K2031" i="1" a="1"/>
  <c r="K2031" i="1" s="1"/>
  <c r="J2030" i="1" a="1"/>
  <c r="J2030" i="1"/>
  <c r="J2036" i="1" a="1"/>
  <c r="J2036" i="1" s="1"/>
  <c r="I2033" i="1" a="1"/>
  <c r="I2033" i="1"/>
  <c r="F2033" i="1" a="1"/>
  <c r="F2033" i="1"/>
  <c r="H2033" i="1" a="1"/>
  <c r="H2033" i="1"/>
  <c r="H2030" i="1" a="1"/>
  <c r="H2030" i="1"/>
  <c r="K2029" i="1" a="1"/>
  <c r="K2029" i="1"/>
  <c r="G2039" i="1" a="1"/>
  <c r="G2039" i="1" s="1"/>
  <c r="K2035" i="1" a="1"/>
  <c r="K2035" i="1"/>
  <c r="G2034" i="1" a="1"/>
  <c r="G2034" i="1" s="1"/>
  <c r="G2030" i="1" a="1"/>
  <c r="G2030" i="1" s="1"/>
  <c r="I2032" i="1" a="1"/>
  <c r="I2032" i="1"/>
  <c r="K2039" i="1" a="1"/>
  <c r="K2039" i="1" s="1"/>
  <c r="J2039" i="1" a="1"/>
  <c r="J2039" i="1" s="1"/>
  <c r="I2039" i="1" a="1"/>
  <c r="I2039" i="1"/>
  <c r="H2039" i="1" a="1"/>
  <c r="H2039" i="1" s="1"/>
  <c r="H2034" i="1" a="1"/>
  <c r="H2034" i="1" s="1"/>
  <c r="J2029" i="1" a="1"/>
  <c r="J2029" i="1" s="1"/>
  <c r="I2036" i="1" a="1"/>
  <c r="I2036" i="1" s="1"/>
  <c r="F2035" i="1" a="1"/>
  <c r="F2035" i="1" s="1"/>
  <c r="J2021" i="1" a="1"/>
  <c r="J2021" i="1"/>
  <c r="H2021" i="1" a="1"/>
  <c r="H2021" i="1" s="1"/>
  <c r="J2020" i="1" a="1"/>
  <c r="J2020" i="1"/>
  <c r="G2018" i="1" a="1"/>
  <c r="G2018" i="1" s="1"/>
  <c r="K2018" i="1" a="1"/>
  <c r="K2018" i="1"/>
  <c r="H2018" i="1" a="1"/>
  <c r="H2018" i="1"/>
  <c r="I2020" i="1" a="1"/>
  <c r="I2020" i="1"/>
  <c r="F2020" i="1" a="1"/>
  <c r="F2020" i="1" s="1"/>
  <c r="F2021" i="1" a="1"/>
  <c r="F2021" i="1" s="1"/>
  <c r="G2020" i="1" a="1"/>
  <c r="G2020" i="1" s="1"/>
  <c r="G2029" i="1" a="1"/>
  <c r="G2029" i="1"/>
  <c r="J2027" i="1" a="1"/>
  <c r="J2027" i="1" s="1"/>
  <c r="F2029" i="1" a="1"/>
  <c r="F2029" i="1"/>
  <c r="G2026" i="1" a="1"/>
  <c r="G2026" i="1" s="1"/>
  <c r="H2024" i="1" a="1"/>
  <c r="H2024" i="1" s="1"/>
  <c r="H2023" i="1" s="1" a="1"/>
  <c r="H2023" i="1" s="1"/>
  <c r="I2018" i="1" a="1"/>
  <c r="I2018" i="1"/>
  <c r="K2021" i="1" a="1"/>
  <c r="K2021" i="1"/>
  <c r="K2027" i="1" a="1"/>
  <c r="K2027" i="1"/>
  <c r="K2026" i="1" s="1" a="1"/>
  <c r="K2026" i="1" s="1"/>
  <c r="I2027" i="1" a="1"/>
  <c r="I2027" i="1" s="1"/>
  <c r="I2026" i="1" s="1" a="1"/>
  <c r="I2026" i="1" s="1"/>
  <c r="F2024" i="1" a="1"/>
  <c r="F2024" i="1"/>
  <c r="F2023" i="1" s="1" a="1"/>
  <c r="F2023" i="1" s="1"/>
  <c r="H2027" i="1" a="1"/>
  <c r="H2027" i="1" s="1"/>
  <c r="H2026" i="1" s="1" a="1"/>
  <c r="H2026" i="1" s="1"/>
  <c r="J2018" i="1" a="1"/>
  <c r="J2018" i="1"/>
  <c r="F2018" i="1" a="1"/>
  <c r="F2018" i="1" s="1"/>
  <c r="G2024" i="1" a="1"/>
  <c r="G2024" i="1" s="1"/>
  <c r="G2023" i="1" s="1" a="1"/>
  <c r="G2023" i="1" s="1"/>
  <c r="G2027" i="1" a="1"/>
  <c r="G2027" i="1" s="1"/>
  <c r="F2027" i="1" a="1"/>
  <c r="F2027" i="1" s="1"/>
  <c r="F2026" i="1" s="1" a="1"/>
  <c r="F2026" i="1" s="1"/>
  <c r="J2026" i="1" a="1"/>
  <c r="J2026" i="1" s="1"/>
  <c r="K2024" i="1" a="1"/>
  <c r="K2024" i="1" s="1"/>
  <c r="K2023" i="1" s="1" a="1"/>
  <c r="K2023" i="1" s="1"/>
  <c r="J2024" i="1" a="1"/>
  <c r="J2024" i="1"/>
  <c r="I2024" i="1" a="1"/>
  <c r="I2024" i="1" s="1"/>
  <c r="I2023" i="1" s="1" a="1"/>
  <c r="I2023" i="1" s="1"/>
  <c r="J2023" i="1" a="1"/>
  <c r="J2023" i="1"/>
  <c r="H2020" i="1" a="1"/>
  <c r="H2020" i="1" s="1"/>
  <c r="I2021" i="1" a="1"/>
  <c r="I2021" i="1"/>
  <c r="G2021" i="1" a="1"/>
  <c r="G2021" i="1"/>
  <c r="K2020" i="1" a="1"/>
  <c r="K2020" i="1"/>
  <c r="I1703" i="1" a="1"/>
  <c r="I1703" i="1"/>
  <c r="G1704" i="1" a="1"/>
  <c r="G1704" i="1" s="1"/>
  <c r="J1703" i="1" a="1"/>
  <c r="J1703" i="1"/>
  <c r="H1703" i="1" a="1"/>
  <c r="H1703" i="1" s="1"/>
  <c r="F1704" i="1" a="1"/>
  <c r="F1704" i="1"/>
  <c r="H1704" i="1" a="1"/>
  <c r="H1704" i="1" s="1"/>
  <c r="K1704" i="1" a="1"/>
  <c r="K1704" i="1" s="1"/>
  <c r="J1704" i="1" a="1"/>
  <c r="J1704" i="1"/>
  <c r="K1703" i="1" a="1"/>
  <c r="K1703" i="1" s="1"/>
  <c r="F1703" i="1" a="1"/>
  <c r="F1703" i="1"/>
  <c r="G1703" i="1" a="1"/>
  <c r="G1703" i="1"/>
  <c r="I1704" i="1" a="1"/>
  <c r="I1704" i="1"/>
  <c r="I741" i="1" a="1"/>
  <c r="I741" i="1"/>
  <c r="G741" i="1" a="1"/>
  <c r="G741" i="1" s="1"/>
  <c r="G740" i="1" a="1"/>
  <c r="G740" i="1" s="1"/>
  <c r="K738" i="1" a="1"/>
  <c r="K738" i="1"/>
  <c r="G742" i="1" a="1"/>
  <c r="G742" i="1" s="1"/>
  <c r="G738" i="1" a="1"/>
  <c r="G738" i="1"/>
  <c r="F738" i="1" a="1"/>
  <c r="F738" i="1" s="1"/>
  <c r="K741" i="1" a="1"/>
  <c r="K741" i="1" s="1"/>
  <c r="H741" i="1" a="1"/>
  <c r="H741" i="1" s="1"/>
  <c r="F741" i="1" a="1"/>
  <c r="F741" i="1"/>
  <c r="H738" i="1" a="1"/>
  <c r="H738" i="1" s="1"/>
  <c r="J741" i="1" a="1"/>
  <c r="J741" i="1" s="1"/>
  <c r="J738" i="1" a="1"/>
  <c r="J738" i="1" s="1"/>
  <c r="I738" i="1" a="1"/>
  <c r="I738" i="1" s="1"/>
  <c r="J716" i="1" a="1"/>
  <c r="J716" i="1" s="1"/>
  <c r="K725" i="1" a="1"/>
  <c r="K725" i="1" s="1"/>
  <c r="H722" i="1" a="1"/>
  <c r="H722" i="1"/>
  <c r="G718" i="1" a="1"/>
  <c r="G718" i="1"/>
  <c r="G724" i="1" s="1" a="1"/>
  <c r="G724" i="1" s="1"/>
  <c r="G726" i="1" s="1" a="1"/>
  <c r="G726" i="1" s="1"/>
  <c r="H725" i="1" a="1"/>
  <c r="H725" i="1" s="1"/>
  <c r="I722" i="1" a="1"/>
  <c r="I722" i="1" s="1"/>
  <c r="I718" i="1" a="1"/>
  <c r="I718" i="1"/>
  <c r="J718" i="1" a="1"/>
  <c r="J718" i="1"/>
  <c r="K718" i="1" a="1"/>
  <c r="K718" i="1" s="1"/>
  <c r="K740" i="1" s="1" a="1"/>
  <c r="K740" i="1" s="1"/>
  <c r="K742" i="1" s="1" a="1"/>
  <c r="K742" i="1" s="1"/>
  <c r="F718" i="1" a="1"/>
  <c r="F718" i="1" s="1"/>
  <c r="J717" i="1" a="1"/>
  <c r="J717" i="1"/>
  <c r="H716" i="1" a="1"/>
  <c r="H716" i="1"/>
  <c r="I717" i="1" a="1"/>
  <c r="I717" i="1"/>
  <c r="F716" i="1" a="1"/>
  <c r="F716" i="1"/>
  <c r="K716" i="1" a="1"/>
  <c r="K716" i="1" s="1"/>
  <c r="K724" i="1" s="1" a="1"/>
  <c r="K724" i="1" s="1"/>
  <c r="K726" i="1" s="1" a="1"/>
  <c r="K726" i="1" s="1"/>
  <c r="J722" i="1" a="1"/>
  <c r="J722" i="1"/>
  <c r="J725" i="1" a="1"/>
  <c r="J725" i="1" s="1"/>
  <c r="K717" i="1" a="1"/>
  <c r="K717" i="1"/>
  <c r="G716" i="1" a="1"/>
  <c r="G716" i="1"/>
  <c r="F722" i="1" a="1"/>
  <c r="F722" i="1" s="1"/>
  <c r="K714" i="1" a="1"/>
  <c r="K714" i="1" s="1"/>
  <c r="J714" i="1" a="1"/>
  <c r="J714" i="1" s="1"/>
  <c r="H718" i="1" a="1"/>
  <c r="H718" i="1" s="1"/>
  <c r="H740" i="1" s="1" a="1"/>
  <c r="H740" i="1" s="1"/>
  <c r="H742" i="1" s="1" a="1"/>
  <c r="H742" i="1" s="1"/>
  <c r="G717" i="1" a="1"/>
  <c r="G717" i="1"/>
  <c r="H717" i="1" a="1"/>
  <c r="H717" i="1" s="1"/>
  <c r="I716" i="1" a="1"/>
  <c r="I716" i="1"/>
  <c r="I724" i="1" s="1" a="1"/>
  <c r="I724" i="1" s="1"/>
  <c r="I726" i="1" s="1" a="1"/>
  <c r="I726" i="1" s="1"/>
  <c r="I714" i="1" a="1"/>
  <c r="I714" i="1" s="1"/>
  <c r="G725" i="1" a="1"/>
  <c r="G725" i="1" s="1"/>
  <c r="F717" i="1" a="1"/>
  <c r="F717" i="1" s="1"/>
  <c r="K722" i="1" a="1"/>
  <c r="K722" i="1"/>
  <c r="I725" i="1" a="1"/>
  <c r="I725" i="1" s="1"/>
  <c r="F725" i="1" a="1"/>
  <c r="F725" i="1"/>
  <c r="G722" i="1" a="1"/>
  <c r="G722" i="1" s="1"/>
  <c r="H714" i="1" a="1"/>
  <c r="H714" i="1" s="1"/>
  <c r="I694" i="1" a="1"/>
  <c r="I694" i="1"/>
  <c r="H685" i="1" a="1"/>
  <c r="H685" i="1"/>
  <c r="G714" i="1" a="1"/>
  <c r="G714" i="1"/>
  <c r="F714" i="1" a="1"/>
  <c r="F714" i="1" s="1"/>
  <c r="F707" i="1" a="1"/>
  <c r="F707" i="1" s="1"/>
  <c r="J707" i="1" a="1"/>
  <c r="J707" i="1" s="1"/>
  <c r="H686" i="1" a="1"/>
  <c r="H686" i="1"/>
  <c r="I707" i="1" a="1"/>
  <c r="I707" i="1" s="1"/>
  <c r="G694" i="1" a="1"/>
  <c r="G694" i="1"/>
  <c r="K707" i="1" a="1"/>
  <c r="K707" i="1"/>
  <c r="G707" i="1" a="1"/>
  <c r="G707" i="1" s="1"/>
  <c r="G695" i="1" a="1"/>
  <c r="G695" i="1" s="1"/>
  <c r="I695" i="1" a="1"/>
  <c r="I695" i="1"/>
  <c r="K709" i="1" a="1"/>
  <c r="K709" i="1" s="1"/>
  <c r="K695" i="1" a="1"/>
  <c r="K695" i="1" s="1"/>
  <c r="K683" i="1" a="1"/>
  <c r="K683" i="1" s="1"/>
  <c r="H707" i="1" a="1"/>
  <c r="H707" i="1" s="1"/>
  <c r="K686" i="1" a="1"/>
  <c r="K686" i="1"/>
  <c r="J686" i="1" a="1"/>
  <c r="J686" i="1" s="1"/>
  <c r="I685" i="1" a="1"/>
  <c r="I685" i="1"/>
  <c r="F694" i="1" a="1"/>
  <c r="F694" i="1"/>
  <c r="F685" i="1" a="1"/>
  <c r="F685" i="1"/>
  <c r="H709" i="1" a="1"/>
  <c r="H709" i="1"/>
  <c r="G709" i="1" a="1"/>
  <c r="G709" i="1" s="1"/>
  <c r="J683" i="1" a="1"/>
  <c r="J683" i="1"/>
  <c r="G685" i="1" a="1"/>
  <c r="G685" i="1"/>
  <c r="H694" i="1" a="1"/>
  <c r="H694" i="1"/>
  <c r="H695" i="1" a="1"/>
  <c r="H695" i="1" s="1"/>
  <c r="I686" i="1" a="1"/>
  <c r="I686" i="1"/>
  <c r="K694" i="1" a="1"/>
  <c r="K694" i="1" s="1"/>
  <c r="J709" i="1" a="1"/>
  <c r="J709" i="1"/>
  <c r="F695" i="1" a="1"/>
  <c r="F695" i="1" s="1"/>
  <c r="J685" i="1" a="1"/>
  <c r="J685" i="1" s="1"/>
  <c r="I683" i="1" a="1"/>
  <c r="I683" i="1" s="1"/>
  <c r="F686" i="1" a="1"/>
  <c r="F686" i="1"/>
  <c r="G686" i="1" a="1"/>
  <c r="G686" i="1"/>
  <c r="K685" i="1" a="1"/>
  <c r="K685" i="1"/>
  <c r="I709" i="1" a="1"/>
  <c r="I709" i="1"/>
  <c r="F709" i="1" a="1"/>
  <c r="F709" i="1" s="1"/>
  <c r="J694" i="1" a="1"/>
  <c r="J694" i="1"/>
  <c r="J695" i="1" a="1"/>
  <c r="J695" i="1" s="1"/>
  <c r="K664" i="1" a="1"/>
  <c r="K664" i="1"/>
  <c r="G664" i="1" a="1"/>
  <c r="G664" i="1"/>
  <c r="J663" i="1" a="1"/>
  <c r="J663" i="1" s="1"/>
  <c r="H663" i="1" a="1"/>
  <c r="H663" i="1"/>
  <c r="K663" i="1" a="1"/>
  <c r="K663" i="1" s="1"/>
  <c r="H683" i="1" a="1"/>
  <c r="H683" i="1" s="1"/>
  <c r="G683" i="1" a="1"/>
  <c r="G683" i="1" s="1"/>
  <c r="F683" i="1" a="1"/>
  <c r="F683" i="1" s="1"/>
  <c r="I680" i="1" a="1"/>
  <c r="I680" i="1"/>
  <c r="K681" i="1" a="1"/>
  <c r="K681" i="1" s="1"/>
  <c r="J681" i="1" a="1"/>
  <c r="J681" i="1"/>
  <c r="K680" i="1" a="1"/>
  <c r="K680" i="1" s="1"/>
  <c r="K662" i="1" a="1"/>
  <c r="K662" i="1" s="1"/>
  <c r="G679" i="1" a="1"/>
  <c r="G679" i="1" s="1"/>
  <c r="G681" i="1" a="1"/>
  <c r="G681" i="1"/>
  <c r="J679" i="1" a="1"/>
  <c r="J679" i="1"/>
  <c r="I679" i="1" a="1"/>
  <c r="I679" i="1"/>
  <c r="F681" i="1" a="1"/>
  <c r="F681" i="1"/>
  <c r="G680" i="1" a="1"/>
  <c r="G680" i="1" s="1"/>
  <c r="I663" i="1" a="1"/>
  <c r="I663" i="1"/>
  <c r="K679" i="1" a="1"/>
  <c r="K679" i="1" s="1"/>
  <c r="H680" i="1" a="1"/>
  <c r="H680" i="1" s="1"/>
  <c r="F680" i="1" a="1"/>
  <c r="F680" i="1"/>
  <c r="H679" i="1" a="1"/>
  <c r="H679" i="1" s="1"/>
  <c r="G663" i="1" a="1"/>
  <c r="G663" i="1"/>
  <c r="I664" i="1" a="1"/>
  <c r="I664" i="1" s="1"/>
  <c r="H664" i="1" a="1"/>
  <c r="H664" i="1" s="1"/>
  <c r="I681" i="1" a="1"/>
  <c r="I681" i="1" s="1"/>
  <c r="J680" i="1" a="1"/>
  <c r="J680" i="1" s="1"/>
  <c r="F663" i="1" a="1"/>
  <c r="F663" i="1"/>
  <c r="F664" i="1" a="1"/>
  <c r="F664" i="1" s="1"/>
  <c r="J664" i="1" a="1"/>
  <c r="J664" i="1" s="1"/>
  <c r="H681" i="1" a="1"/>
  <c r="H681" i="1"/>
  <c r="F679" i="1" a="1"/>
  <c r="F679" i="1" s="1"/>
  <c r="G662" i="1" a="1"/>
  <c r="G662" i="1" s="1"/>
  <c r="F645" i="1" a="1"/>
  <c r="F645" i="1"/>
  <c r="F662" i="1" a="1"/>
  <c r="F662" i="1"/>
  <c r="G650" i="1" a="1"/>
  <c r="G650" i="1"/>
  <c r="H645" i="1" a="1"/>
  <c r="H645" i="1"/>
  <c r="J650" i="1" a="1"/>
  <c r="J650" i="1" s="1"/>
  <c r="I647" i="1" a="1"/>
  <c r="I647" i="1"/>
  <c r="G645" i="1" a="1"/>
  <c r="G645" i="1" s="1"/>
  <c r="H650" i="1" a="1"/>
  <c r="H650" i="1"/>
  <c r="F648" i="1" a="1"/>
  <c r="F648" i="1" s="1"/>
  <c r="K647" i="1" a="1"/>
  <c r="K647" i="1" s="1"/>
  <c r="J646" i="1" a="1"/>
  <c r="J646" i="1"/>
  <c r="K645" i="1" a="1"/>
  <c r="K645" i="1"/>
  <c r="I643" i="1" a="1"/>
  <c r="I643" i="1"/>
  <c r="K646" i="1" a="1"/>
  <c r="K646" i="1"/>
  <c r="F651" i="1" a="1"/>
  <c r="F651" i="1" s="1"/>
  <c r="H646" i="1" a="1"/>
  <c r="H646" i="1"/>
  <c r="G646" i="1" a="1"/>
  <c r="G646" i="1" s="1"/>
  <c r="G648" i="1" a="1"/>
  <c r="G648" i="1"/>
  <c r="I645" i="1" a="1"/>
  <c r="I645" i="1" s="1"/>
  <c r="G651" i="1" a="1"/>
  <c r="G651" i="1" s="1"/>
  <c r="F650" i="1" a="1"/>
  <c r="F650" i="1"/>
  <c r="J645" i="1" a="1"/>
  <c r="J645" i="1"/>
  <c r="H643" i="1" a="1"/>
  <c r="H643" i="1"/>
  <c r="K651" i="1" a="1"/>
  <c r="K651" i="1"/>
  <c r="J647" i="1" a="1"/>
  <c r="J647" i="1" s="1"/>
  <c r="J651" i="1" a="1"/>
  <c r="J651" i="1"/>
  <c r="G647" i="1" a="1"/>
  <c r="G647" i="1" s="1"/>
  <c r="I651" i="1" a="1"/>
  <c r="I651" i="1"/>
  <c r="H651" i="1" a="1"/>
  <c r="H651" i="1" s="1"/>
  <c r="K650" i="1" a="1"/>
  <c r="K650" i="1" s="1"/>
  <c r="J648" i="1" a="1"/>
  <c r="J648" i="1"/>
  <c r="K643" i="1" a="1"/>
  <c r="K643" i="1"/>
  <c r="H647" i="1" a="1"/>
  <c r="H647" i="1"/>
  <c r="F647" i="1" a="1"/>
  <c r="F647" i="1"/>
  <c r="I650" i="1" a="1"/>
  <c r="I650" i="1" s="1"/>
  <c r="K648" i="1" a="1"/>
  <c r="K648" i="1"/>
  <c r="F646" i="1" a="1"/>
  <c r="F646" i="1" s="1"/>
  <c r="I648" i="1" a="1"/>
  <c r="I648" i="1"/>
  <c r="I646" i="1" a="1"/>
  <c r="I646" i="1" s="1"/>
  <c r="J643" i="1" a="1"/>
  <c r="J643" i="1" s="1"/>
  <c r="J662" i="1" a="1"/>
  <c r="J662" i="1"/>
  <c r="H648" i="1" a="1"/>
  <c r="H648" i="1"/>
  <c r="I662" i="1" a="1"/>
  <c r="I662" i="1"/>
  <c r="H662" i="1" a="1"/>
  <c r="H662" i="1"/>
  <c r="G641" i="1" a="1"/>
  <c r="G641" i="1" s="1"/>
  <c r="F635" i="1" a="1"/>
  <c r="F635" i="1"/>
  <c r="H636" i="1" a="1"/>
  <c r="H636" i="1" s="1"/>
  <c r="H637" i="1" a="1"/>
  <c r="H637" i="1"/>
  <c r="H640" i="1" a="1"/>
  <c r="H640" i="1" s="1"/>
  <c r="K637" i="1" a="1"/>
  <c r="K637" i="1" s="1"/>
  <c r="G635" i="1" a="1"/>
  <c r="G635" i="1"/>
  <c r="J641" i="1" a="1"/>
  <c r="J641" i="1"/>
  <c r="K636" i="1" a="1"/>
  <c r="K636" i="1"/>
  <c r="F637" i="1" a="1"/>
  <c r="F637" i="1"/>
  <c r="G637" i="1" a="1"/>
  <c r="G637" i="1" s="1"/>
  <c r="I641" i="1" a="1"/>
  <c r="I641" i="1"/>
  <c r="K640" i="1" a="1"/>
  <c r="K640" i="1" s="1"/>
  <c r="J640" i="1" a="1"/>
  <c r="J640" i="1"/>
  <c r="K638" i="1" a="1"/>
  <c r="K638" i="1" s="1"/>
  <c r="J633" i="1" a="1"/>
  <c r="J633" i="1" s="1"/>
  <c r="I633" i="1" a="1"/>
  <c r="I633" i="1"/>
  <c r="K635" i="1" a="1"/>
  <c r="K635" i="1"/>
  <c r="J638" i="1" a="1"/>
  <c r="J638" i="1"/>
  <c r="G638" i="1" a="1"/>
  <c r="G638" i="1"/>
  <c r="G633" i="1" a="1"/>
  <c r="G633" i="1" s="1"/>
  <c r="I637" i="1" a="1"/>
  <c r="I637" i="1"/>
  <c r="I635" i="1" a="1"/>
  <c r="I635" i="1" s="1"/>
  <c r="F636" i="1" a="1"/>
  <c r="F636" i="1"/>
  <c r="I638" i="1" a="1"/>
  <c r="I638" i="1" s="1"/>
  <c r="H638" i="1" a="1"/>
  <c r="H638" i="1" s="1"/>
  <c r="J637" i="1" a="1"/>
  <c r="J637" i="1"/>
  <c r="G636" i="1" a="1"/>
  <c r="G636" i="1"/>
  <c r="J636" i="1" a="1"/>
  <c r="J636" i="1"/>
  <c r="J635" i="1" a="1"/>
  <c r="J635" i="1"/>
  <c r="K633" i="1" a="1"/>
  <c r="K633" i="1" s="1"/>
  <c r="H633" i="1" a="1"/>
  <c r="H633" i="1"/>
  <c r="K641" i="1" a="1"/>
  <c r="K641" i="1" s="1"/>
  <c r="H641" i="1" a="1"/>
  <c r="H641" i="1"/>
  <c r="F641" i="1" a="1"/>
  <c r="F641" i="1" s="1"/>
  <c r="F633" i="1" a="1"/>
  <c r="F633" i="1" s="1"/>
  <c r="F638" i="1" a="1"/>
  <c r="F638" i="1"/>
  <c r="H635" i="1" a="1"/>
  <c r="H635" i="1"/>
  <c r="I636" i="1" a="1"/>
  <c r="I636" i="1"/>
  <c r="G643" i="1" a="1"/>
  <c r="G643" i="1"/>
  <c r="F643" i="1" a="1"/>
  <c r="F643" i="1" s="1"/>
  <c r="I640" i="1" a="1"/>
  <c r="I640" i="1"/>
  <c r="G640" i="1" a="1"/>
  <c r="G640" i="1" s="1"/>
  <c r="F640" i="1" a="1"/>
  <c r="F640" i="1"/>
  <c r="H623" i="1" a="1"/>
  <c r="H623" i="1" s="1"/>
  <c r="J621" i="1" a="1"/>
  <c r="J621" i="1" s="1"/>
  <c r="K630" i="1" a="1"/>
  <c r="K630" i="1"/>
  <c r="J630" i="1" a="1"/>
  <c r="J630" i="1"/>
  <c r="I630" i="1" a="1"/>
  <c r="I630" i="1"/>
  <c r="H630" i="1" a="1"/>
  <c r="H630" i="1"/>
  <c r="G630" i="1" a="1"/>
  <c r="G630" i="1" s="1"/>
  <c r="K627" i="1" a="1"/>
  <c r="K627" i="1"/>
  <c r="J618" i="1" a="1"/>
  <c r="J618" i="1" s="1"/>
  <c r="H627" i="1" a="1"/>
  <c r="H627" i="1"/>
  <c r="F621" i="1" a="1"/>
  <c r="F621" i="1" s="1"/>
  <c r="I618" i="1" a="1"/>
  <c r="I618" i="1" s="1"/>
  <c r="K625" i="1" a="1"/>
  <c r="K625" i="1"/>
  <c r="G627" i="1" a="1"/>
  <c r="G627" i="1"/>
  <c r="K618" i="1" a="1"/>
  <c r="K618" i="1"/>
  <c r="I627" i="1" a="1"/>
  <c r="I627" i="1"/>
  <c r="F630" i="1" a="1"/>
  <c r="F630" i="1" s="1"/>
  <c r="I628" i="1" a="1"/>
  <c r="I628" i="1"/>
  <c r="K623" i="1" a="1"/>
  <c r="K623" i="1" s="1"/>
  <c r="I623" i="1" a="1"/>
  <c r="I623" i="1"/>
  <c r="F628" i="1" a="1"/>
  <c r="F628" i="1" s="1"/>
  <c r="F620" i="1" a="1"/>
  <c r="F620" i="1" s="1"/>
  <c r="J627" i="1" a="1"/>
  <c r="J627" i="1"/>
  <c r="I626" i="1" a="1"/>
  <c r="I626" i="1"/>
  <c r="F627" i="1" a="1"/>
  <c r="F627" i="1"/>
  <c r="J626" i="1" a="1"/>
  <c r="J626" i="1"/>
  <c r="H626" i="1" a="1"/>
  <c r="H626" i="1" s="1"/>
  <c r="I625" i="1" a="1"/>
  <c r="I625" i="1"/>
  <c r="J620" i="1" a="1"/>
  <c r="J620" i="1" s="1"/>
  <c r="H621" i="1" a="1"/>
  <c r="H621" i="1"/>
  <c r="F623" i="1" a="1"/>
  <c r="F623" i="1" s="1"/>
  <c r="F625" i="1" a="1"/>
  <c r="F625" i="1" s="1"/>
  <c r="G623" i="1" a="1"/>
  <c r="G623" i="1"/>
  <c r="K621" i="1" a="1"/>
  <c r="K621" i="1"/>
  <c r="K620" i="1" a="1"/>
  <c r="K620" i="1"/>
  <c r="H625" i="1" a="1"/>
  <c r="H625" i="1"/>
  <c r="G625" i="1" a="1"/>
  <c r="G625" i="1" s="1"/>
  <c r="I621" i="1" a="1"/>
  <c r="I621" i="1"/>
  <c r="I620" i="1" a="1"/>
  <c r="I620" i="1" s="1"/>
  <c r="J623" i="1" a="1"/>
  <c r="J623" i="1"/>
  <c r="F626" i="1" a="1"/>
  <c r="F626" i="1" s="1"/>
  <c r="F631" i="1" a="1"/>
  <c r="F631" i="1" s="1"/>
  <c r="K628" i="1" a="1"/>
  <c r="K628" i="1"/>
  <c r="J625" i="1" a="1"/>
  <c r="J625" i="1"/>
  <c r="H628" i="1" a="1"/>
  <c r="H628" i="1"/>
  <c r="G621" i="1" a="1"/>
  <c r="G621" i="1"/>
  <c r="H620" i="1" a="1"/>
  <c r="H620" i="1" s="1"/>
  <c r="J628" i="1" a="1"/>
  <c r="J628" i="1"/>
  <c r="K626" i="1" a="1"/>
  <c r="K626" i="1" s="1"/>
  <c r="G628" i="1" a="1"/>
  <c r="G628" i="1"/>
  <c r="G620" i="1" a="1"/>
  <c r="G620" i="1" s="1"/>
  <c r="K631" i="1" a="1"/>
  <c r="K631" i="1" s="1"/>
  <c r="J631" i="1" a="1"/>
  <c r="J631" i="1"/>
  <c r="I631" i="1" a="1"/>
  <c r="I631" i="1"/>
  <c r="H631" i="1" a="1"/>
  <c r="H631" i="1"/>
  <c r="G631" i="1" a="1"/>
  <c r="G631" i="1"/>
  <c r="G626" i="1" a="1"/>
  <c r="G626" i="1" s="1"/>
  <c r="G604" i="1" a="1"/>
  <c r="G604" i="1"/>
  <c r="K607" i="1" a="1"/>
  <c r="K607" i="1" s="1"/>
  <c r="J608" i="1" a="1"/>
  <c r="J608" i="1"/>
  <c r="G608" i="1" a="1"/>
  <c r="G608" i="1" s="1"/>
  <c r="K605" i="1" a="1"/>
  <c r="K605" i="1" s="1"/>
  <c r="F601" i="1" a="1"/>
  <c r="F601" i="1"/>
  <c r="I617" i="1" a="1"/>
  <c r="I617" i="1"/>
  <c r="H617" i="1" a="1"/>
  <c r="H617" i="1"/>
  <c r="G617" i="1" a="1"/>
  <c r="G617" i="1"/>
  <c r="K601" i="1" a="1"/>
  <c r="K601" i="1" s="1"/>
  <c r="I616" i="1" a="1"/>
  <c r="I616" i="1"/>
  <c r="J605" i="1" a="1"/>
  <c r="J605" i="1" s="1"/>
  <c r="H615" i="1" a="1"/>
  <c r="H615" i="1"/>
  <c r="I608" i="1" a="1"/>
  <c r="I608" i="1" s="1"/>
  <c r="G601" i="1" a="1"/>
  <c r="G601" i="1" s="1"/>
  <c r="F617" i="1" a="1"/>
  <c r="F617" i="1"/>
  <c r="H616" i="1" a="1"/>
  <c r="H616" i="1" s="1"/>
  <c r="H601" i="1" a="1"/>
  <c r="H601" i="1"/>
  <c r="G605" i="1" a="1"/>
  <c r="G605" i="1"/>
  <c r="G616" i="1" a="1"/>
  <c r="G616" i="1" s="1"/>
  <c r="K615" i="1" a="1"/>
  <c r="K615" i="1"/>
  <c r="I607" i="1" a="1"/>
  <c r="I607" i="1" s="1"/>
  <c r="I604" i="1" a="1"/>
  <c r="I604" i="1"/>
  <c r="F608" i="1" a="1"/>
  <c r="F608" i="1" s="1"/>
  <c r="H608" i="1" a="1"/>
  <c r="H608" i="1" s="1"/>
  <c r="J604" i="1" a="1"/>
  <c r="J604" i="1"/>
  <c r="H607" i="1" a="1"/>
  <c r="H607" i="1" s="1"/>
  <c r="I605" i="1" a="1"/>
  <c r="I605" i="1"/>
  <c r="J601" i="1" a="1"/>
  <c r="J601" i="1"/>
  <c r="K604" i="1" a="1"/>
  <c r="K604" i="1" s="1"/>
  <c r="F607" i="1" a="1"/>
  <c r="F607" i="1"/>
  <c r="H605" i="1" a="1"/>
  <c r="H605" i="1" s="1"/>
  <c r="H604" i="1" a="1"/>
  <c r="H604" i="1"/>
  <c r="J616" i="1" a="1"/>
  <c r="J616" i="1" s="1"/>
  <c r="F615" i="1" a="1"/>
  <c r="F615" i="1" s="1"/>
  <c r="G607" i="1" a="1"/>
  <c r="G607" i="1"/>
  <c r="I601" i="1" a="1"/>
  <c r="I601" i="1" s="1"/>
  <c r="F604" i="1" a="1"/>
  <c r="F604" i="1"/>
  <c r="H618" i="1" a="1"/>
  <c r="H618" i="1"/>
  <c r="G618" i="1" a="1"/>
  <c r="G618" i="1" s="1"/>
  <c r="F618" i="1" a="1"/>
  <c r="F618" i="1"/>
  <c r="J615" i="1" a="1"/>
  <c r="J615" i="1" s="1"/>
  <c r="J607" i="1" a="1"/>
  <c r="J607" i="1"/>
  <c r="K600" i="1" a="1"/>
  <c r="K600" i="1" s="1"/>
  <c r="F605" i="1" a="1"/>
  <c r="F605" i="1" s="1"/>
  <c r="K617" i="1" a="1"/>
  <c r="K617" i="1"/>
  <c r="J617" i="1" a="1"/>
  <c r="J617" i="1" s="1"/>
  <c r="K616" i="1" a="1"/>
  <c r="K616" i="1"/>
  <c r="F616" i="1" a="1"/>
  <c r="F616" i="1"/>
  <c r="I615" i="1" a="1"/>
  <c r="I615" i="1" s="1"/>
  <c r="G615" i="1" a="1"/>
  <c r="G615" i="1"/>
  <c r="K608" i="1" a="1"/>
  <c r="K608" i="1" s="1"/>
  <c r="G583" i="1" a="1"/>
  <c r="G583" i="1"/>
  <c r="F600" i="1" a="1"/>
  <c r="F600" i="1" s="1"/>
  <c r="I587" i="1" a="1"/>
  <c r="I587" i="1" s="1"/>
  <c r="H582" i="1" a="1"/>
  <c r="H582" i="1"/>
  <c r="K583" i="1" a="1"/>
  <c r="K583" i="1" s="1"/>
  <c r="H594" i="1" a="1"/>
  <c r="H594" i="1"/>
  <c r="G593" i="1" a="1"/>
  <c r="G593" i="1"/>
  <c r="G594" i="1" a="1"/>
  <c r="G594" i="1" s="1"/>
  <c r="J587" i="1" a="1"/>
  <c r="J587" i="1"/>
  <c r="K586" i="1" a="1"/>
  <c r="K586" i="1" s="1"/>
  <c r="J594" i="1" a="1"/>
  <c r="J594" i="1"/>
  <c r="H593" i="1" a="1"/>
  <c r="H593" i="1" s="1"/>
  <c r="I583" i="1" a="1"/>
  <c r="I583" i="1" s="1"/>
  <c r="I591" i="1" a="1"/>
  <c r="I591" i="1"/>
  <c r="G587" i="1" a="1"/>
  <c r="G587" i="1" s="1"/>
  <c r="I586" i="1" a="1"/>
  <c r="I586" i="1"/>
  <c r="K582" i="1" a="1"/>
  <c r="K582" i="1"/>
  <c r="J583" i="1" a="1"/>
  <c r="J583" i="1" s="1"/>
  <c r="F594" i="1" a="1"/>
  <c r="F594" i="1"/>
  <c r="K593" i="1" a="1"/>
  <c r="K593" i="1" s="1"/>
  <c r="K591" i="1" a="1"/>
  <c r="K591" i="1"/>
  <c r="F591" i="1" a="1"/>
  <c r="F591" i="1" s="1"/>
  <c r="K590" i="1" a="1"/>
  <c r="K590" i="1" s="1"/>
  <c r="K587" i="1" a="1"/>
  <c r="K587" i="1"/>
  <c r="G586" i="1" a="1"/>
  <c r="G586" i="1" s="1"/>
  <c r="F590" i="1" a="1"/>
  <c r="F590" i="1"/>
  <c r="G591" i="1" a="1"/>
  <c r="G591" i="1"/>
  <c r="F582" i="1" a="1"/>
  <c r="F582" i="1" s="1"/>
  <c r="J590" i="1" a="1"/>
  <c r="J590" i="1"/>
  <c r="J582" i="1" a="1"/>
  <c r="J582" i="1" s="1"/>
  <c r="G582" i="1" a="1"/>
  <c r="G582" i="1"/>
  <c r="I594" i="1" a="1"/>
  <c r="I594" i="1" s="1"/>
  <c r="H586" i="1" a="1"/>
  <c r="H586" i="1" s="1"/>
  <c r="I582" i="1" a="1"/>
  <c r="I582" i="1"/>
  <c r="J591" i="1" a="1"/>
  <c r="J591" i="1" s="1"/>
  <c r="J593" i="1" a="1"/>
  <c r="J593" i="1"/>
  <c r="J586" i="1" a="1"/>
  <c r="J586" i="1"/>
  <c r="F593" i="1" a="1"/>
  <c r="F593" i="1" s="1"/>
  <c r="I590" i="1" a="1"/>
  <c r="I590" i="1"/>
  <c r="F587" i="1" a="1"/>
  <c r="F587" i="1" s="1"/>
  <c r="F583" i="1" a="1"/>
  <c r="F583" i="1"/>
  <c r="H587" i="1" a="1"/>
  <c r="H587" i="1" s="1"/>
  <c r="F586" i="1" a="1"/>
  <c r="F586" i="1" s="1"/>
  <c r="H583" i="1" a="1"/>
  <c r="H583" i="1"/>
  <c r="J600" i="1" a="1"/>
  <c r="J600" i="1" s="1"/>
  <c r="I600" i="1" a="1"/>
  <c r="I600" i="1"/>
  <c r="H600" i="1" a="1"/>
  <c r="H600" i="1"/>
  <c r="G600" i="1" a="1"/>
  <c r="G600" i="1" s="1"/>
  <c r="K594" i="1" a="1"/>
  <c r="K594" i="1"/>
  <c r="I593" i="1" a="1"/>
  <c r="I593" i="1" s="1"/>
  <c r="H591" i="1" a="1"/>
  <c r="H591" i="1"/>
  <c r="H590" i="1" a="1"/>
  <c r="H590" i="1" s="1"/>
  <c r="G590" i="1" a="1"/>
  <c r="G590" i="1" s="1"/>
  <c r="K31" i="1" a="1"/>
  <c r="K31" i="1"/>
  <c r="F31" i="1" a="1"/>
  <c r="F31" i="1" s="1"/>
  <c r="K30" i="1" a="1"/>
  <c r="K30" i="1"/>
  <c r="J30" i="1" a="1"/>
  <c r="J30" i="1"/>
  <c r="H30" i="1" a="1"/>
  <c r="H30" i="1" s="1"/>
  <c r="G30" i="1" a="1"/>
  <c r="G30" i="1"/>
  <c r="F30" i="1" a="1"/>
  <c r="F30" i="1" s="1"/>
  <c r="J31" i="1" a="1"/>
  <c r="J31" i="1"/>
  <c r="I31" i="1" a="1"/>
  <c r="I31" i="1" s="1"/>
  <c r="I30" i="1" a="1"/>
  <c r="I30" i="1" s="1"/>
  <c r="H31" i="1" a="1"/>
  <c r="H31" i="1"/>
  <c r="G31" i="1" a="1"/>
  <c r="G31" i="1" s="1"/>
  <c r="K19" i="1"/>
  <c r="J19" i="1"/>
  <c r="J18" i="1" s="1"/>
  <c r="I19" i="1"/>
  <c r="H19" i="1"/>
  <c r="H18" i="1" s="1"/>
  <c r="G19" i="1"/>
  <c r="G18" i="1" s="1"/>
  <c r="F19" i="1"/>
  <c r="K18" i="1"/>
  <c r="I18" i="1"/>
  <c r="F18" i="1"/>
  <c r="H240" i="1" a="1"/>
  <c r="H240" i="1" s="1"/>
  <c r="H315" i="1" s="1"/>
  <c r="H470" i="1" s="1"/>
  <c r="K282" i="1" a="1"/>
  <c r="K282" i="1" s="1"/>
  <c r="G273" i="1" a="1"/>
  <c r="G273" i="1"/>
  <c r="G362" i="1" s="1"/>
  <c r="K240" i="1" a="1"/>
  <c r="K240" i="1" s="1"/>
  <c r="K239" i="1" s="1"/>
  <c r="K314" i="1" s="1"/>
  <c r="K469" i="1" s="1"/>
  <c r="H273" i="1" a="1"/>
  <c r="H273" i="1"/>
  <c r="H272" i="1" s="1"/>
  <c r="H361" i="1" s="1"/>
  <c r="H502" i="1" s="1"/>
  <c r="I273" i="1" a="1"/>
  <c r="I273" i="1"/>
  <c r="I272" i="1" s="1"/>
  <c r="K273" i="1" a="1"/>
  <c r="K273" i="1" s="1"/>
  <c r="I282" i="1" a="1"/>
  <c r="I282" i="1"/>
  <c r="I281" i="1" s="1"/>
  <c r="I380" i="1" s="1"/>
  <c r="I511" i="1" s="1"/>
  <c r="I240" i="1" a="1"/>
  <c r="I240" i="1" s="1"/>
  <c r="F240" i="1" a="1"/>
  <c r="F240" i="1"/>
  <c r="F315" i="1" s="1"/>
  <c r="F470" i="1" s="1"/>
  <c r="J282" i="1" a="1"/>
  <c r="J282" i="1" s="1"/>
  <c r="J281" i="1" s="1"/>
  <c r="J380" i="1" s="1"/>
  <c r="J511" i="1" s="1"/>
  <c r="H282" i="1" a="1"/>
  <c r="H282" i="1" s="1"/>
  <c r="F282" i="1" a="1"/>
  <c r="F282" i="1"/>
  <c r="F281" i="1" s="1"/>
  <c r="F380" i="1" s="1"/>
  <c r="F511" i="1" s="1"/>
  <c r="J273" i="1" a="1"/>
  <c r="J273" i="1" s="1"/>
  <c r="J272" i="1" s="1"/>
  <c r="J361" i="1" s="1"/>
  <c r="J502" i="1" s="1"/>
  <c r="F273" i="1" a="1"/>
  <c r="F273" i="1"/>
  <c r="F272" i="1" s="1"/>
  <c r="F361" i="1" s="1"/>
  <c r="F502" i="1" s="1"/>
  <c r="J240" i="1" a="1"/>
  <c r="J240" i="1"/>
  <c r="J239" i="1" s="1"/>
  <c r="G240" i="1" a="1"/>
  <c r="G240" i="1" s="1"/>
  <c r="G282" i="1" a="1"/>
  <c r="G282" i="1"/>
  <c r="G281" i="1" s="1"/>
  <c r="G380" i="1" s="1"/>
  <c r="G511" i="1" s="1"/>
  <c r="I197" i="1" a="1"/>
  <c r="I197" i="1" s="1"/>
  <c r="I139" i="1" a="1"/>
  <c r="I139" i="1"/>
  <c r="J197" i="1" a="1"/>
  <c r="J197" i="1" s="1"/>
  <c r="J196" i="1" s="1"/>
  <c r="J359" i="1" s="1"/>
  <c r="J426" i="1" s="1"/>
  <c r="H197" i="1" a="1"/>
  <c r="H197" i="1" s="1"/>
  <c r="H196" i="1" s="1"/>
  <c r="K139" i="1" a="1"/>
  <c r="K139" i="1"/>
  <c r="F197" i="1" a="1"/>
  <c r="F197" i="1" s="1"/>
  <c r="F196" i="1" s="1"/>
  <c r="G197" i="1" a="1"/>
  <c r="G197" i="1"/>
  <c r="G196" i="1" s="1"/>
  <c r="J139" i="1" a="1"/>
  <c r="J139" i="1"/>
  <c r="K197" i="1" a="1"/>
  <c r="K197" i="1" s="1"/>
  <c r="J136" i="1" a="1"/>
  <c r="J136" i="1"/>
  <c r="G136" i="1" a="1"/>
  <c r="G136" i="1" s="1"/>
  <c r="F137" i="1" a="1"/>
  <c r="F137" i="1" s="1"/>
  <c r="I136" i="1" a="1"/>
  <c r="I136" i="1" s="1"/>
  <c r="K136" i="1" a="1"/>
  <c r="K136" i="1" s="1"/>
  <c r="G139" i="1" a="1"/>
  <c r="G139" i="1"/>
  <c r="F139" i="1" a="1"/>
  <c r="F139" i="1"/>
  <c r="K138" i="1" a="1"/>
  <c r="K138" i="1" s="1"/>
  <c r="J138" i="1" a="1"/>
  <c r="J138" i="1"/>
  <c r="I138" i="1" a="1"/>
  <c r="I138" i="1" s="1"/>
  <c r="F138" i="1" a="1"/>
  <c r="F138" i="1" s="1"/>
  <c r="G137" i="1" a="1"/>
  <c r="G137" i="1" s="1"/>
  <c r="K137" i="1" a="1"/>
  <c r="K137" i="1"/>
  <c r="J137" i="1" a="1"/>
  <c r="J137" i="1" s="1"/>
  <c r="I137" i="1" a="1"/>
  <c r="I137" i="1"/>
  <c r="H136" i="1" a="1"/>
  <c r="H136" i="1" s="1"/>
  <c r="G138" i="1" a="1"/>
  <c r="G138" i="1" s="1"/>
  <c r="H137" i="1" a="1"/>
  <c r="H137" i="1"/>
  <c r="K53" i="1" a="1"/>
  <c r="K53" i="1" s="1"/>
  <c r="I59" i="1" a="1"/>
  <c r="I59" i="1"/>
  <c r="I57" i="1" a="1"/>
  <c r="I57" i="1" s="1"/>
  <c r="K60" i="1" a="1"/>
  <c r="K60" i="1" s="1"/>
  <c r="J60" i="1" a="1"/>
  <c r="J60" i="1" s="1"/>
  <c r="J57" i="1" a="1"/>
  <c r="J57" i="1" s="1"/>
  <c r="K58" i="1" a="1"/>
  <c r="K58" i="1"/>
  <c r="J53" i="1" a="1"/>
  <c r="J53" i="1" s="1"/>
  <c r="I52" i="1" a="1"/>
  <c r="I52" i="1" s="1"/>
  <c r="I60" i="1" a="1"/>
  <c r="I60" i="1"/>
  <c r="H60" i="1" a="1"/>
  <c r="H60" i="1" s="1"/>
  <c r="G60" i="1" a="1"/>
  <c r="G60" i="1" s="1"/>
  <c r="H59" i="1" a="1"/>
  <c r="H59" i="1" s="1"/>
  <c r="F53" i="1" a="1"/>
  <c r="F53" i="1" s="1"/>
  <c r="G58" i="1" a="1"/>
  <c r="G58" i="1" s="1"/>
  <c r="J52" i="1" a="1"/>
  <c r="J52" i="1" s="1"/>
  <c r="K57" i="1" a="1"/>
  <c r="K57" i="1"/>
  <c r="F60" i="1" a="1"/>
  <c r="F60" i="1" s="1"/>
  <c r="I51" i="1" a="1"/>
  <c r="I51" i="1" s="1"/>
  <c r="K51" i="1" a="1"/>
  <c r="K51" i="1" s="1"/>
  <c r="H51" i="1" a="1"/>
  <c r="H51" i="1" s="1"/>
  <c r="K59" i="1" a="1"/>
  <c r="K59" i="1" s="1"/>
  <c r="F58" i="1" a="1"/>
  <c r="F58" i="1" s="1"/>
  <c r="J59" i="1" a="1"/>
  <c r="J59" i="1" s="1"/>
  <c r="G52" i="1" a="1"/>
  <c r="G52" i="1" s="1"/>
  <c r="I58" i="1" a="1"/>
  <c r="I58" i="1" s="1"/>
  <c r="G53" i="1" a="1"/>
  <c r="G53" i="1" s="1"/>
  <c r="H53" i="1" a="1"/>
  <c r="H53" i="1" s="1"/>
  <c r="G59" i="1" a="1"/>
  <c r="G59" i="1" s="1"/>
  <c r="H57" i="1" a="1"/>
  <c r="H57" i="1" s="1"/>
  <c r="F52" i="1" a="1"/>
  <c r="F52" i="1" s="1"/>
  <c r="J51" i="1" a="1"/>
  <c r="J51" i="1" s="1"/>
  <c r="F59" i="1" a="1"/>
  <c r="F59" i="1" s="1"/>
  <c r="H52" i="1" a="1"/>
  <c r="H52" i="1" s="1"/>
  <c r="F57" i="1" a="1"/>
  <c r="F57" i="1" s="1"/>
  <c r="J58" i="1" a="1"/>
  <c r="J58" i="1" s="1"/>
  <c r="H58" i="1" a="1"/>
  <c r="H58" i="1" s="1"/>
  <c r="I53" i="1" a="1"/>
  <c r="I53" i="1" s="1"/>
  <c r="K52" i="1" a="1"/>
  <c r="K52" i="1" s="1"/>
  <c r="G57" i="1" a="1"/>
  <c r="G57" i="1" s="1"/>
  <c r="I50" i="1" a="1"/>
  <c r="I50" i="1" s="1"/>
  <c r="G50" i="1" a="1"/>
  <c r="G50" i="1" s="1"/>
  <c r="F50" i="1" a="1"/>
  <c r="F50" i="1" s="1"/>
  <c r="K50" i="1" a="1"/>
  <c r="K50" i="1" s="1"/>
  <c r="G51" i="1" a="1"/>
  <c r="G51" i="1" s="1"/>
  <c r="F51" i="1" a="1"/>
  <c r="F51" i="1" s="1"/>
  <c r="J50" i="1" a="1"/>
  <c r="J50" i="1" s="1"/>
  <c r="H50" i="1" a="1"/>
  <c r="H50" i="1" s="1"/>
  <c r="I14" i="1" a="1"/>
  <c r="I14" i="1" s="1"/>
  <c r="G15" i="1" a="1"/>
  <c r="G15" i="1" s="1"/>
  <c r="I15" i="1" a="1"/>
  <c r="I15" i="1" s="1"/>
  <c r="K13" i="1" a="1"/>
  <c r="K13" i="1" s="1"/>
  <c r="F15" i="1" a="1"/>
  <c r="F15" i="1" s="1"/>
  <c r="J13" i="1" a="1"/>
  <c r="J13" i="1" s="1"/>
  <c r="G14" i="1" a="1"/>
  <c r="G14" i="1" s="1"/>
  <c r="H13" i="1" a="1"/>
  <c r="H13" i="1" s="1"/>
  <c r="H14" i="1" a="1"/>
  <c r="H14" i="1" s="1"/>
  <c r="F13" i="1" a="1"/>
  <c r="F13" i="1" s="1"/>
  <c r="H15" i="1" a="1"/>
  <c r="H15" i="1" s="1"/>
  <c r="J14" i="1" a="1"/>
  <c r="J14" i="1" s="1"/>
  <c r="G13" i="1" a="1"/>
  <c r="G13" i="1" s="1"/>
  <c r="K15" i="1" a="1"/>
  <c r="K15" i="1" s="1"/>
  <c r="F14" i="1" a="1"/>
  <c r="F14" i="1" s="1"/>
  <c r="K14" i="1" a="1"/>
  <c r="K14" i="1" s="1"/>
  <c r="J15" i="1" a="1"/>
  <c r="J15" i="1" s="1"/>
  <c r="I13" i="1" a="1"/>
  <c r="I13" i="1" s="1"/>
  <c r="H54" i="1" a="1"/>
  <c r="H54" i="1" s="1"/>
  <c r="J54" i="1" a="1"/>
  <c r="J54" i="1" s="1"/>
  <c r="I54" i="1" a="1"/>
  <c r="I54" i="1" s="1"/>
  <c r="G54" i="1" a="1"/>
  <c r="G54" i="1" s="1"/>
  <c r="K54" i="1" a="1"/>
  <c r="K54" i="1" s="1"/>
  <c r="F54" i="1" a="1"/>
  <c r="F54" i="1" s="1"/>
  <c r="I41" i="1" a="1"/>
  <c r="I41" i="1" s="1"/>
  <c r="F42" i="1" a="1"/>
  <c r="F42" i="1" s="1"/>
  <c r="K48" i="1" a="1"/>
  <c r="K48" i="1" s="1"/>
  <c r="F41" i="1" a="1"/>
  <c r="F41" i="1" s="1"/>
  <c r="I48" i="1" a="1"/>
  <c r="I48" i="1" s="1"/>
  <c r="G48" i="1" a="1"/>
  <c r="G48" i="1" s="1"/>
  <c r="H48" i="1" a="1"/>
  <c r="H48" i="1" s="1"/>
  <c r="G41" i="1" a="1"/>
  <c r="G41" i="1" s="1"/>
  <c r="K41" i="1" a="1"/>
  <c r="K41" i="1" s="1"/>
  <c r="G42" i="1" a="1"/>
  <c r="G42" i="1" s="1"/>
  <c r="K43" i="1" a="1"/>
  <c r="K43" i="1" s="1"/>
  <c r="J42" i="1" a="1"/>
  <c r="J42" i="1" s="1"/>
  <c r="J43" i="1" a="1"/>
  <c r="J43" i="1" s="1"/>
  <c r="F48" i="1" a="1"/>
  <c r="F48" i="1" s="1"/>
  <c r="J41" i="1" a="1"/>
  <c r="J41" i="1" s="1"/>
  <c r="H43" i="1" a="1"/>
  <c r="H43" i="1" s="1"/>
  <c r="H42" i="1" a="1"/>
  <c r="H42" i="1" s="1"/>
  <c r="G43" i="1" a="1"/>
  <c r="G43" i="1" s="1"/>
  <c r="F43" i="1" a="1"/>
  <c r="F43" i="1" s="1"/>
  <c r="K42" i="1" a="1"/>
  <c r="K42" i="1" s="1"/>
  <c r="I42" i="1" a="1"/>
  <c r="I42" i="1" s="1"/>
  <c r="H41" i="1" a="1"/>
  <c r="H41" i="1" s="1"/>
  <c r="I43" i="1" a="1"/>
  <c r="I43" i="1" s="1"/>
  <c r="J48" i="1" a="1"/>
  <c r="J48" i="1" s="1"/>
  <c r="I26" i="1" a="1"/>
  <c r="I26" i="1" s="1"/>
  <c r="K28" i="1" a="1"/>
  <c r="K28" i="1" s="1"/>
  <c r="F26" i="1" a="1"/>
  <c r="F26" i="1" s="1"/>
  <c r="I28" i="1" a="1"/>
  <c r="I28" i="1" s="1"/>
  <c r="J25" i="1" a="1"/>
  <c r="J25" i="1" s="1"/>
  <c r="H28" i="1" a="1"/>
  <c r="H28" i="1" s="1"/>
  <c r="J27" i="1" a="1"/>
  <c r="J27" i="1" s="1"/>
  <c r="F28" i="1" a="1"/>
  <c r="F28" i="1" s="1"/>
  <c r="F25" i="1" a="1"/>
  <c r="F25" i="1" s="1"/>
  <c r="K25" i="1" a="1"/>
  <c r="K25" i="1" s="1"/>
  <c r="K26" i="1" a="1"/>
  <c r="K26" i="1" s="1"/>
  <c r="G27" i="1" a="1"/>
  <c r="G27" i="1" s="1"/>
  <c r="K27" i="1" a="1"/>
  <c r="K27" i="1" s="1"/>
  <c r="F27" i="1" a="1"/>
  <c r="F27" i="1" s="1"/>
  <c r="G26" i="1" a="1"/>
  <c r="G26" i="1" s="1"/>
  <c r="H26" i="1" a="1"/>
  <c r="H26" i="1" s="1"/>
  <c r="J26" i="1" a="1"/>
  <c r="J26" i="1" s="1"/>
  <c r="G25" i="1" a="1"/>
  <c r="G25" i="1" s="1"/>
  <c r="I25" i="1" a="1"/>
  <c r="I25" i="1" s="1"/>
  <c r="H27" i="1" a="1"/>
  <c r="H27" i="1" s="1"/>
  <c r="J28" i="1" a="1"/>
  <c r="J28" i="1" s="1"/>
  <c r="I27" i="1" a="1"/>
  <c r="I27" i="1" s="1"/>
  <c r="G28" i="1" a="1"/>
  <c r="G28" i="1" s="1"/>
  <c r="H25" i="1" a="1"/>
  <c r="H25" i="1" s="1"/>
  <c r="F16" i="1" a="1"/>
  <c r="F16" i="1" s="1"/>
  <c r="K16" i="1" a="1"/>
  <c r="K16" i="1" s="1"/>
  <c r="G17" i="1" a="1"/>
  <c r="G17" i="1" s="1"/>
  <c r="I16" i="1" a="1"/>
  <c r="I16" i="1" s="1"/>
  <c r="H16" i="1" a="1"/>
  <c r="H16" i="1" s="1"/>
  <c r="G16" i="1" a="1"/>
  <c r="G16" i="1" s="1"/>
  <c r="K21" i="1" a="1"/>
  <c r="K21" i="1" s="1"/>
  <c r="K11" i="1" a="1"/>
  <c r="K11" i="1" s="1"/>
  <c r="H21" i="1" a="1"/>
  <c r="H21" i="1" s="1"/>
  <c r="F21" i="1" a="1"/>
  <c r="F21" i="1" s="1"/>
  <c r="J17" i="1" a="1"/>
  <c r="J17" i="1" s="1"/>
  <c r="J16" i="1" a="1"/>
  <c r="J16" i="1" s="1"/>
  <c r="K17" i="1" a="1"/>
  <c r="K17" i="1" s="1"/>
  <c r="I17" i="1" a="1"/>
  <c r="I17" i="1" s="1"/>
  <c r="F17" i="1" a="1"/>
  <c r="F17" i="1" s="1"/>
  <c r="F24" i="1" a="1"/>
  <c r="F24" i="1" s="1"/>
  <c r="K24" i="1" a="1"/>
  <c r="K24" i="1" s="1"/>
  <c r="J24" i="1" a="1"/>
  <c r="J24" i="1" s="1"/>
  <c r="H24" i="1" a="1"/>
  <c r="H24" i="1" s="1"/>
  <c r="I24" i="1" a="1"/>
  <c r="I24" i="1" s="1"/>
  <c r="J21" i="1" a="1"/>
  <c r="J21" i="1" s="1"/>
  <c r="H17" i="1" a="1"/>
  <c r="H17" i="1" s="1"/>
  <c r="I21" i="1" a="1"/>
  <c r="I21" i="1" s="1"/>
  <c r="G24" i="1" a="1"/>
  <c r="G24" i="1" s="1"/>
  <c r="G21" i="1" a="1"/>
  <c r="G21" i="1" s="1"/>
  <c r="J10" i="1" a="1"/>
  <c r="J10" i="1" s="1"/>
  <c r="H11" i="1" a="1"/>
  <c r="H11" i="1" s="1"/>
  <c r="G11" i="1" a="1"/>
  <c r="G11" i="1" s="1"/>
  <c r="F11" i="1" a="1"/>
  <c r="F11" i="1" s="1"/>
  <c r="I10" i="1" a="1"/>
  <c r="I10" i="1" s="1"/>
  <c r="H10" i="1" a="1"/>
  <c r="H10" i="1" s="1"/>
  <c r="F10" i="1" a="1"/>
  <c r="F10" i="1" s="1"/>
  <c r="H9" i="1" a="1"/>
  <c r="H9" i="1" s="1"/>
  <c r="F9" i="1" a="1"/>
  <c r="F9" i="1" s="1"/>
  <c r="G7" i="1" a="1"/>
  <c r="G7" i="1" s="1"/>
  <c r="I6" i="1" a="1"/>
  <c r="I6" i="1" s="1"/>
  <c r="H4" i="1" a="1"/>
  <c r="H4" i="1" s="1"/>
  <c r="H6" i="1" a="1"/>
  <c r="H6" i="1" s="1"/>
  <c r="J5" i="1" a="1"/>
  <c r="J5" i="1" s="1"/>
  <c r="I5" i="1" a="1"/>
  <c r="I5" i="1" s="1"/>
  <c r="G5" i="1" a="1"/>
  <c r="G5" i="1" s="1"/>
  <c r="F5" i="1" a="1"/>
  <c r="F5" i="1" s="1"/>
  <c r="K4" i="1" a="1"/>
  <c r="K4" i="1" s="1"/>
  <c r="G10" i="1" a="1"/>
  <c r="G10" i="1" s="1"/>
  <c r="K9" i="1" a="1"/>
  <c r="K9" i="1" s="1"/>
  <c r="I9" i="1" a="1"/>
  <c r="I9" i="1" s="1"/>
  <c r="J7" i="1" a="1"/>
  <c r="J7" i="1" s="1"/>
  <c r="K10" i="1" a="1"/>
  <c r="K10" i="1" s="1"/>
  <c r="G9" i="1" a="1"/>
  <c r="G9" i="1" s="1"/>
  <c r="H7" i="1" a="1"/>
  <c r="H7" i="1" s="1"/>
  <c r="J6" i="1" a="1"/>
  <c r="J6" i="1" s="1"/>
  <c r="I4" i="1" a="1"/>
  <c r="I4" i="1" s="1"/>
  <c r="F4" i="1" a="1"/>
  <c r="F4" i="1" s="1"/>
  <c r="J9" i="1" a="1"/>
  <c r="J9" i="1" s="1"/>
  <c r="J11" i="1" a="1"/>
  <c r="J11" i="1" s="1"/>
  <c r="K6" i="1" a="1"/>
  <c r="K6" i="1" s="1"/>
  <c r="K5" i="1" a="1"/>
  <c r="K5" i="1" s="1"/>
  <c r="H5" i="1" a="1"/>
  <c r="H5" i="1" s="1"/>
  <c r="K7" i="1" a="1"/>
  <c r="K7" i="1" s="1"/>
  <c r="G4" i="1" a="1"/>
  <c r="G4" i="1" s="1"/>
  <c r="G6" i="1" a="1"/>
  <c r="G6" i="1" s="1"/>
  <c r="I7" i="1" a="1"/>
  <c r="I7" i="1" s="1"/>
  <c r="F7" i="1" a="1"/>
  <c r="F7" i="1" s="1"/>
  <c r="J4" i="1" a="1"/>
  <c r="J4" i="1" s="1"/>
  <c r="I11" i="1" a="1"/>
  <c r="I11" i="1" s="1"/>
  <c r="F6" i="1" a="1"/>
  <c r="F6" i="1" s="1"/>
  <c r="I361" i="1" l="1"/>
  <c r="I502" i="1" s="1"/>
  <c r="H281" i="1"/>
  <c r="H380" i="1" s="1"/>
  <c r="H511" i="1" s="1"/>
  <c r="H381" i="1"/>
  <c r="H512" i="1" s="1"/>
  <c r="K272" i="1"/>
  <c r="K361" i="1" s="1"/>
  <c r="K502" i="1" s="1"/>
  <c r="K362" i="1"/>
  <c r="F359" i="1"/>
  <c r="F426" i="1" s="1"/>
  <c r="I360" i="1"/>
  <c r="I427" i="1" s="1"/>
  <c r="I196" i="1"/>
  <c r="I359" i="1" s="1"/>
  <c r="I426" i="1" s="1"/>
  <c r="G239" i="1"/>
  <c r="G314" i="1" s="1"/>
  <c r="G469" i="1" s="1"/>
  <c r="G315" i="1"/>
  <c r="G470" i="1" s="1"/>
  <c r="J381" i="1"/>
  <c r="J512" i="1" s="1"/>
  <c r="K381" i="1"/>
  <c r="K512" i="1" s="1"/>
  <c r="K281" i="1"/>
  <c r="J724" i="1" a="1"/>
  <c r="J724" i="1" s="1"/>
  <c r="J726" i="1" s="1" a="1"/>
  <c r="J726" i="1" s="1"/>
  <c r="J740" i="1" a="1"/>
  <c r="J740" i="1" s="1"/>
  <c r="J742" i="1" s="1" a="1"/>
  <c r="J742" i="1" s="1"/>
  <c r="K784" i="1"/>
  <c r="K785" i="1" s="1"/>
  <c r="K781" i="1"/>
  <c r="K360" i="1"/>
  <c r="K427" i="1" s="1"/>
  <c r="K196" i="1"/>
  <c r="K359" i="1" s="1"/>
  <c r="K426" i="1" s="1"/>
  <c r="F117" i="1"/>
  <c r="F313" i="1"/>
  <c r="F418" i="1" s="1"/>
  <c r="J362" i="1"/>
  <c r="I381" i="1"/>
  <c r="I512" i="1" s="1"/>
  <c r="G381" i="1"/>
  <c r="G512" i="1" s="1"/>
  <c r="H313" i="1"/>
  <c r="H418" i="1" s="1"/>
  <c r="G272" i="1"/>
  <c r="G361" i="1" s="1"/>
  <c r="G502" i="1" s="1"/>
  <c r="F127" i="1"/>
  <c r="J315" i="1"/>
  <c r="J470" i="1" s="1"/>
  <c r="K901" i="1"/>
  <c r="K900" i="1"/>
  <c r="K923" i="1"/>
  <c r="K922" i="1" s="1"/>
  <c r="K897" i="1"/>
  <c r="H121" i="1"/>
  <c r="I362" i="1"/>
  <c r="H320" i="1"/>
  <c r="H475" i="1" s="1"/>
  <c r="H124" i="1"/>
  <c r="F360" i="1"/>
  <c r="F427" i="1" s="1"/>
  <c r="G360" i="1"/>
  <c r="G427" i="1" s="1"/>
  <c r="H122" i="1"/>
  <c r="J127" i="1"/>
  <c r="H316" i="1"/>
  <c r="H471" i="1" s="1"/>
  <c r="F314" i="1"/>
  <c r="F469" i="1" s="1"/>
  <c r="F118" i="1"/>
  <c r="H360" i="1"/>
  <c r="H427" i="1" s="1"/>
  <c r="F396" i="1"/>
  <c r="F437" i="1" s="1"/>
  <c r="K320" i="1"/>
  <c r="K475" i="1" s="1"/>
  <c r="G382" i="1"/>
  <c r="G513" i="1" s="1"/>
  <c r="F239" i="1"/>
  <c r="I317" i="1"/>
  <c r="I472" i="1" s="1"/>
  <c r="J360" i="1"/>
  <c r="J427" i="1" s="1"/>
  <c r="H396" i="1"/>
  <c r="H437" i="1" s="1"/>
  <c r="J317" i="1"/>
  <c r="J472" i="1" s="1"/>
  <c r="I239" i="1"/>
  <c r="I314" i="1" s="1"/>
  <c r="I469" i="1" s="1"/>
  <c r="I396" i="1"/>
  <c r="I437" i="1" s="1"/>
  <c r="H239" i="1"/>
  <c r="H314" i="1" s="1"/>
  <c r="H469" i="1" s="1"/>
  <c r="K317" i="1"/>
  <c r="K472" i="1" s="1"/>
  <c r="H359" i="1"/>
  <c r="H426" i="1" s="1"/>
  <c r="I901" i="1"/>
  <c r="I900" i="1"/>
  <c r="I923" i="1"/>
  <c r="I922" i="1" s="1"/>
  <c r="H139" i="1" a="1"/>
  <c r="H139" i="1" s="1"/>
  <c r="I123" i="1"/>
  <c r="G318" i="1"/>
  <c r="G473" i="1" s="1"/>
  <c r="H724" i="1" a="1"/>
  <c r="H724" i="1" s="1"/>
  <c r="H726" i="1" s="1" a="1"/>
  <c r="H726" i="1" s="1"/>
  <c r="I740" i="1" a="1"/>
  <c r="I740" i="1" s="1"/>
  <c r="I742" i="1" s="1" a="1"/>
  <c r="I742" i="1" s="1"/>
  <c r="J123" i="1"/>
  <c r="J322" i="1"/>
  <c r="J477" i="1" s="1"/>
  <c r="I315" i="1"/>
  <c r="I470" i="1" s="1"/>
  <c r="H116" i="1"/>
  <c r="H312" i="1"/>
  <c r="H417" i="1" s="1"/>
  <c r="F123" i="1"/>
  <c r="F319" i="1"/>
  <c r="F474" i="1" s="1"/>
  <c r="J124" i="1"/>
  <c r="F724" i="1" a="1"/>
  <c r="F724" i="1" s="1"/>
  <c r="F726" i="1" s="1" a="1"/>
  <c r="F726" i="1" s="1"/>
  <c r="K315" i="1"/>
  <c r="K470" i="1" s="1"/>
  <c r="J314" i="1"/>
  <c r="J469" i="1" s="1"/>
  <c r="F900" i="1"/>
  <c r="F897" i="1"/>
  <c r="F740" i="1" a="1"/>
  <c r="F740" i="1" s="1"/>
  <c r="F742" i="1" s="1" a="1"/>
  <c r="F742" i="1" s="1"/>
  <c r="H319" i="1"/>
  <c r="H474" i="1" s="1"/>
  <c r="H362" i="1"/>
  <c r="J781" i="1"/>
  <c r="J784" i="1"/>
  <c r="J785" i="1" s="1"/>
  <c r="K322" i="1"/>
  <c r="K477" i="1" s="1"/>
  <c r="G359" i="1"/>
  <c r="G426" i="1" s="1"/>
  <c r="K380" i="1"/>
  <c r="K511" i="1" s="1"/>
  <c r="I897" i="1"/>
  <c r="J897" i="1"/>
  <c r="H117" i="1"/>
  <c r="F923" i="1"/>
  <c r="F922" i="1" s="1"/>
  <c r="G923" i="1"/>
  <c r="G922" i="1" s="1"/>
  <c r="H923" i="1"/>
  <c r="H922" i="1" s="1"/>
  <c r="F320" i="1"/>
  <c r="F475" i="1" s="1"/>
  <c r="J923" i="1"/>
  <c r="J922" i="1" s="1"/>
  <c r="G900" i="1"/>
  <c r="H900" i="1"/>
  <c r="F901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I1857" i="1" s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38" i="1" l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J1818" i="1" s="1"/>
  <c r="H1819" i="1"/>
  <c r="H1818" i="1" s="1"/>
  <c r="G1819" i="1"/>
  <c r="G1818" i="1" s="1"/>
  <c r="I1818" i="1" l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I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H1657" i="1"/>
  <c r="G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569" i="1" l="1"/>
  <c r="G1569" i="1"/>
  <c r="G1616" i="1"/>
  <c r="H1569" i="1"/>
  <c r="F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G1601" i="1"/>
  <c r="G1554" i="1"/>
  <c r="G1561" i="1"/>
  <c r="H1561" i="1"/>
  <c r="F1608" i="1"/>
  <c r="F1561" i="1"/>
  <c r="H1554" i="1"/>
  <c r="F1601" i="1"/>
  <c r="F1554" i="1"/>
  <c r="H1608" i="1"/>
  <c r="I1608" i="1"/>
  <c r="I1601" i="1"/>
  <c r="I1561" i="1"/>
  <c r="G1608" i="1"/>
  <c r="I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G1427" i="1"/>
  <c r="H1510" i="1"/>
  <c r="G1510" i="1"/>
  <c r="H1427" i="1"/>
  <c r="F1510" i="1"/>
  <c r="F1413" i="1"/>
  <c r="I1427" i="1"/>
  <c r="F1427" i="1"/>
  <c r="I1413" i="1"/>
  <c r="H1413" i="1"/>
  <c r="G1413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29" i="1"/>
  <c r="G1329" i="1"/>
  <c r="H1329" i="1"/>
  <c r="I1343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H1182" i="1"/>
  <c r="I1182" i="1"/>
  <c r="F1205" i="1"/>
  <c r="F1182" i="1"/>
  <c r="I1205" i="1"/>
  <c r="G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F1159" i="1"/>
  <c r="G1159" i="1"/>
  <c r="H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4" i="1" a="1"/>
  <c r="J734" i="1" s="1"/>
  <c r="J743" i="1" s="1"/>
  <c r="J736" i="1" a="1"/>
  <c r="J736" i="1" s="1"/>
  <c r="J75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s="1"/>
  <c r="G10" i="4" l="1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968" i="1"/>
  <c r="I915" i="1"/>
  <c r="I968" i="1"/>
  <c r="F806" i="1"/>
  <c r="F808" i="1" s="1"/>
  <c r="H880" i="1"/>
  <c r="E5" i="4" s="1"/>
  <c r="G806" i="1"/>
  <c r="G808" i="1" s="1"/>
  <c r="I880" i="1"/>
  <c r="F5" i="4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702" i="1"/>
  <c r="H674" i="1"/>
  <c r="H660" i="1" s="1"/>
  <c r="H702" i="1"/>
  <c r="G674" i="1"/>
  <c r="G660" i="1" s="1"/>
  <c r="G702" i="1"/>
  <c r="F660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67" i="1" l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F1615" i="1" l="1"/>
  <c r="F1568" i="1"/>
  <c r="F1426" i="1"/>
  <c r="F1342" i="1"/>
  <c r="F1204" i="1"/>
  <c r="G1568" i="1"/>
  <c r="G1615" i="1"/>
  <c r="G1426" i="1"/>
  <c r="G1342" i="1"/>
  <c r="G1204" i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G1567" i="1"/>
  <c r="G1566" i="1" s="1"/>
  <c r="G1614" i="1"/>
  <c r="G1613" i="1" s="1"/>
  <c r="G1425" i="1"/>
  <c r="G1424" i="1" s="1"/>
  <c r="G1341" i="1"/>
  <c r="G1340" i="1" s="1"/>
  <c r="G1203" i="1"/>
  <c r="G1202" i="1" s="1"/>
  <c r="F1567" i="1"/>
  <c r="F1566" i="1" s="1"/>
  <c r="F1614" i="1"/>
  <c r="F1613" i="1" s="1"/>
  <c r="F1425" i="1"/>
  <c r="F1424" i="1" s="1"/>
  <c r="F1341" i="1"/>
  <c r="F1340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568" i="1" l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427" i="1" l="1"/>
  <c r="K1343" i="1"/>
  <c r="K1616" i="1"/>
  <c r="K1205" i="1"/>
  <c r="K1569" i="1"/>
  <c r="K1204" i="1"/>
  <c r="K1342" i="1"/>
  <c r="K1426" i="1"/>
  <c r="K1615" i="1"/>
  <c r="K1568" i="1"/>
  <c r="J1616" i="1"/>
  <c r="J1427" i="1"/>
  <c r="J1343" i="1"/>
  <c r="J1205" i="1"/>
  <c r="J1569" i="1"/>
  <c r="J1567" i="1" s="1"/>
  <c r="J1566" i="1" s="1"/>
  <c r="J1615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G1650" i="1" l="1"/>
  <c r="G1600" i="1"/>
  <c r="G1553" i="1"/>
  <c r="G1509" i="1"/>
  <c r="G1158" i="1"/>
  <c r="F1650" i="1"/>
  <c r="F1600" i="1"/>
  <c r="F1553" i="1"/>
  <c r="F1509" i="1"/>
  <c r="F1158" i="1"/>
  <c r="H1650" i="1"/>
  <c r="H1600" i="1"/>
  <c r="H1599" i="1" s="1"/>
  <c r="H1598" i="1" s="1"/>
  <c r="H1553" i="1"/>
  <c r="H1552" i="1" s="1"/>
  <c r="H1551" i="1" s="1"/>
  <c r="H1509" i="1"/>
  <c r="H1508" i="1" s="1"/>
  <c r="H1507" i="1" s="1"/>
  <c r="H1158" i="1"/>
  <c r="H1157" i="1" s="1"/>
  <c r="H1156" i="1" s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I1650" i="1"/>
  <c r="I1600" i="1"/>
  <c r="I1553" i="1"/>
  <c r="I1509" i="1"/>
  <c r="I1158" i="1"/>
  <c r="F1656" i="1"/>
  <c r="F1607" i="1"/>
  <c r="F1560" i="1"/>
  <c r="F1412" i="1"/>
  <c r="F1411" i="1" s="1"/>
  <c r="F1410" i="1" s="1"/>
  <c r="F1328" i="1"/>
  <c r="F1181" i="1"/>
  <c r="G1656" i="1"/>
  <c r="G1607" i="1"/>
  <c r="G1606" i="1" s="1"/>
  <c r="G1605" i="1" s="1"/>
  <c r="G1560" i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412" i="1"/>
  <c r="I1328" i="1"/>
  <c r="I1181" i="1"/>
  <c r="F1649" i="1"/>
  <c r="I1649" i="1"/>
  <c r="I1508" i="1"/>
  <c r="I1507" i="1" s="1"/>
  <c r="I1552" i="1"/>
  <c r="I1551" i="1" s="1"/>
  <c r="I1599" i="1"/>
  <c r="I1598" i="1" s="1"/>
  <c r="I1157" i="1"/>
  <c r="I1156" i="1" s="1"/>
  <c r="H1649" i="1"/>
  <c r="G1649" i="1"/>
  <c r="G1157" i="1"/>
  <c r="G1156" i="1" s="1"/>
  <c r="G1552" i="1"/>
  <c r="G1551" i="1" s="1"/>
  <c r="G1599" i="1"/>
  <c r="G1598" i="1" s="1"/>
  <c r="G1508" i="1"/>
  <c r="G1507" i="1" s="1"/>
  <c r="I1559" i="1"/>
  <c r="I1558" i="1" s="1"/>
  <c r="I1411" i="1"/>
  <c r="I1410" i="1" s="1"/>
  <c r="I1327" i="1"/>
  <c r="I1326" i="1" s="1"/>
  <c r="I1180" i="1"/>
  <c r="I1179" i="1" s="1"/>
  <c r="H1180" i="1"/>
  <c r="H1179" i="1" s="1"/>
  <c r="F1327" i="1"/>
  <c r="F1326" i="1" s="1"/>
  <c r="F1180" i="1"/>
  <c r="F1179" i="1" s="1"/>
  <c r="F1552" i="1"/>
  <c r="F1551" i="1" s="1"/>
  <c r="F1599" i="1"/>
  <c r="F1598" i="1" s="1"/>
  <c r="F1508" i="1"/>
  <c r="F1507" i="1" s="1"/>
  <c r="F1157" i="1"/>
  <c r="F1156" i="1" s="1"/>
  <c r="G1559" i="1"/>
  <c r="G1558" i="1" s="1"/>
  <c r="H1720" i="1"/>
  <c r="I1720" i="1"/>
  <c r="F1720" i="1"/>
  <c r="H1719" i="1"/>
  <c r="G1720" i="1"/>
  <c r="F1719" i="1"/>
  <c r="F1559" i="1"/>
  <c r="F1558" i="1" s="1"/>
  <c r="F1606" i="1"/>
  <c r="F1605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1560" i="1"/>
  <c r="J1607" i="1"/>
  <c r="J1412" i="1"/>
  <c r="J1328" i="1"/>
  <c r="J1181" i="1"/>
  <c r="K1656" i="1"/>
  <c r="K1607" i="1"/>
  <c r="K1560" i="1"/>
  <c r="K1412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K165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554" i="1" l="1"/>
  <c r="J1601" i="1"/>
  <c r="J1651" i="1"/>
  <c r="J1510" i="1"/>
  <c r="J1159" i="1"/>
  <c r="K1601" i="1"/>
  <c r="K1651" i="1"/>
  <c r="K1554" i="1"/>
  <c r="K1510" i="1"/>
  <c r="K1159" i="1"/>
  <c r="K1509" i="1"/>
  <c r="K1553" i="1"/>
  <c r="K1552" i="1" s="1"/>
  <c r="K1551" i="1" s="1"/>
  <c r="K1158" i="1"/>
  <c r="K1600" i="1"/>
  <c r="J1509" i="1"/>
  <c r="J1553" i="1"/>
  <c r="J1158" i="1"/>
  <c r="J1157" i="1" s="1"/>
  <c r="J1156" i="1" s="1"/>
  <c r="K1182" i="1"/>
  <c r="K1561" i="1"/>
  <c r="K1608" i="1"/>
  <c r="K1329" i="1"/>
  <c r="K1657" i="1"/>
  <c r="K1413" i="1"/>
  <c r="J1329" i="1"/>
  <c r="J1182" i="1"/>
  <c r="J1561" i="1"/>
  <c r="J1608" i="1"/>
  <c r="J1657" i="1"/>
  <c r="J1413" i="1"/>
  <c r="K1181" i="1"/>
  <c r="J1600" i="1"/>
  <c r="K1328" i="1"/>
  <c r="J1650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<sst xmlns="http://schemas.openxmlformats.org/spreadsheetml/2006/main" count="4756" uniqueCount="2179">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</sst>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1_cli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1.3730611254813554E-3</v>
          </cell>
          <cell r="G4">
            <v>2.5173569990585057E-3</v>
          </cell>
          <cell r="H4">
            <v>2.924528960561877E-3</v>
          </cell>
          <cell r="I4">
            <v>1.4726520060941013</v>
          </cell>
          <cell r="J4">
            <v>2.2089771666949742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1.3730611254813554E-3</v>
          </cell>
          <cell r="G5">
            <v>2.5173569990585057E-3</v>
          </cell>
          <cell r="H5">
            <v>2.924528960561877E-3</v>
          </cell>
          <cell r="I5">
            <v>1.4726520060941013</v>
          </cell>
          <cell r="J5">
            <v>2.2089771666949742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1.6725281177643999E-4</v>
          </cell>
          <cell r="G6">
            <v>1.1307558950497801E-4</v>
          </cell>
          <cell r="H6">
            <v>3.3618979716549203E-5</v>
          </cell>
          <cell r="I6">
            <v>4.2724833877429202E-2</v>
          </cell>
          <cell r="J6">
            <v>8.5812343127586496E-2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1.6725281177643999E-4</v>
          </cell>
          <cell r="G7">
            <v>2.8032840128141802E-4</v>
          </cell>
          <cell r="H7">
            <v>3.1394738099796698E-4</v>
          </cell>
          <cell r="I7">
            <v>0.17016988037974801</v>
          </cell>
          <cell r="J7">
            <v>0.25598222350733502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3.2682125450662447</v>
          </cell>
          <cell r="F8">
            <v>3.8319860988486529</v>
          </cell>
          <cell r="G8">
            <v>0.61051199647478427</v>
          </cell>
          <cell r="H8">
            <v>0.93768075710544219</v>
          </cell>
          <cell r="I8">
            <v>1.2957513948798458</v>
          </cell>
          <cell r="J8">
            <v>1.2494289355725774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3.2682125450662447</v>
          </cell>
          <cell r="F9">
            <v>3.8319860988486529</v>
          </cell>
          <cell r="G9">
            <v>0.61051199647478427</v>
          </cell>
          <cell r="H9">
            <v>0.93768075710544219</v>
          </cell>
          <cell r="I9">
            <v>1.2957513948798458</v>
          </cell>
          <cell r="J9">
            <v>1.2494289355725774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0.6699671032921829</v>
          </cell>
          <cell r="F10">
            <v>9.0056553057101196E-2</v>
          </cell>
          <cell r="G10">
            <v>5.731924291390364E-2</v>
          </cell>
          <cell r="H10">
            <v>0.24783035329750436</v>
          </cell>
          <cell r="I10">
            <v>4.0489593299046254</v>
          </cell>
          <cell r="J10">
            <v>1.9940188133639916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2.0850322786342579</v>
          </cell>
          <cell r="F11">
            <v>0.26244172281930644</v>
          </cell>
          <cell r="G11">
            <v>0.15001924618193202</v>
          </cell>
          <cell r="H11">
            <v>0.52598886891721375</v>
          </cell>
          <cell r="I11">
            <v>4.5858841212387569</v>
          </cell>
          <cell r="J11">
            <v>2.2039155305602054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108.11637601768901</v>
          </cell>
          <cell r="F12">
            <v>14.445425210508199</v>
          </cell>
          <cell r="G12">
            <v>9.1510732213840509</v>
          </cell>
          <cell r="H12">
            <v>38.830473020736001</v>
          </cell>
          <cell r="I12">
            <v>635.06728988944599</v>
          </cell>
          <cell r="J12">
            <v>313.05636295810399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1.9169570215902338</v>
          </cell>
          <cell r="F13">
            <v>0.25612456047000337</v>
          </cell>
          <cell r="G13">
            <v>0.16225307130113559</v>
          </cell>
          <cell r="H13">
            <v>0.6884835641974465</v>
          </cell>
          <cell r="I13">
            <v>11.260058331373171</v>
          </cell>
          <cell r="J13">
            <v>5.5506447332997206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7.7923558687060202E-8</v>
          </cell>
          <cell r="G14">
            <v>5.2277540602388997E-7</v>
          </cell>
          <cell r="H14">
            <v>5.9711782342483401E-3</v>
          </cell>
          <cell r="I14">
            <v>0.16579385810050401</v>
          </cell>
          <cell r="J14">
            <v>2.17029673391257E-7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2.8960376460711104E-2</v>
          </cell>
          <cell r="F15">
            <v>2.141912285370879E-2</v>
          </cell>
          <cell r="G15">
            <v>1.3632679624620614E-2</v>
          </cell>
          <cell r="H15">
            <v>1.0109885625416148E-2</v>
          </cell>
          <cell r="I15">
            <v>0.17176483274273299</v>
          </cell>
          <cell r="J15">
            <v>0.16734635473181902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6.7990985509618769</v>
          </cell>
          <cell r="F16">
            <v>1.6918740749060629E-4</v>
          </cell>
          <cell r="G16">
            <v>1.487646544646678E-4</v>
          </cell>
          <cell r="H16">
            <v>5.9165862394801709E-5</v>
          </cell>
          <cell r="I16">
            <v>6.9451187736866779E-5</v>
          </cell>
          <cell r="J16">
            <v>5.2456259747587277E-5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6.7990985509618769</v>
          </cell>
          <cell r="F17">
            <v>1.6918740749060629E-4</v>
          </cell>
          <cell r="G17">
            <v>1.487646544646678E-4</v>
          </cell>
          <cell r="H17">
            <v>5.9165862394801709E-5</v>
          </cell>
          <cell r="I17">
            <v>6.9451187736866779E-5</v>
          </cell>
          <cell r="J17">
            <v>5.2456259747587277E-5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2.0002729632069899E-7</v>
          </cell>
          <cell r="F18">
            <v>1.7566826451803499E-7</v>
          </cell>
          <cell r="G18">
            <v>2.2234312826793601E-7</v>
          </cell>
          <cell r="H18">
            <v>2.35853594546383E-7</v>
          </cell>
          <cell r="I18">
            <v>2.3536972278587099E-7</v>
          </cell>
          <cell r="J18">
            <v>4.1461535301656798E-7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1.4618267256460682</v>
          </cell>
          <cell r="F19">
            <v>1.748793449098951E-4</v>
          </cell>
          <cell r="G19">
            <v>1.7011167227010127E-4</v>
          </cell>
          <cell r="H19">
            <v>1.587774234628192E-4</v>
          </cell>
          <cell r="I19">
            <v>1.5762438880373431E-4</v>
          </cell>
          <cell r="J19">
            <v>1.5780157028943975E-4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4.2709374735995059E-4</v>
          </cell>
          <cell r="F20">
            <v>4.2451869587531492E-4</v>
          </cell>
          <cell r="G20">
            <v>4.2759000980434038E-4</v>
          </cell>
          <cell r="H20">
            <v>1.585064587723961E-3</v>
          </cell>
          <cell r="I20">
            <v>2.3590446032462761E-3</v>
          </cell>
          <cell r="J20">
            <v>1.7150442485814022E-3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4.2709374735995026E-4</v>
          </cell>
          <cell r="F21">
            <v>4.2451869587531454E-4</v>
          </cell>
          <cell r="G21">
            <v>4.2759000980433995E-4</v>
          </cell>
          <cell r="H21">
            <v>1.5850645877239595E-3</v>
          </cell>
          <cell r="I21">
            <v>2.3590446032462744E-3</v>
          </cell>
          <cell r="J21">
            <v>1.7150442485814002E-3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4.754686293335976E-4</v>
          </cell>
          <cell r="F22">
            <v>4.7244812034738981E-4</v>
          </cell>
          <cell r="G22">
            <v>4.7389082735517279E-4</v>
          </cell>
          <cell r="H22">
            <v>1.753765143477574E-3</v>
          </cell>
          <cell r="I22">
            <v>2.6091261492531596E-3</v>
          </cell>
          <cell r="J22">
            <v>1.8968416755060639E-3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4.754686293335976E-4</v>
          </cell>
          <cell r="F23">
            <v>4.7244812034738981E-4</v>
          </cell>
          <cell r="G23">
            <v>4.7389082735517279E-4</v>
          </cell>
          <cell r="H23">
            <v>1.753765143477574E-3</v>
          </cell>
          <cell r="I23">
            <v>2.6091261492531596E-3</v>
          </cell>
          <cell r="J23">
            <v>1.8968416755060639E-3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1.71782088272979E-4</v>
          </cell>
          <cell r="F24">
            <v>2.5975914243102098E-7</v>
          </cell>
          <cell r="G24">
            <v>1.06605022758835E-6</v>
          </cell>
          <cell r="H24">
            <v>5.2243203181904401E-4</v>
          </cell>
          <cell r="I24">
            <v>7.3678527997443795E-4</v>
          </cell>
          <cell r="J24">
            <v>3.0899036379068901E-4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1.7415556207878339E-4</v>
          </cell>
          <cell r="F25">
            <v>1.7433407856238314E-4</v>
          </cell>
          <cell r="G25">
            <v>1.7529005543045112E-4</v>
          </cell>
          <cell r="H25">
            <v>6.4922489792657143E-4</v>
          </cell>
          <cell r="I25">
            <v>9.6588759881149823E-4</v>
          </cell>
          <cell r="J25">
            <v>7.0238934959566685E-4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1.3823220621771846E-5</v>
          </cell>
          <cell r="F26">
            <v>6.4001024546832068E-5</v>
          </cell>
          <cell r="G26">
            <v>0.53758321090693362</v>
          </cell>
          <cell r="H26">
            <v>0.7322675339152771</v>
          </cell>
          <cell r="I26">
            <v>3.980120907460357</v>
          </cell>
          <cell r="J26">
            <v>7.2615090838839684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1.3823220621771823E-5</v>
          </cell>
          <cell r="F27">
            <v>6.3948754811098802E-5</v>
          </cell>
          <cell r="G27">
            <v>0.53689751803587871</v>
          </cell>
          <cell r="H27">
            <v>0.73226753391527788</v>
          </cell>
          <cell r="I27">
            <v>3.9801209074603632</v>
          </cell>
          <cell r="J27">
            <v>7.2615090838839693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1.1850566993930717E-5</v>
          </cell>
          <cell r="F28">
            <v>7.78601271554588E-5</v>
          </cell>
          <cell r="G28">
            <v>0.63997523497973752</v>
          </cell>
          <cell r="H28">
            <v>0.84168547475059241</v>
          </cell>
          <cell r="I28">
            <v>4.2797039691920826</v>
          </cell>
          <cell r="J28">
            <v>7.3348612910867956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1.1850566993930717E-5</v>
          </cell>
          <cell r="F29">
            <v>7.78601271554588E-5</v>
          </cell>
          <cell r="G29">
            <v>0.63997523497973752</v>
          </cell>
          <cell r="H29">
            <v>0.84168547475059241</v>
          </cell>
          <cell r="I29">
            <v>4.2797039691920826</v>
          </cell>
          <cell r="J29">
            <v>7.3348612910867956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1.1341658365574101E-3</v>
          </cell>
          <cell r="F30">
            <v>1.423302550715E-5</v>
          </cell>
          <cell r="G30">
            <v>3.2639741978929999E-2</v>
          </cell>
          <cell r="H30">
            <v>1.2130216460416701E-2</v>
          </cell>
          <cell r="I30">
            <v>0.18011218387245001</v>
          </cell>
          <cell r="J30">
            <v>0.29759098874459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1.1341658365574101E-3</v>
          </cell>
          <cell r="F31">
            <v>1.1470753378968364E-3</v>
          </cell>
          <cell r="G31">
            <v>3.378374769402856E-2</v>
          </cell>
          <cell r="H31">
            <v>4.590758618043058E-2</v>
          </cell>
          <cell r="I31">
            <v>0.24834743140059032</v>
          </cell>
          <cell r="J31">
            <v>0.45121809685812808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2.6766817437761481E-3</v>
          </cell>
          <cell r="J32">
            <v>2.4709378069820761E-3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2.7037189331072199E-3</v>
          </cell>
          <cell r="J33">
            <v>2.4958967747293701E-3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2.57962690868613E-7</v>
          </cell>
          <cell r="I34">
            <v>3.06272093801106E-4</v>
          </cell>
          <cell r="J34">
            <v>1.68377376179554E-6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2.57962690868613E-7</v>
          </cell>
          <cell r="I35">
            <v>3.07307697052942E-4</v>
          </cell>
          <cell r="J35">
            <v>3.08991470814738E-4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4.2495928889099721E-4</v>
          </cell>
          <cell r="F36">
            <v>4.2237419136849607E-4</v>
          </cell>
          <cell r="G36">
            <v>4.2591852217225401E-4</v>
          </cell>
          <cell r="H36">
            <v>1.5728176819579545E-3</v>
          </cell>
          <cell r="I36">
            <v>2.7520486178719944E-3</v>
          </cell>
          <cell r="J36">
            <v>2.0841347831997313E-3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4.2495928889099688E-4</v>
          </cell>
          <cell r="F37">
            <v>4.2237419136849569E-4</v>
          </cell>
          <cell r="G37">
            <v>4.2591852217225369E-4</v>
          </cell>
          <cell r="H37">
            <v>1.5728176819579537E-3</v>
          </cell>
          <cell r="I37">
            <v>2.752048617871994E-3</v>
          </cell>
          <cell r="J37">
            <v>2.08413478319973E-3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4.731082068535263E-4</v>
          </cell>
          <cell r="F38">
            <v>4.7009140403912302E-4</v>
          </cell>
          <cell r="G38">
            <v>4.7153720865250284E-4</v>
          </cell>
          <cell r="H38">
            <v>1.739697427258591E-3</v>
          </cell>
          <cell r="I38">
            <v>3.0439485956537593E-3</v>
          </cell>
          <cell r="J38">
            <v>2.3050085055533209E-3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4.731082068535263E-4</v>
          </cell>
          <cell r="F39">
            <v>4.7009140403912302E-4</v>
          </cell>
          <cell r="G39">
            <v>4.7153720865250284E-4</v>
          </cell>
          <cell r="H39">
            <v>1.739697427258591E-3</v>
          </cell>
          <cell r="I39">
            <v>3.0439485956537593E-3</v>
          </cell>
          <cell r="J39">
            <v>2.3050085055533209E-3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1.7117391561448901E-4</v>
          </cell>
          <cell r="F40">
            <v>2.5858592124700398E-7</v>
          </cell>
          <cell r="G40">
            <v>1.0174893496504701E-6</v>
          </cell>
          <cell r="H40">
            <v>5.1774118739379195E-4</v>
          </cell>
          <cell r="I40">
            <v>8.5916359612428202E-4</v>
          </cell>
          <cell r="J40">
            <v>3.91878855828636E-4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1.7328892569157549E-4</v>
          </cell>
          <cell r="F41">
            <v>1.7346685029235402E-4</v>
          </cell>
          <cell r="G41">
            <v>1.7437473208206718E-4</v>
          </cell>
          <cell r="H41">
            <v>6.4403867233111829E-4</v>
          </cell>
          <cell r="I41">
            <v>1.1269495723920629E-3</v>
          </cell>
          <cell r="J41">
            <v>8.5358571239805658E-4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2.2294433250290862</v>
          </cell>
          <cell r="J42">
            <v>4.444116437746378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572.35853052096502</v>
          </cell>
          <cell r="J43">
            <v>1140.9251471953883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-572.358530520964</v>
          </cell>
          <cell r="J44">
            <v>-1140.9251471953901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618.12713619325905</v>
          </cell>
          <cell r="J45">
            <v>1207.9991553354901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6.6608527607032197</v>
          </cell>
          <cell r="J46">
            <v>13.017232277322131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8.6963581478930893E-2</v>
          </cell>
          <cell r="J47">
            <v>7.8827027129155597E-2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8.6963581478930893E-2</v>
          </cell>
          <cell r="J48">
            <v>0.16579059508323823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5.4464515621772153E-2</v>
          </cell>
          <cell r="G49">
            <v>4.450253796618267E-2</v>
          </cell>
          <cell r="H49">
            <v>0.13234813366098544</v>
          </cell>
          <cell r="I49">
            <v>0.13567109040774253</v>
          </cell>
          <cell r="J49">
            <v>0.14143430466873808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3.4349881133162912</v>
          </cell>
          <cell r="F50">
            <v>3.8270024844617589</v>
          </cell>
          <cell r="G50">
            <v>4.8665598630949143</v>
          </cell>
          <cell r="H50">
            <v>5.2626453564976154</v>
          </cell>
          <cell r="I50">
            <v>4.909538171989273</v>
          </cell>
          <cell r="J50">
            <v>4.2204979589363418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3.1849524943184058</v>
          </cell>
          <cell r="F51">
            <v>3.5391933236902107</v>
          </cell>
          <cell r="G51">
            <v>1.5964559492527868</v>
          </cell>
          <cell r="H51">
            <v>1.7966327850673707</v>
          </cell>
          <cell r="I51">
            <v>1.7509793715551381</v>
          </cell>
          <cell r="J51">
            <v>1.5664836377761755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1.7200667103833975</v>
          </cell>
          <cell r="F52">
            <v>1.8957536420760088</v>
          </cell>
          <cell r="G52">
            <v>1.7600951354848022</v>
          </cell>
          <cell r="H52">
            <v>0.7449483669998993</v>
          </cell>
          <cell r="I52">
            <v>0.38048166879822393</v>
          </cell>
          <cell r="J52">
            <v>1.0797277951871702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0.35009332039142332</v>
          </cell>
          <cell r="G53">
            <v>8.837600857661719E-2</v>
          </cell>
          <cell r="H53">
            <v>0.19976802616353992</v>
          </cell>
          <cell r="I53">
            <v>0.22541211056568455</v>
          </cell>
          <cell r="J53">
            <v>0.23396502245633544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9.2187361384262658</v>
          </cell>
          <cell r="F54">
            <v>10.684951207798518</v>
          </cell>
          <cell r="G54">
            <v>9.2158265360839735</v>
          </cell>
          <cell r="H54">
            <v>8.9404693981927057</v>
          </cell>
          <cell r="I54">
            <v>8.0740579989019636</v>
          </cell>
          <cell r="J54">
            <v>7.842119928102492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0.62767287520040904</v>
          </cell>
          <cell r="F55">
            <v>3.9422236707112299E-8</v>
          </cell>
          <cell r="G55">
            <v>1.75009635773167E-8</v>
          </cell>
          <cell r="H55">
            <v>2.0111344739107501E-8</v>
          </cell>
          <cell r="I55">
            <v>3.6979258658909E-8</v>
          </cell>
          <cell r="J55">
            <v>5.67795020171919E-8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0.62767287520040904</v>
          </cell>
          <cell r="F56">
            <v>0.62767291462264596</v>
          </cell>
          <cell r="G56">
            <v>0.62767293212360997</v>
          </cell>
          <cell r="H56">
            <v>0.62767295223495401</v>
          </cell>
          <cell r="I56">
            <v>0.62767302049254903</v>
          </cell>
          <cell r="J56">
            <v>0.62767307727205102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2.1564388271582591E-3</v>
          </cell>
          <cell r="F57">
            <v>8.9319743174561973E-5</v>
          </cell>
          <cell r="G57">
            <v>1.6295457710384046E-3</v>
          </cell>
          <cell r="H57">
            <v>1.5416256145995243E-3</v>
          </cell>
          <cell r="I57">
            <v>7.4351931262783867E-3</v>
          </cell>
          <cell r="J57">
            <v>7.0767482733510563E-4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2.1564388271582639E-3</v>
          </cell>
          <cell r="F58">
            <v>8.92602363503286E-5</v>
          </cell>
          <cell r="G58">
            <v>1.6278500938573057E-3</v>
          </cell>
          <cell r="H58">
            <v>1.5416256145995243E-3</v>
          </cell>
          <cell r="I58">
            <v>7.4351931262784093E-3</v>
          </cell>
          <cell r="J58">
            <v>7.0767482733510639E-4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2.8682192356706904E-3</v>
          </cell>
          <cell r="F59">
            <v>1.1756548647723595E-4</v>
          </cell>
          <cell r="G59">
            <v>2.1040620147889126E-3</v>
          </cell>
          <cell r="H59">
            <v>1.9284543284694069E-3</v>
          </cell>
          <cell r="I59">
            <v>8.7487233526247557E-3</v>
          </cell>
          <cell r="J59">
            <v>7.8772767392643788E-4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2.8682192356706904E-3</v>
          </cell>
          <cell r="F60">
            <v>1.1756548647723595E-4</v>
          </cell>
          <cell r="G60">
            <v>2.1040620147889126E-3</v>
          </cell>
          <cell r="H60">
            <v>1.9284543284694069E-3</v>
          </cell>
          <cell r="I60">
            <v>8.7487233526247557E-3</v>
          </cell>
          <cell r="J60">
            <v>7.8772767392643788E-4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8.9315473791554004E-4</v>
          </cell>
          <cell r="F61">
            <v>1.1786458491450799E-5</v>
          </cell>
          <cell r="G61">
            <v>1.15598827981557E-5</v>
          </cell>
          <cell r="H61">
            <v>7.4569633618191803E-6</v>
          </cell>
          <cell r="I61">
            <v>5.7338800536018103E-5</v>
          </cell>
          <cell r="J61">
            <v>7.5082999570305701E-5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8.9315473791554004E-4</v>
          </cell>
          <cell r="F62">
            <v>9.0334986946236638E-4</v>
          </cell>
          <cell r="G62">
            <v>9.1014254804067205E-4</v>
          </cell>
          <cell r="H62">
            <v>9.054669414457013E-4</v>
          </cell>
          <cell r="I62">
            <v>8.063812752108862E-4</v>
          </cell>
          <cell r="J62">
            <v>4.2865061448287331E-4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5.9224931261362876E-4</v>
          </cell>
          <cell r="I63">
            <v>1.0284886750042163E-3</v>
          </cell>
          <cell r="J63">
            <v>5.9137896596234672E-4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2.1938671358633896E-4</v>
          </cell>
          <cell r="I64">
            <v>3.9740438250570519E-4</v>
          </cell>
          <cell r="J64">
            <v>2.3794916579754271E-4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1.0619415026885178E-3</v>
          </cell>
          <cell r="I65">
            <v>1.8581859251871257E-3</v>
          </cell>
          <cell r="J65">
            <v>9.9941125800644473E-4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1.9519940307419999E-5</v>
          </cell>
          <cell r="I66">
            <v>2.1444619867371601E-5</v>
          </cell>
          <cell r="J66">
            <v>5.3759295444935399E-6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1.9519940307419999E-5</v>
          </cell>
          <cell r="I67">
            <v>3.5315265202587352E-5</v>
          </cell>
          <cell r="J67">
            <v>2.1163483654824653E-5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3.5600042738846516</v>
          </cell>
          <cell r="F68">
            <v>3.4647174415809148</v>
          </cell>
          <cell r="G68">
            <v>2.5243054786605486</v>
          </cell>
          <cell r="H68">
            <v>2.6340768606923447E-4</v>
          </cell>
          <cell r="I68">
            <v>4.4570795628942497E-4</v>
          </cell>
          <cell r="J68">
            <v>1.6668285389568826E-4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330.01239618910699</v>
          </cell>
          <cell r="F69">
            <v>321.17930683455103</v>
          </cell>
          <cell r="G69">
            <v>234.00311787183301</v>
          </cell>
          <cell r="H69">
            <v>2.4417892498618001E-2</v>
          </cell>
          <cell r="I69">
            <v>4.1317127548029603E-2</v>
          </cell>
          <cell r="J69">
            <v>1.54515005561303E-2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3.5600042738846516</v>
          </cell>
          <cell r="F70">
            <v>3.4647174415809148</v>
          </cell>
          <cell r="G70">
            <v>2.5243054786605486</v>
          </cell>
          <cell r="H70">
            <v>2.6340768606923447E-4</v>
          </cell>
          <cell r="I70">
            <v>4.4570795628942497E-4</v>
          </cell>
          <cell r="J70">
            <v>1.6668285389568826E-4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9.7998786538818945E-5</v>
          </cell>
          <cell r="F71">
            <v>1.0072479482553223E-4</v>
          </cell>
          <cell r="G71">
            <v>4.4210068595175626E-5</v>
          </cell>
          <cell r="H71">
            <v>6.010085285372193E-4</v>
          </cell>
          <cell r="I71">
            <v>2.243253701047377E-3</v>
          </cell>
          <cell r="J71">
            <v>6.7022458893600356E-4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9.7998786538819148E-5</v>
          </cell>
          <cell r="F72">
            <v>1.006576896990663E-4</v>
          </cell>
          <cell r="G72">
            <v>4.4164064361465795E-5</v>
          </cell>
          <cell r="H72">
            <v>6.010085285372193E-4</v>
          </cell>
          <cell r="I72">
            <v>2.2432537010473852E-3</v>
          </cell>
          <cell r="J72">
            <v>6.7022458893600443E-4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7.7565467100191175E-5</v>
          </cell>
          <cell r="F73">
            <v>7.6006562064165003E-5</v>
          </cell>
          <cell r="G73">
            <v>3.522194704835946E-5</v>
          </cell>
          <cell r="H73">
            <v>7.5268297089556269E-4</v>
          </cell>
          <cell r="I73">
            <v>2.6405597727948643E-3</v>
          </cell>
          <cell r="J73">
            <v>7.461162979342064E-4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7.7565467100191175E-5</v>
          </cell>
          <cell r="F74">
            <v>7.6006562064165003E-5</v>
          </cell>
          <cell r="G74">
            <v>3.522194704835946E-5</v>
          </cell>
          <cell r="H74">
            <v>7.5268297089556269E-4</v>
          </cell>
          <cell r="I74">
            <v>2.6405597727948643E-3</v>
          </cell>
          <cell r="J74">
            <v>7.461162979342064E-4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8.7815435823904696E-4</v>
          </cell>
          <cell r="F75">
            <v>2.04047837637397E-5</v>
          </cell>
          <cell r="G75">
            <v>3.1098929445751902E-5</v>
          </cell>
          <cell r="H75">
            <v>2.5427476671972001E-5</v>
          </cell>
          <cell r="I75">
            <v>7.3534479061201506E-5</v>
          </cell>
          <cell r="J75">
            <v>1.50622506084327E-4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8.7815435823904696E-4</v>
          </cell>
          <cell r="F76">
            <v>8.960303000796376E-4</v>
          </cell>
          <cell r="G76">
            <v>9.2068857231702495E-4</v>
          </cell>
          <cell r="H76">
            <v>9.3610875655755136E-4</v>
          </cell>
          <cell r="I76">
            <v>1.2320220271003328E-3</v>
          </cell>
          <cell r="J76">
            <v>6.8291350347868371E-4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0.36605226614515851</v>
          </cell>
          <cell r="J77">
            <v>13.817578280721163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-0.36605226614515801</v>
          </cell>
          <cell r="J78">
            <v>-13.8175782807212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3.9743900918222819E-3</v>
          </cell>
          <cell r="J79">
            <v>0.15139987358348564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0.42980552046051101</v>
          </cell>
          <cell r="J80">
            <v>15.6168306294843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7.6206652563920443E-3</v>
          </cell>
          <cell r="J81">
            <v>0.27689416009723899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3.5591151641687702E-4</v>
          </cell>
          <cell r="J82">
            <v>9.8997070275795677E-3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3.5591151641687702E-4</v>
          </cell>
          <cell r="J83">
            <v>9.5438542077008106E-3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3.5591151641687702E-4</v>
          </cell>
          <cell r="J84">
            <v>9.8997070275795712E-3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0.37292758015730176</v>
          </cell>
          <cell r="J85">
            <v>0.71175206687823367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638.45388021024905</v>
          </cell>
          <cell r="J86">
            <v>1088.6116056964263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-638.45388021024905</v>
          </cell>
          <cell r="J87">
            <v>-1088.6116056964299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3.4990562574998099</v>
          </cell>
          <cell r="J88">
            <v>6.3061233125411498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717.36391034859605</v>
          </cell>
          <cell r="J89">
            <v>1223.1591075240799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7.7302145511702145</v>
          </cell>
          <cell r="J90">
            <v>13.18059383107841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2.6608108690290701E-2</v>
          </cell>
          <cell r="J91">
            <v>1.2280491683091199E-2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2.6608108690290701E-2</v>
          </cell>
          <cell r="J92">
            <v>3.888858794445231E-2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6.03309938848378E-3</v>
          </cell>
          <cell r="I93">
            <v>1.94518091265766E-2</v>
          </cell>
          <cell r="J93">
            <v>1.5204270749405399E-2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5.0318616176290176E-5</v>
          </cell>
          <cell r="I94">
            <v>1.6085680455027194E-4</v>
          </cell>
          <cell r="J94">
            <v>1.2131067087291572E-4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4.4927335871687679E-5</v>
          </cell>
          <cell r="I95">
            <v>1.5175170240591684E-4</v>
          </cell>
          <cell r="J95">
            <v>1.2131067087291572E-4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1.0696984731354207E-4</v>
          </cell>
          <cell r="I96">
            <v>3.448902327407204E-4</v>
          </cell>
          <cell r="J96">
            <v>2.695792686064795E-4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3.9388034011206703E-6</v>
          </cell>
          <cell r="I97">
            <v>1.6017054781265001E-7</v>
          </cell>
          <cell r="J97">
            <v>2.23219807577985E-6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3.9388034011206703E-6</v>
          </cell>
          <cell r="I98">
            <v>1.32241755266914E-5</v>
          </cell>
          <cell r="J98">
            <v>1.0678267471351415E-5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310.74184815828198</v>
          </cell>
          <cell r="F99">
            <v>72.200943792942994</v>
          </cell>
          <cell r="G99">
            <v>0.45099730689802903</v>
          </cell>
          <cell r="H99">
            <v>45.098350808160603</v>
          </cell>
          <cell r="I99">
            <v>40.177797836065601</v>
          </cell>
          <cell r="J99">
            <v>12.310819811775101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5.6989101917056439</v>
          </cell>
          <cell r="F100">
            <v>1.2761280405923856</v>
          </cell>
          <cell r="G100">
            <v>8.8846361964597092E-3</v>
          </cell>
          <cell r="H100">
            <v>0.80833017166940435</v>
          </cell>
          <cell r="I100">
            <v>1.089679664946456</v>
          </cell>
          <cell r="J100">
            <v>0.95223524514997504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5.5096072368489697</v>
          </cell>
          <cell r="F101">
            <v>1.2801585778890574</v>
          </cell>
          <cell r="G101">
            <v>7.996406150674264E-3</v>
          </cell>
          <cell r="H101">
            <v>0.79961614908086154</v>
          </cell>
          <cell r="I101">
            <v>0.71237230205790092</v>
          </cell>
          <cell r="J101">
            <v>0.21827694701728897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0.2075088049857029</v>
          </cell>
          <cell r="F102">
            <v>4.6206338680619205E-5</v>
          </cell>
          <cell r="G102">
            <v>9.2822504577461757E-4</v>
          </cell>
          <cell r="H102">
            <v>1.1257078561342905E-2</v>
          </cell>
          <cell r="I102">
            <v>0.37660223491857059</v>
          </cell>
          <cell r="J102">
            <v>0.73303793116276361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2.0798535407618289E-6</v>
          </cell>
          <cell r="H103">
            <v>8.695598038284138E-5</v>
          </cell>
          <cell r="I103">
            <v>4.2177072294849929E-3</v>
          </cell>
          <cell r="J103">
            <v>4.021752611038416E-3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4.3156763065775499E-7</v>
          </cell>
          <cell r="F104">
            <v>1.0373442563916801E-7</v>
          </cell>
          <cell r="G104">
            <v>1.32486123237821E-7</v>
          </cell>
          <cell r="H104">
            <v>1.7759783706517801E-7</v>
          </cell>
          <cell r="I104">
            <v>3.7753583541439701E-7</v>
          </cell>
          <cell r="J104">
            <v>6.3573175306792304E-7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1.0275124261086108</v>
          </cell>
          <cell r="F105">
            <v>1.0275125298430363</v>
          </cell>
          <cell r="G105">
            <v>1.0275126623291597</v>
          </cell>
          <cell r="H105">
            <v>1.0275128399269966</v>
          </cell>
          <cell r="I105">
            <v>1.0275135041109946</v>
          </cell>
          <cell r="J105">
            <v>0.72467882661652772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688.83378479730595</v>
          </cell>
          <cell r="F106">
            <v>651.55276119367795</v>
          </cell>
          <cell r="G106">
            <v>644.19310584154402</v>
          </cell>
          <cell r="H106">
            <v>535.659813320377</v>
          </cell>
          <cell r="I106">
            <v>263.174408113357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9.1903589935883137</v>
          </cell>
          <cell r="F107">
            <v>8.6929588977631713</v>
          </cell>
          <cell r="G107">
            <v>8.5948478147664797</v>
          </cell>
          <cell r="H107">
            <v>7.1474214720482241</v>
          </cell>
          <cell r="I107">
            <v>3.7736026176510569</v>
          </cell>
          <cell r="J107">
            <v>0.26236460404429313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9.3464556960285741</v>
          </cell>
          <cell r="F108">
            <v>8.8406073431978083</v>
          </cell>
          <cell r="G108">
            <v>8.7407477047699338</v>
          </cell>
          <cell r="H108">
            <v>7.2681114426102695</v>
          </cell>
          <cell r="I108">
            <v>3.5708874913616975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8.215518073904465E-5</v>
          </cell>
          <cell r="H109">
            <v>7.2099952253383266E-4</v>
          </cell>
          <cell r="I109">
            <v>0.26684411074241232</v>
          </cell>
          <cell r="J109">
            <v>0.26684258593947541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1.7329013191692955</v>
          </cell>
          <cell r="F110">
            <v>1.0882749056200929</v>
          </cell>
          <cell r="G110">
            <v>1.1772329669061279E-3</v>
          </cell>
          <cell r="H110">
            <v>0.66436783891857543</v>
          </cell>
          <cell r="I110">
            <v>5.1064066770663134E-4</v>
          </cell>
          <cell r="J110">
            <v>6.1049772868130352E-5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114.383593202913</v>
          </cell>
          <cell r="F111">
            <v>71.833746515387205</v>
          </cell>
          <cell r="G111">
            <v>7.7705600025856705E-2</v>
          </cell>
          <cell r="H111">
            <v>43.852918676517298</v>
          </cell>
          <cell r="I111">
            <v>3.37058514306047E-2</v>
          </cell>
          <cell r="J111">
            <v>4.02971150614967E-3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2.028077893668669</v>
          </cell>
          <cell r="F112">
            <v>1.2736479878614753</v>
          </cell>
          <cell r="G112">
            <v>1.3777588657066778E-3</v>
          </cell>
          <cell r="H112">
            <v>0.77753401908718656</v>
          </cell>
          <cell r="I112">
            <v>5.9762147926603951E-4</v>
          </cell>
          <cell r="J112">
            <v>7.1448785570029651E-5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4.2129484678411E-6</v>
          </cell>
          <cell r="F113">
            <v>4.0256457089371499E-6</v>
          </cell>
          <cell r="G113">
            <v>5.6486152065132299E-6</v>
          </cell>
          <cell r="H113">
            <v>2.2260108392136699E-2</v>
          </cell>
          <cell r="I113">
            <v>1.2005310445207101E-6</v>
          </cell>
          <cell r="J113">
            <v>1.0134698335005599E-6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0.21987423769576286</v>
          </cell>
          <cell r="F114">
            <v>0.1380504858405287</v>
          </cell>
          <cell r="G114">
            <v>0.13786510108864436</v>
          </cell>
          <cell r="H114">
            <v>8.427205485275388E-2</v>
          </cell>
          <cell r="I114">
            <v>9.4281940550579313E-4</v>
          </cell>
          <cell r="J114">
            <v>3.9924594110900269E-4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15.013806718690116</v>
          </cell>
          <cell r="F115">
            <v>7.2605786628186824</v>
          </cell>
          <cell r="G115">
            <v>2.5940521972020232</v>
          </cell>
          <cell r="H115">
            <v>1.327223474580193</v>
          </cell>
          <cell r="I115">
            <v>2.2309694335834429</v>
          </cell>
          <cell r="J115">
            <v>4.3426316000725871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15.013806718690116</v>
          </cell>
          <cell r="F116">
            <v>7.2605786628186824</v>
          </cell>
          <cell r="G116">
            <v>2.5940521972020232</v>
          </cell>
          <cell r="H116">
            <v>1.327223474580193</v>
          </cell>
          <cell r="I116">
            <v>2.2309694335834429</v>
          </cell>
          <cell r="J116">
            <v>4.3426316000725871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4.1212084397922599E-7</v>
          </cell>
          <cell r="F117">
            <v>3.6349721109451499E-7</v>
          </cell>
          <cell r="G117">
            <v>5.3926411670114701E-7</v>
          </cell>
          <cell r="H117">
            <v>8.7301756207539802E-7</v>
          </cell>
          <cell r="I117">
            <v>5.5819471108560902E-3</v>
          </cell>
          <cell r="J117">
            <v>5.5783967065035E-3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0.80227269618125596</v>
          </cell>
          <cell r="F118">
            <v>0.80226896493056099</v>
          </cell>
          <cell r="G118">
            <v>0.80226826609523794</v>
          </cell>
          <cell r="H118">
            <v>0.8022682296806658</v>
          </cell>
          <cell r="I118">
            <v>0.80226907130752279</v>
          </cell>
          <cell r="J118">
            <v>0.81265507648691138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1.4050511551063234</v>
          </cell>
          <cell r="F119">
            <v>1.2995354662574021</v>
          </cell>
          <cell r="G119">
            <v>1.3189401374247465</v>
          </cell>
          <cell r="H119">
            <v>1.2901764168791694</v>
          </cell>
          <cell r="I119">
            <v>0.80159964888361002</v>
          </cell>
          <cell r="J119">
            <v>0.50243691078527797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14.159843506431852</v>
          </cell>
          <cell r="F120">
            <v>13.051648760504861</v>
          </cell>
          <cell r="G120">
            <v>13.178291045702483</v>
          </cell>
          <cell r="H120">
            <v>12.779634955080315</v>
          </cell>
          <cell r="I120">
            <v>7.5211446314932271</v>
          </cell>
          <cell r="J120">
            <v>4.4515910295575631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2783.99346136446</v>
          </cell>
          <cell r="F121">
            <v>2574.9227903364499</v>
          </cell>
          <cell r="G121">
            <v>2613.3715524711802</v>
          </cell>
          <cell r="H121">
            <v>2556.3786026896801</v>
          </cell>
          <cell r="I121">
            <v>1588.3038656732399</v>
          </cell>
          <cell r="J121">
            <v>995.53747156524196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29.999929540565304</v>
          </cell>
          <cell r="F122">
            <v>27.747012826901361</v>
          </cell>
          <cell r="G122">
            <v>28.161331384387676</v>
          </cell>
          <cell r="H122">
            <v>27.547183218638878</v>
          </cell>
          <cell r="I122">
            <v>17.115343380099514</v>
          </cell>
          <cell r="J122">
            <v>10.727774478073728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4.7085624738083402E-8</v>
          </cell>
          <cell r="G123">
            <v>6.9233326241017706E-8</v>
          </cell>
          <cell r="H123">
            <v>9.6293352075679595E-8</v>
          </cell>
          <cell r="I123">
            <v>3.4275827588936498E-7</v>
          </cell>
          <cell r="J123">
            <v>5.2913724319149204E-3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7.6766139849531026E-2</v>
          </cell>
          <cell r="F124">
            <v>7.2061279432527534E-2</v>
          </cell>
          <cell r="G124">
            <v>7.2061166615052935E-2</v>
          </cell>
          <cell r="H124">
            <v>7.0489704871970954E-2</v>
          </cell>
          <cell r="I124">
            <v>5.0470328617033988E-2</v>
          </cell>
          <cell r="J124">
            <v>2.75182713667406E-2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3.1203142357161799</v>
          </cell>
          <cell r="F125">
            <v>0.38645622632049498</v>
          </cell>
          <cell r="G125">
            <v>0.45307947440572499</v>
          </cell>
          <cell r="H125">
            <v>1.26274101917906</v>
          </cell>
          <cell r="I125">
            <v>0.34124092914768001</v>
          </cell>
          <cell r="J125">
            <v>0.104116108055174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1.3265634274519282E-2</v>
          </cell>
          <cell r="F126">
            <v>1.8510091187808743E-3</v>
          </cell>
          <cell r="G126">
            <v>1.8792153798793938E-3</v>
          </cell>
          <cell r="H126">
            <v>6.1603840527449365E-3</v>
          </cell>
          <cell r="I126">
            <v>1.6430794190862561E-3</v>
          </cell>
          <cell r="J126">
            <v>5.0618906701642007E-4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3.193578621643537E-2</v>
          </cell>
          <cell r="F127">
            <v>4.4110820481423636E-3</v>
          </cell>
          <cell r="G127">
            <v>4.4096932326799648E-3</v>
          </cell>
          <cell r="H127">
            <v>1.4080877834845591E-2</v>
          </cell>
          <cell r="I127">
            <v>3.6897222042638765E-3</v>
          </cell>
          <cell r="J127">
            <v>1.0996521111046392E-3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5.5324720491421592E-2</v>
          </cell>
          <cell r="F128">
            <v>6.8520607503633774E-3</v>
          </cell>
          <cell r="G128">
            <v>8.033324014285902E-3</v>
          </cell>
          <cell r="H128">
            <v>2.2389025162749352E-2</v>
          </cell>
          <cell r="I128">
            <v>6.0503710841787279E-3</v>
          </cell>
          <cell r="J128">
            <v>1.8460302846661995E-3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3.6050509367232301E-8</v>
          </cell>
          <cell r="G129">
            <v>9.4302105617356896E-8</v>
          </cell>
          <cell r="H129">
            <v>5.07291962989471E-6</v>
          </cell>
          <cell r="I129">
            <v>9.2385274073673401E-6</v>
          </cell>
          <cell r="J129">
            <v>2.7165859883043101E-5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3.9139024222888336E-3</v>
          </cell>
          <cell r="F130">
            <v>5.5804466343996719E-4</v>
          </cell>
          <cell r="G130">
            <v>5.5690620488834969E-4</v>
          </cell>
          <cell r="H130">
            <v>5.4758921835911824E-4</v>
          </cell>
          <cell r="I130">
            <v>1.4596610425622914E-4</v>
          </cell>
          <cell r="J130">
            <v>4.4996028009676488E-5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3.8928437348549166E-4</v>
          </cell>
          <cell r="I131">
            <v>7.7459950370103189E-4</v>
          </cell>
          <cell r="J131">
            <v>5.0511089292969581E-4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1.0355347866116539E-3</v>
          </cell>
          <cell r="I132">
            <v>2.0605109950667883E-3</v>
          </cell>
          <cell r="J132">
            <v>1.3436447398129856E-3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1.6411155879709864E-3</v>
          </cell>
          <cell r="I133">
            <v>3.1176987300814882E-3</v>
          </cell>
          <cell r="J133">
            <v>1.8643373938110421E-3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2.8932954668288101E-5</v>
          </cell>
          <cell r="I134">
            <v>3.6190880463433699E-5</v>
          </cell>
          <cell r="J134">
            <v>1.0590370460781501E-5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2.8932954668288101E-5</v>
          </cell>
          <cell r="I135">
            <v>5.7536056188842573E-5</v>
          </cell>
          <cell r="J135">
            <v>3.7515070961369785E-5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28.948622034683837</v>
          </cell>
          <cell r="F136">
            <v>22.835171774589835</v>
          </cell>
          <cell r="G136">
            <v>29.787864814918304</v>
          </cell>
          <cell r="H136">
            <v>13.853327484016553</v>
          </cell>
          <cell r="I136">
            <v>10.794252348950005</v>
          </cell>
          <cell r="J136">
            <v>8.760926327857991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28.948622034683837</v>
          </cell>
          <cell r="F137">
            <v>22.835171774589835</v>
          </cell>
          <cell r="G137">
            <v>29.787864814918304</v>
          </cell>
          <cell r="H137">
            <v>13.853327484016553</v>
          </cell>
          <cell r="I137">
            <v>10.794252348950005</v>
          </cell>
          <cell r="J137">
            <v>8.760926327857991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4.14998946011845E-7</v>
          </cell>
          <cell r="F138">
            <v>3.5640073119878698E-7</v>
          </cell>
          <cell r="G138">
            <v>4.0042323953749299E-7</v>
          </cell>
          <cell r="H138">
            <v>3.8368984730141899E-7</v>
          </cell>
          <cell r="I138">
            <v>3.9878204352040998E-7</v>
          </cell>
          <cell r="J138">
            <v>5.9601748792994805E-7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1.699999182137738</v>
          </cell>
          <cell r="F139">
            <v>1.6999984411373412</v>
          </cell>
          <cell r="G139">
            <v>1.699998141444127</v>
          </cell>
          <cell r="H139">
            <v>1.6999979479480571</v>
          </cell>
          <cell r="I139">
            <v>1.1999999343863492</v>
          </cell>
          <cell r="J139">
            <v>1.1999999617538677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366.83338836791728</v>
          </cell>
          <cell r="J140">
            <v>715.02826045721986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-366.833388367917</v>
          </cell>
          <cell r="J141">
            <v>-715.02826045721997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1.461629196280418</v>
          </cell>
          <cell r="J142">
            <v>2.0109363604773609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0.28857215426541638</v>
          </cell>
          <cell r="J143">
            <v>0.59280358597633254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480.13107700944101</v>
          </cell>
          <cell r="J144">
            <v>986.316316327913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5.1738262608776004</v>
          </cell>
          <cell r="J145">
            <v>10.628408581119764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1.17592854246435E-2</v>
          </cell>
          <cell r="J146">
            <v>4.5523602111386001E-2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1.17592854246435E-2</v>
          </cell>
          <cell r="J147">
            <v>5.7282875521900319E-2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2.9012567091681801E-2</v>
          </cell>
          <cell r="I148">
            <v>0.13200784791543399</v>
          </cell>
          <cell r="J148">
            <v>0.15153206395743399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2.419771553178566E-4</v>
          </cell>
          <cell r="I149">
            <v>1.0916393664496147E-3</v>
          </cell>
          <cell r="J149">
            <v>1.2090324251922968E-3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2.1605103153380018E-4</v>
          </cell>
          <cell r="I150">
            <v>1.0298484589147312E-3</v>
          </cell>
          <cell r="J150">
            <v>1.2090324251922968E-3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5.1440721793761927E-4</v>
          </cell>
          <cell r="I151">
            <v>2.3405646793516598E-3</v>
          </cell>
          <cell r="J151">
            <v>2.6867387226495497E-3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1.9171030746249601E-5</v>
          </cell>
          <cell r="I152">
            <v>7.2262520188942897E-7</v>
          </cell>
          <cell r="J152">
            <v>4.4833828272369801E-5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1.9171030746249601E-5</v>
          </cell>
          <cell r="I153">
            <v>9.1215762880457509E-5</v>
          </cell>
          <cell r="J153">
            <v>1.0734164172163877E-4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5.8839323070586716E-4</v>
          </cell>
          <cell r="G154">
            <v>6.6648550748236546E-4</v>
          </cell>
          <cell r="H154">
            <v>6.775940851031126E-4</v>
          </cell>
          <cell r="I154">
            <v>7.1299996307421312E-4</v>
          </cell>
          <cell r="J154">
            <v>7.2469167061952689E-4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5.8839323070586716E-4</v>
          </cell>
          <cell r="G155">
            <v>6.6648550748236546E-4</v>
          </cell>
          <cell r="H155">
            <v>6.775940851031126E-4</v>
          </cell>
          <cell r="I155">
            <v>7.1299996307421312E-4</v>
          </cell>
          <cell r="J155">
            <v>7.2469167061952689E-4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5.3108385104114898E-5</v>
          </cell>
          <cell r="G156">
            <v>7.2803302783722103E-6</v>
          </cell>
          <cell r="H156">
            <v>1.16335449176319E-7</v>
          </cell>
          <cell r="I156">
            <v>6.1423590925075694E-8</v>
          </cell>
          <cell r="J156">
            <v>2.65783827116408E-8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5.3108385104114898E-5</v>
          </cell>
          <cell r="G157">
            <v>6.03887153824871E-5</v>
          </cell>
          <cell r="H157">
            <v>6.05050508316634E-5</v>
          </cell>
          <cell r="I157">
            <v>6.0597957927716197E-5</v>
          </cell>
          <cell r="J157">
            <v>6.0624536310427798E-5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0.11258790204680458</v>
          </cell>
          <cell r="F158">
            <v>0.11274332142009899</v>
          </cell>
          <cell r="G158">
            <v>0.1085595629338955</v>
          </cell>
          <cell r="H158">
            <v>0.11235382234920822</v>
          </cell>
          <cell r="I158">
            <v>0.1088933781282474</v>
          </cell>
          <cell r="J158">
            <v>0.10246387369685524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5.6293951023402267</v>
          </cell>
          <cell r="F159">
            <v>5.6371660710049545</v>
          </cell>
          <cell r="G159">
            <v>5.4279781466947741</v>
          </cell>
          <cell r="H159">
            <v>5.6176911174604145</v>
          </cell>
          <cell r="I159">
            <v>5.4446689064123621</v>
          </cell>
          <cell r="J159">
            <v>5.1231936848427599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9.67934277882385</v>
          </cell>
          <cell r="F160">
            <v>9.6927044043736661</v>
          </cell>
          <cell r="G160">
            <v>9.3330207105168999</v>
          </cell>
          <cell r="H160">
            <v>9.6592186128219399</v>
          </cell>
          <cell r="I160">
            <v>9.3617192796541779</v>
          </cell>
          <cell r="J160">
            <v>8.8089655986810591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4.0959541312030404E-3</v>
          </cell>
          <cell r="F161">
            <v>2.9348560264604799E-4</v>
          </cell>
          <cell r="G161">
            <v>1.79500465342554E-7</v>
          </cell>
          <cell r="H161">
            <v>7.2849599228929696E-2</v>
          </cell>
          <cell r="I161">
            <v>1.43986869041415E-2</v>
          </cell>
          <cell r="J161">
            <v>6.7084746164165807E-2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0.212666322177954</v>
          </cell>
          <cell r="F162">
            <v>0.21295966046205886</v>
          </cell>
          <cell r="G162">
            <v>0.21295824164081734</v>
          </cell>
          <cell r="H162">
            <v>0.21222388717456853</v>
          </cell>
          <cell r="I162">
            <v>0.20568665201666805</v>
          </cell>
          <cell r="J162">
            <v>0.19354272072891218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47.568590880596112</v>
          </cell>
          <cell r="J163">
            <v>178.6199861705243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-47.568590880596098</v>
          </cell>
          <cell r="J164">
            <v>-178.61998617052399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0.30704086870095448</v>
          </cell>
          <cell r="J165">
            <v>1.1529379934506692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0.34775697398280025</v>
          </cell>
          <cell r="J166">
            <v>1.2742998874981122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53.4626628737945</v>
          </cell>
          <cell r="J167">
            <v>200.84850391494101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0.94791955449990284</v>
          </cell>
          <cell r="J168">
            <v>3.5611436864351171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2.14890710687364E-2</v>
          </cell>
          <cell r="J169">
            <v>2.19313878430622E-2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2.14890710687364E-2</v>
          </cell>
          <cell r="J170">
            <v>4.3420389598780959E-2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3.2944550787371862</v>
          </cell>
          <cell r="G171">
            <v>6.8324010307089518</v>
          </cell>
          <cell r="H171">
            <v>7.9478895978581043</v>
          </cell>
          <cell r="I171">
            <v>8.7794169602963397</v>
          </cell>
          <cell r="J171">
            <v>9.697940819670265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3.2944550787371862</v>
          </cell>
          <cell r="G172">
            <v>6.8324010307089518</v>
          </cell>
          <cell r="H172">
            <v>7.9478895978581043</v>
          </cell>
          <cell r="I172">
            <v>8.7794169602963397</v>
          </cell>
          <cell r="J172">
            <v>9.697940819670265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3.29445507873718</v>
          </cell>
          <cell r="G173">
            <v>6.83240103070895</v>
          </cell>
          <cell r="H173">
            <v>7.9478895978580999</v>
          </cell>
          <cell r="I173">
            <v>8.7794169602963397</v>
          </cell>
          <cell r="J173">
            <v>9.6979408196702508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1.39815313689104E-8</v>
          </cell>
          <cell r="G174">
            <v>1.0047163541792801</v>
          </cell>
          <cell r="H174">
            <v>0.19576941475078599</v>
          </cell>
          <cell r="I174">
            <v>0.53028366435441698</v>
          </cell>
          <cell r="J174">
            <v>1.74931542582924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1.1231012755495413</v>
          </cell>
          <cell r="G175">
            <v>2.1799453681608103</v>
          </cell>
          <cell r="H175">
            <v>2.2911449611522698</v>
          </cell>
          <cell r="I175">
            <v>2.530850146641729</v>
          </cell>
          <cell r="J175">
            <v>2.7956336751878501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5.6100039177171386</v>
          </cell>
          <cell r="F176">
            <v>6.0767049769609125</v>
          </cell>
          <cell r="G176">
            <v>5.7625699940114146</v>
          </cell>
          <cell r="H176">
            <v>6.6241038692507201</v>
          </cell>
          <cell r="I176">
            <v>6.5071396885545152</v>
          </cell>
          <cell r="J176">
            <v>5.7564724235032685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6.0987799927514965</v>
          </cell>
          <cell r="F177">
            <v>6.6044065806050583</v>
          </cell>
          <cell r="G177">
            <v>6.2605240755237306</v>
          </cell>
          <cell r="H177">
            <v>7.1917812933840199</v>
          </cell>
          <cell r="I177">
            <v>7.0555317696345057</v>
          </cell>
          <cell r="J177">
            <v>6.2334299132156179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0.84970018128329505</v>
          </cell>
          <cell r="F178">
            <v>1.35176720166871E-8</v>
          </cell>
          <cell r="G178">
            <v>1.53972633050561E-8</v>
          </cell>
          <cell r="H178">
            <v>1.7682844926200898E-8</v>
          </cell>
          <cell r="I178">
            <v>3.2414331021492202E-8</v>
          </cell>
          <cell r="J178">
            <v>5.0134715406120498E-8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0.84970018128329505</v>
          </cell>
          <cell r="F179">
            <v>0.84970019480096703</v>
          </cell>
          <cell r="G179">
            <v>0.84970021019823105</v>
          </cell>
          <cell r="H179">
            <v>0.84970022788107602</v>
          </cell>
          <cell r="I179">
            <v>0.84970028574864598</v>
          </cell>
          <cell r="J179">
            <v>0.84970033588336102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1.6681306069922131E-4</v>
          </cell>
          <cell r="G180">
            <v>3.411819862892042E-4</v>
          </cell>
          <cell r="H180">
            <v>6.4736826527797575E-4</v>
          </cell>
          <cell r="I180">
            <v>7.2130689697296206E-4</v>
          </cell>
          <cell r="J180">
            <v>7.4814205378206239E-4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1.6681306069922131E-4</v>
          </cell>
          <cell r="G181">
            <v>3.411819862892042E-4</v>
          </cell>
          <cell r="H181">
            <v>6.4736826527797575E-4</v>
          </cell>
          <cell r="I181">
            <v>7.2130689697296206E-4</v>
          </cell>
          <cell r="J181">
            <v>7.4814205378206239E-4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1.4175229244126E-5</v>
          </cell>
          <cell r="G182">
            <v>1.4223493670712E-5</v>
          </cell>
          <cell r="H182">
            <v>2.2039061728199301E-5</v>
          </cell>
          <cell r="I182">
            <v>2.8677603632843401E-8</v>
          </cell>
          <cell r="J182">
            <v>3.3834048176227401E-8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1.4175229244126E-5</v>
          </cell>
          <cell r="G183">
            <v>2.8398722914837999E-5</v>
          </cell>
          <cell r="H183">
            <v>5.0437784643037201E-5</v>
          </cell>
          <cell r="I183">
            <v>5.0511178176536999E-5</v>
          </cell>
          <cell r="J183">
            <v>5.0545012224713197E-5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8.5817850251078843E-4</v>
          </cell>
          <cell r="G184">
            <v>8.5478351007905486E-4</v>
          </cell>
          <cell r="H184">
            <v>8.6626992974792006E-4</v>
          </cell>
          <cell r="I184">
            <v>9.2047762205998962E-4</v>
          </cell>
          <cell r="J184">
            <v>8.8893410107656853E-4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8.5817850251078843E-4</v>
          </cell>
          <cell r="G185">
            <v>8.5478351007905486E-4</v>
          </cell>
          <cell r="H185">
            <v>8.6626992974792006E-4</v>
          </cell>
          <cell r="I185">
            <v>9.2047762205998962E-4</v>
          </cell>
          <cell r="J185">
            <v>8.8893410107656853E-4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7.4132441842875995E-5</v>
          </cell>
          <cell r="G186">
            <v>4.0706939980014999E-7</v>
          </cell>
          <cell r="H186">
            <v>6.21658237126295E-8</v>
          </cell>
          <cell r="I186">
            <v>1.1719613361703E-7</v>
          </cell>
          <cell r="J186">
            <v>3.0478721355936603E-8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7.4132441842875995E-5</v>
          </cell>
          <cell r="G187">
            <v>7.4539511242676095E-5</v>
          </cell>
          <cell r="H187">
            <v>7.4601677066388699E-5</v>
          </cell>
          <cell r="I187">
            <v>7.4751876205981797E-5</v>
          </cell>
          <cell r="J187">
            <v>7.4782354927337795E-5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0.65960678551806862</v>
          </cell>
          <cell r="F188">
            <v>1.8166903176355957</v>
          </cell>
          <cell r="G188">
            <v>1.7852726273028783</v>
          </cell>
          <cell r="H188">
            <v>5.156027023746117</v>
          </cell>
          <cell r="I188">
            <v>4.18994298958141</v>
          </cell>
          <cell r="J188">
            <v>2.3665565689290946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0.17247199820316444</v>
          </cell>
          <cell r="F189">
            <v>0.52164478425493377</v>
          </cell>
          <cell r="G189">
            <v>0.60112083060154708</v>
          </cell>
          <cell r="H189">
            <v>2.4373945930436127</v>
          </cell>
          <cell r="I189">
            <v>1.9807003223475721</v>
          </cell>
          <cell r="J189">
            <v>1.1187358325846608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0.87283309115260177</v>
          </cell>
          <cell r="F190">
            <v>2.3100612752234269</v>
          </cell>
          <cell r="G190">
            <v>4.5252668802316318</v>
          </cell>
          <cell r="H190">
            <v>7.2003289883038715</v>
          </cell>
          <cell r="I190">
            <v>5.6227159280200869</v>
          </cell>
          <cell r="J190">
            <v>3.0441725336852943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1.7608516461407799E-2</v>
          </cell>
          <cell r="G191">
            <v>2.9386764314601401E-3</v>
          </cell>
          <cell r="H191">
            <v>6.7895440349330302E-2</v>
          </cell>
          <cell r="I191">
            <v>2.7606056212811498E-7</v>
          </cell>
          <cell r="J191">
            <v>4.0558444593044897E-2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6.3900713658489698E-3</v>
          </cell>
          <cell r="F192">
            <v>1.9287510029085755E-2</v>
          </cell>
          <cell r="G192">
            <v>2.2226118261215972E-2</v>
          </cell>
          <cell r="H192">
            <v>9.0121392841598216E-2</v>
          </cell>
          <cell r="I192">
            <v>8.7107507242926277E-2</v>
          </cell>
          <cell r="J192">
            <v>5.7569722484088523E-2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2.9444639366555471E-4</v>
          </cell>
          <cell r="G193">
            <v>5.4049622530933468E-4</v>
          </cell>
          <cell r="H193">
            <v>1.0758212410735886E-3</v>
          </cell>
          <cell r="I193">
            <v>0.39847305105841713</v>
          </cell>
          <cell r="J193">
            <v>5.9743222815150006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2.9444639366555471E-4</v>
          </cell>
          <cell r="G194">
            <v>5.4049622530933468E-4</v>
          </cell>
          <cell r="H194">
            <v>1.0758212410735886E-3</v>
          </cell>
          <cell r="I194">
            <v>0.39847305105841713</v>
          </cell>
          <cell r="J194">
            <v>5.9743222815150006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2.52402774837935E-5</v>
          </cell>
          <cell r="G195">
            <v>2.03202593930327E-5</v>
          </cell>
          <cell r="H195">
            <v>3.8052750322718502E-5</v>
          </cell>
          <cell r="I195">
            <v>2.80154398091161E-2</v>
          </cell>
          <cell r="J195">
            <v>0.396398892125566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2.52402774837935E-5</v>
          </cell>
          <cell r="G196">
            <v>4.5560536876826203E-5</v>
          </cell>
          <cell r="H196">
            <v>8.3613287199544705E-5</v>
          </cell>
          <cell r="I196">
            <v>2.8328237481524202E-2</v>
          </cell>
          <cell r="J196">
            <v>0.42472712960709103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3.6866280952180814E-5</v>
          </cell>
          <cell r="F197">
            <v>2.8036419954907943E-5</v>
          </cell>
          <cell r="G197">
            <v>2.8637200382450908E-5</v>
          </cell>
          <cell r="H197">
            <v>4.4696908232738078E-3</v>
          </cell>
          <cell r="I197">
            <v>1.3595626040495898E-2</v>
          </cell>
          <cell r="J197">
            <v>2.2681271086171999E-2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3.6866280952180881E-5</v>
          </cell>
          <cell r="F198">
            <v>2.8059336058063959E-5</v>
          </cell>
          <cell r="G198">
            <v>2.867377407387166E-5</v>
          </cell>
          <cell r="H198">
            <v>4.4696908232737999E-3</v>
          </cell>
          <cell r="I198">
            <v>1.3595626040495879E-2</v>
          </cell>
          <cell r="J198">
            <v>2.2681271086171996E-2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3.6866280952180881E-5</v>
          </cell>
          <cell r="F199">
            <v>2.8059336058063959E-5</v>
          </cell>
          <cell r="G199">
            <v>2.867377407387166E-5</v>
          </cell>
          <cell r="H199">
            <v>5.1357830596032205E-3</v>
          </cell>
          <cell r="I199">
            <v>1.4618947872120133E-2</v>
          </cell>
          <cell r="J199">
            <v>2.2910403098661963E-2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3.6866280952180881E-5</v>
          </cell>
          <cell r="F200">
            <v>2.8059336058063959E-5</v>
          </cell>
          <cell r="G200">
            <v>2.867377407387166E-5</v>
          </cell>
          <cell r="H200">
            <v>5.1357830596032205E-3</v>
          </cell>
          <cell r="I200">
            <v>1.4618947872120133E-2</v>
          </cell>
          <cell r="J200">
            <v>2.2910403098661963E-2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4.41923328380913E-4</v>
          </cell>
          <cell r="F201">
            <v>1.15971367342634E-5</v>
          </cell>
          <cell r="G201">
            <v>1.7806314071194601E-5</v>
          </cell>
          <cell r="H201">
            <v>1.7787668981617699E-5</v>
          </cell>
          <cell r="I201">
            <v>1.5433360176844301E-4</v>
          </cell>
          <cell r="J201">
            <v>1.0080255465578199E-3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4.41923328380913E-4</v>
          </cell>
          <cell r="F202">
            <v>4.5219030455994458E-4</v>
          </cell>
          <cell r="G202">
            <v>4.6678291824893794E-4</v>
          </cell>
          <cell r="H202">
            <v>4.7927741840471334E-4</v>
          </cell>
          <cell r="I202">
            <v>8.5594396859889018E-4</v>
          </cell>
          <cell r="J202">
            <v>1.4097894784603554E-3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1.0718697772685286E-5</v>
          </cell>
          <cell r="G203">
            <v>2.0820876045266949</v>
          </cell>
          <cell r="H203">
            <v>2.4220178627492697</v>
          </cell>
          <cell r="I203">
            <v>5.4538078280111231</v>
          </cell>
          <cell r="J203">
            <v>12.299953992545472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1.0718697772685286E-5</v>
          </cell>
          <cell r="G204">
            <v>2.0820876045266949</v>
          </cell>
          <cell r="H204">
            <v>2.4220178627492697</v>
          </cell>
          <cell r="I204">
            <v>5.4538078280111231</v>
          </cell>
          <cell r="J204">
            <v>12.299953992545472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1.0718697772685301E-5</v>
          </cell>
          <cell r="G205">
            <v>2.0820876045266901</v>
          </cell>
          <cell r="H205">
            <v>2.4220178627492701</v>
          </cell>
          <cell r="I205">
            <v>5.4538078280111204</v>
          </cell>
          <cell r="J205">
            <v>12.2999539925455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3.68555386285571E-6</v>
          </cell>
          <cell r="G206">
            <v>0.66430699476659705</v>
          </cell>
          <cell r="H206">
            <v>3.3886750380281501E-2</v>
          </cell>
          <cell r="I206">
            <v>7.6306827499918697E-2</v>
          </cell>
          <cell r="J206">
            <v>2.82496674762438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3.68555386285571E-6</v>
          </cell>
          <cell r="G207">
            <v>0.66431068032046003</v>
          </cell>
          <cell r="H207">
            <v>0.69819743070074103</v>
          </cell>
          <cell r="I207">
            <v>1.5721741019475299</v>
          </cell>
          <cell r="J207">
            <v>3.54571818552912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0.96588093629912863</v>
          </cell>
          <cell r="F208">
            <v>2.6424193433404445E-4</v>
          </cell>
          <cell r="G208">
            <v>5.6547656804976747E-4</v>
          </cell>
          <cell r="H208">
            <v>6.5161486252893327E-3</v>
          </cell>
          <cell r="I208">
            <v>9.8205881258520166E-4</v>
          </cell>
          <cell r="J208">
            <v>2.6973397528952321E-4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1.8035515685517225</v>
          </cell>
          <cell r="F209">
            <v>5.0775540096383465E-4</v>
          </cell>
          <cell r="G209">
            <v>1.1326474607451773E-3</v>
          </cell>
          <cell r="H209">
            <v>1.3936294261947198E-2</v>
          </cell>
          <cell r="I209">
            <v>2.0777758889298265E-3</v>
          </cell>
          <cell r="J209">
            <v>5.6461440364354639E-4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207.034941609285</v>
          </cell>
          <cell r="F210">
            <v>8.1187060763895993E-2</v>
          </cell>
          <cell r="G210">
            <v>0.18930579332293199</v>
          </cell>
          <cell r="H210">
            <v>1.4970986338472601</v>
          </cell>
          <cell r="I210">
            <v>0.23866978037219599</v>
          </cell>
          <cell r="J210">
            <v>6.6690725614689195E-2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3.6708322980369736</v>
          </cell>
          <cell r="F211">
            <v>1.4394868929768802E-3</v>
          </cell>
          <cell r="G211">
            <v>3.3564856972151096E-3</v>
          </cell>
          <cell r="H211">
            <v>2.6544302018568496E-2</v>
          </cell>
          <cell r="I211">
            <v>4.2317336945424822E-3</v>
          </cell>
          <cell r="J211">
            <v>1.1824596740193133E-3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8.8331599863032395E-8</v>
          </cell>
          <cell r="G212">
            <v>8.2924645318786398E-5</v>
          </cell>
          <cell r="H212">
            <v>1.62928188304262E-4</v>
          </cell>
          <cell r="I212">
            <v>5.0117151995738502E-7</v>
          </cell>
          <cell r="J212">
            <v>1.3115203687027699E-6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4.4672212126387403E-2</v>
          </cell>
          <cell r="F213">
            <v>9.0080969473757544E-5</v>
          </cell>
          <cell r="G213">
            <v>1.7285034449884829E-4</v>
          </cell>
          <cell r="H213">
            <v>3.352591425633128E-4</v>
          </cell>
          <cell r="I213">
            <v>2.7639256180648537E-4</v>
          </cell>
          <cell r="J213">
            <v>7.5796447982153547E-5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12.841922733721285</v>
          </cell>
          <cell r="F214">
            <v>16.032964082333311</v>
          </cell>
          <cell r="G214">
            <v>50.573882372541</v>
          </cell>
          <cell r="H214">
            <v>12.618289230983443</v>
          </cell>
          <cell r="I214">
            <v>13.040888958916149</v>
          </cell>
          <cell r="J214">
            <v>13.479979734043646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12.841922733721285</v>
          </cell>
          <cell r="F215">
            <v>16.032964082333311</v>
          </cell>
          <cell r="G215">
            <v>50.573882372541</v>
          </cell>
          <cell r="H215">
            <v>12.618289230983443</v>
          </cell>
          <cell r="I215">
            <v>13.040888958916149</v>
          </cell>
          <cell r="J215">
            <v>13.479979734043646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16.052403476414472</v>
          </cell>
          <cell r="F216">
            <v>20.041204974784964</v>
          </cell>
          <cell r="G216">
            <v>63.217353768589426</v>
          </cell>
          <cell r="H216">
            <v>15.772861123850666</v>
          </cell>
          <cell r="I216">
            <v>16.30110973109349</v>
          </cell>
          <cell r="J216">
            <v>16.849973551127029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16.052403476414472</v>
          </cell>
          <cell r="F217">
            <v>20.041204974784964</v>
          </cell>
          <cell r="G217">
            <v>63.217353768589426</v>
          </cell>
          <cell r="H217">
            <v>15.772861123850666</v>
          </cell>
          <cell r="I217">
            <v>16.30110973109349</v>
          </cell>
          <cell r="J217">
            <v>16.849973551127029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9.7999194898509869E-5</v>
          </cell>
          <cell r="F219">
            <v>9.885143210597022E-5</v>
          </cell>
          <cell r="G219">
            <v>1.1925420337850837E-3</v>
          </cell>
          <cell r="H219">
            <v>7.4488884096468914E-4</v>
          </cell>
          <cell r="I219">
            <v>3.8747205152828029E-3</v>
          </cell>
          <cell r="J219">
            <v>7.0725682087025119E-4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9.7999194898510113E-5</v>
          </cell>
          <cell r="F220">
            <v>9.8785575055933221E-5</v>
          </cell>
          <cell r="G220">
            <v>1.1913010951443096E-3</v>
          </cell>
          <cell r="H220">
            <v>7.4488884096468914E-4</v>
          </cell>
          <cell r="I220">
            <v>3.8747205152828146E-3</v>
          </cell>
          <cell r="J220">
            <v>7.0725682087025184E-4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7.7566011579628202E-5</v>
          </cell>
          <cell r="F221">
            <v>1.3192457883809964E-4</v>
          </cell>
          <cell r="G221">
            <v>1.5401862247825093E-3</v>
          </cell>
          <cell r="H221">
            <v>9.3253336142709196E-4</v>
          </cell>
          <cell r="I221">
            <v>4.5599320516583443E-3</v>
          </cell>
          <cell r="J221">
            <v>7.8726322230050067E-4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7.7566011579628202E-5</v>
          </cell>
          <cell r="F222">
            <v>1.3192457883809964E-4</v>
          </cell>
          <cell r="G222">
            <v>1.5401862247825093E-3</v>
          </cell>
          <cell r="H222">
            <v>9.3253336142709196E-4</v>
          </cell>
          <cell r="I222">
            <v>4.5599320516583443E-3</v>
          </cell>
          <cell r="J222">
            <v>7.8726322230050067E-4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7.5621884458634998E-4</v>
          </cell>
          <cell r="F223">
            <v>2.18336178717781E-5</v>
          </cell>
          <cell r="G223">
            <v>1.5889174825890299E-5</v>
          </cell>
          <cell r="H223">
            <v>8.0709403277670395E-6</v>
          </cell>
          <cell r="I223">
            <v>6.2140560991565997E-5</v>
          </cell>
          <cell r="J223">
            <v>9.1865684613394203E-5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7.5621884458634998E-4</v>
          </cell>
          <cell r="F224">
            <v>7.767602726147753E-4</v>
          </cell>
          <cell r="G224">
            <v>7.8855962798139777E-4</v>
          </cell>
          <cell r="H224">
            <v>7.8485631434586846E-4</v>
          </cell>
          <cell r="I224">
            <v>7.6136206192333833E-4</v>
          </cell>
          <cell r="J224">
            <v>4.2753124257103513E-4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3.4865234304949183E-4</v>
          </cell>
          <cell r="I225">
            <v>4.4159828531204091E-3</v>
          </cell>
          <cell r="J225">
            <v>1.9914730164518929E-3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1.7432617152474586E-4</v>
          </cell>
          <cell r="I226">
            <v>1.9851666036963321E-3</v>
          </cell>
          <cell r="J226">
            <v>8.0357683119988785E-4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3.7815369515367903E-2</v>
          </cell>
          <cell r="I227">
            <v>0.45699345489172699</v>
          </cell>
          <cell r="J227">
            <v>0.19705101425945001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6.7048527509517609E-4</v>
          </cell>
          <cell r="I228">
            <v>8.1027208314135967E-3</v>
          </cell>
          <cell r="J228">
            <v>3.4938123095647256E-3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3.6652608504485597E-5</v>
          </cell>
          <cell r="I229">
            <v>1.17804488127778E-4</v>
          </cell>
          <cell r="J229">
            <v>1.8086764124831099E-7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3.6652608504485597E-5</v>
          </cell>
          <cell r="I230">
            <v>1.6590440558373067E-4</v>
          </cell>
          <cell r="J230">
            <v>9.5411610973683523E-5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2.8789699765339815E-4</v>
          </cell>
          <cell r="F231">
            <v>3.1053683898714694E-4</v>
          </cell>
          <cell r="G231">
            <v>4.8722961468629783E-3</v>
          </cell>
          <cell r="H231">
            <v>1.4279362071350774E-3</v>
          </cell>
          <cell r="I231">
            <v>0.44933854796939832</v>
          </cell>
          <cell r="J231">
            <v>0.36287979576098073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2.8789699765339772E-4</v>
          </cell>
          <cell r="F232">
            <v>3.1028322307046039E-4</v>
          </cell>
          <cell r="G232">
            <v>4.8660814834103408E-3</v>
          </cell>
          <cell r="H232">
            <v>1.4279362071350796E-3</v>
          </cell>
          <cell r="I232">
            <v>0.44933854796939865</v>
          </cell>
          <cell r="J232">
            <v>0.36287979576098073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3.6111763305105379E-4</v>
          </cell>
          <cell r="F233">
            <v>3.7811786580691084E-4</v>
          </cell>
          <cell r="G233">
            <v>5.8059853310296573E-3</v>
          </cell>
          <cell r="H233">
            <v>1.6441565945891101E-3</v>
          </cell>
          <cell r="I233">
            <v>0.48316133276674345</v>
          </cell>
          <cell r="J233">
            <v>0.36654621936372023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3.6111763305105379E-4</v>
          </cell>
          <cell r="F234">
            <v>3.7811786580691084E-4</v>
          </cell>
          <cell r="G234">
            <v>5.8059853310296573E-3</v>
          </cell>
          <cell r="H234">
            <v>1.6441565945891101E-3</v>
          </cell>
          <cell r="I234">
            <v>0.48316133276674345</v>
          </cell>
          <cell r="J234">
            <v>0.36654621936372023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8.37916336488657E-4</v>
          </cell>
          <cell r="F235">
            <v>9.5567970639463897E-6</v>
          </cell>
          <cell r="G235">
            <v>1.03424851837804E-5</v>
          </cell>
          <cell r="H235">
            <v>6.8629625442112702E-6</v>
          </cell>
          <cell r="I235">
            <v>0.104006538474536</v>
          </cell>
          <cell r="J235">
            <v>2.07372884304259E-5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8.483484134735376E-4</v>
          </cell>
          <cell r="F236">
            <v>8.5548672081045443E-4</v>
          </cell>
          <cell r="G236">
            <v>8.6138178514678313E-4</v>
          </cell>
          <cell r="H236">
            <v>8.5354076524710729E-4</v>
          </cell>
          <cell r="I236">
            <v>0.1159814153457062</v>
          </cell>
          <cell r="J236">
            <v>8.0562012885616777E-2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26.191832232066101</v>
          </cell>
          <cell r="F237">
            <v>165.59505758261801</v>
          </cell>
          <cell r="G237">
            <v>0.48706015695807198</v>
          </cell>
          <cell r="H237">
            <v>0.241678901915171</v>
          </cell>
          <cell r="I237">
            <v>0.389738485727263</v>
          </cell>
          <cell r="J237">
            <v>4.8694003341176401E-3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0.34944909240094302</v>
          </cell>
          <cell r="F238">
            <v>2.2093545066115072</v>
          </cell>
          <cell r="G238">
            <v>6.498313225497967E-3</v>
          </cell>
          <cell r="H238">
            <v>3.2244583799417156E-3</v>
          </cell>
          <cell r="I238">
            <v>5.1998561576143097E-3</v>
          </cell>
          <cell r="J238">
            <v>6.4967105478440587E-5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0.35538442648665003</v>
          </cell>
          <cell r="F239">
            <v>2.2468800214737872</v>
          </cell>
          <cell r="G239">
            <v>6.608685983148877E-3</v>
          </cell>
          <cell r="H239">
            <v>3.2792252634351615E-3</v>
          </cell>
          <cell r="I239">
            <v>5.2881748402613749E-3</v>
          </cell>
          <cell r="J239">
            <v>6.6070560842844547E-5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66.745680046609237</v>
          </cell>
          <cell r="F240">
            <v>49.790966022400504</v>
          </cell>
          <cell r="G240">
            <v>68.510317629205645</v>
          </cell>
          <cell r="H240">
            <v>69.533426327865797</v>
          </cell>
          <cell r="I240">
            <v>70.432089079682896</v>
          </cell>
          <cell r="J240">
            <v>66.328712761016959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66.745680046609237</v>
          </cell>
          <cell r="F241">
            <v>49.790966022400504</v>
          </cell>
          <cell r="G241">
            <v>68.510317629205645</v>
          </cell>
          <cell r="H241">
            <v>69.533426327865797</v>
          </cell>
          <cell r="I241">
            <v>70.432089079682896</v>
          </cell>
          <cell r="J241">
            <v>66.328712761016959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8.6959485902472303E-5</v>
          </cell>
          <cell r="F243">
            <v>1.0056072948442434E-4</v>
          </cell>
          <cell r="G243">
            <v>4.3946508817079062E-5</v>
          </cell>
          <cell r="H243">
            <v>4.2763067447352729E-4</v>
          </cell>
          <cell r="I243">
            <v>1.1416421377245416E-3</v>
          </cell>
          <cell r="J243">
            <v>5.3133427156338306E-4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8.6959485902472045E-5</v>
          </cell>
          <cell r="F244">
            <v>1.0062776997074722E-4</v>
          </cell>
          <cell r="G244">
            <v>4.3992286430430144E-5</v>
          </cell>
          <cell r="H244">
            <v>4.2763067447352729E-4</v>
          </cell>
          <cell r="I244">
            <v>1.1416421377245366E-3</v>
          </cell>
          <cell r="J244">
            <v>5.3133427156338252E-4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6.8851709410853854E-5</v>
          </cell>
          <cell r="F245">
            <v>7.6008488727875154E-5</v>
          </cell>
          <cell r="G245">
            <v>3.5049352241718807E-5</v>
          </cell>
          <cell r="H245">
            <v>5.3596065331466586E-4</v>
          </cell>
          <cell r="I245">
            <v>1.3445458840591184E-3</v>
          </cell>
          <cell r="J245">
            <v>5.9179372307078073E-4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6.8851709410853854E-5</v>
          </cell>
          <cell r="F246">
            <v>7.6008488727875154E-5</v>
          </cell>
          <cell r="G246">
            <v>3.5049352241718807E-5</v>
          </cell>
          <cell r="H246">
            <v>5.3596065331466586E-4</v>
          </cell>
          <cell r="I246">
            <v>1.3445458840591184E-3</v>
          </cell>
          <cell r="J246">
            <v>5.9179372307078073E-4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5.5093003456119704E-4</v>
          </cell>
          <cell r="F247">
            <v>1.25431119350687E-5</v>
          </cell>
          <cell r="G247">
            <v>1.9170210578357199E-5</v>
          </cell>
          <cell r="H247">
            <v>1.58397847646889E-5</v>
          </cell>
          <cell r="I247">
            <v>4.4724261944496598E-5</v>
          </cell>
          <cell r="J247">
            <v>9.4122190182121805E-5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5.5093003456119704E-4</v>
          </cell>
          <cell r="F248">
            <v>5.6190878036010982E-4</v>
          </cell>
          <cell r="G248">
            <v>5.7696153849807639E-4</v>
          </cell>
          <cell r="H248">
            <v>5.8644180115131959E-4</v>
          </cell>
          <cell r="I248">
            <v>7.7121325970089011E-4</v>
          </cell>
          <cell r="J248">
            <v>4.2689698813655447E-4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1.6758298220143463E-3</v>
          </cell>
          <cell r="F249">
            <v>6.1822814991721944E-4</v>
          </cell>
          <cell r="G249">
            <v>6.7801850807796453E-4</v>
          </cell>
          <cell r="H249">
            <v>2.7963129166016739E-4</v>
          </cell>
          <cell r="I249">
            <v>4.3129125650651561E-4</v>
          </cell>
          <cell r="J249">
            <v>3.011645483135187E-4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55.816167855571344</v>
          </cell>
          <cell r="F250">
            <v>57.512978861212083</v>
          </cell>
          <cell r="G250">
            <v>56.519661396307484</v>
          </cell>
          <cell r="H250">
            <v>55.725215668971082</v>
          </cell>
          <cell r="I250">
            <v>35.704140696486448</v>
          </cell>
          <cell r="J250">
            <v>32.631813948606066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1.5749249919713776E-3</v>
          </cell>
          <cell r="F251">
            <v>4.3066857091997128E-4</v>
          </cell>
          <cell r="G251">
            <v>6.5557357538706591E-4</v>
          </cell>
          <cell r="H251">
            <v>2.1344153912064516E-4</v>
          </cell>
          <cell r="I251">
            <v>3.2159489965973839E-4</v>
          </cell>
          <cell r="J251">
            <v>2.391660218954076E-4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25.749847175062911</v>
          </cell>
          <cell r="F252">
            <v>57.512605266371438</v>
          </cell>
          <cell r="G252">
            <v>55.119795716064388</v>
          </cell>
          <cell r="H252">
            <v>25.531168599202907</v>
          </cell>
          <cell r="I252">
            <v>16.217059857614878</v>
          </cell>
          <cell r="J252">
            <v>14.726115415248467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30.069563657324473</v>
          </cell>
          <cell r="F253">
            <v>1.4177763579005141E-3</v>
          </cell>
          <cell r="G253">
            <v>1.4011937980947657</v>
          </cell>
          <cell r="H253">
            <v>30.194533873075688</v>
          </cell>
          <cell r="I253">
            <v>19.487833725027716</v>
          </cell>
          <cell r="J253">
            <v>17.906224097651805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1.13965619018397E-7</v>
          </cell>
          <cell r="F254">
            <v>1.15287419181434E-7</v>
          </cell>
          <cell r="G254">
            <v>1.18352745026646E-7</v>
          </cell>
          <cell r="H254">
            <v>1.4776908349409E-7</v>
          </cell>
          <cell r="I254">
            <v>1.6155556443871799E-7</v>
          </cell>
          <cell r="J254">
            <v>3.51189305452968E-7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4.4927374002166678</v>
          </cell>
          <cell r="G255">
            <v>4.4927375924152475</v>
          </cell>
          <cell r="H255">
            <v>4.4927377920689677</v>
          </cell>
          <cell r="I255">
            <v>4.4927380539895969</v>
          </cell>
          <cell r="J255">
            <v>4.4927383976253736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3.2320154757603361</v>
          </cell>
          <cell r="I256">
            <v>7.669682587068805</v>
          </cell>
          <cell r="J256">
            <v>4.7005987383924346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3.2320154757603361</v>
          </cell>
          <cell r="I257">
            <v>7.669682587068805</v>
          </cell>
          <cell r="J257">
            <v>4.7005987383924346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0.113882601546666</v>
          </cell>
          <cell r="I258">
            <v>0.24007813946395501</v>
          </cell>
          <cell r="J258">
            <v>8.3384947030405901E-2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0.113882601546666</v>
          </cell>
          <cell r="I259">
            <v>0.27024810767261798</v>
          </cell>
          <cell r="J259">
            <v>0.165616810675662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7.8373976106828476E-7</v>
          </cell>
          <cell r="I260">
            <v>3.5568233045927466</v>
          </cell>
          <cell r="J260">
            <v>4.140622962840224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7.8373976106828476E-7</v>
          </cell>
          <cell r="I261">
            <v>3.5568233045927466</v>
          </cell>
          <cell r="J261">
            <v>4.140622962840224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7.8373976106828497E-7</v>
          </cell>
          <cell r="I262">
            <v>3.5568233045927502</v>
          </cell>
          <cell r="J262">
            <v>4.1406229628402196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3.4893858339555702E-7</v>
          </cell>
          <cell r="I263">
            <v>0.57003076871479097</v>
          </cell>
          <cell r="J263">
            <v>0.168300928574006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3.4893858339555702E-7</v>
          </cell>
          <cell r="I264">
            <v>1.02532887809788</v>
          </cell>
          <cell r="J264">
            <v>1.19362980667189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6.5070006309385473</v>
          </cell>
          <cell r="F265">
            <v>7.3027684341940873</v>
          </cell>
          <cell r="G265">
            <v>7.4118128757362527</v>
          </cell>
          <cell r="H265">
            <v>7.3981391323893559</v>
          </cell>
          <cell r="I265">
            <v>6.19542835125021</v>
          </cell>
          <cell r="J265">
            <v>4.6534314798476526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1689.29336021883</v>
          </cell>
          <cell r="F266">
            <v>1895.8839758588399</v>
          </cell>
          <cell r="G266">
            <v>1924.1931864327701</v>
          </cell>
          <cell r="H266">
            <v>1920.6433229618101</v>
          </cell>
          <cell r="I266">
            <v>1608.40555750321</v>
          </cell>
          <cell r="J266">
            <v>1208.0851604291399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18.203592243737376</v>
          </cell>
          <cell r="F267">
            <v>20.429784222616746</v>
          </cell>
          <cell r="G267">
            <v>20.734840371042758</v>
          </cell>
          <cell r="H267">
            <v>20.696587531916073</v>
          </cell>
          <cell r="I267">
            <v>17.331956438612181</v>
          </cell>
          <cell r="J267">
            <v>13.018159056348496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8.1301897919891194E-8</v>
          </cell>
          <cell r="G268">
            <v>2.8855236812872501E-7</v>
          </cell>
          <cell r="H268">
            <v>6.7314427876519395E-2</v>
          </cell>
          <cell r="I268">
            <v>2.10050880085332E-7</v>
          </cell>
          <cell r="J268">
            <v>1.52426194796256E-2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0.27650298259359091</v>
          </cell>
          <cell r="F269">
            <v>0.27650227871007493</v>
          </cell>
          <cell r="G269">
            <v>0.27650241013819588</v>
          </cell>
          <cell r="H269">
            <v>0.27599229625950933</v>
          </cell>
          <cell r="I269">
            <v>0.246039870064519</v>
          </cell>
          <cell r="J269">
            <v>0.18440814286582577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0.43672771288736428</v>
          </cell>
          <cell r="F270">
            <v>0.55206570645640107</v>
          </cell>
          <cell r="G270">
            <v>3.175233909829386</v>
          </cell>
          <cell r="H270">
            <v>7.9341963704393175</v>
          </cell>
          <cell r="I270">
            <v>10.351675924997561</v>
          </cell>
          <cell r="J270">
            <v>10.351676493102225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0.43672771288736428</v>
          </cell>
          <cell r="F271">
            <v>0.55206570645640107</v>
          </cell>
          <cell r="G271">
            <v>3.175233909829386</v>
          </cell>
          <cell r="H271">
            <v>7.9341963704393175</v>
          </cell>
          <cell r="I271">
            <v>10.351675924997561</v>
          </cell>
          <cell r="J271">
            <v>10.351676493102225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3.9816176815968642</v>
          </cell>
          <cell r="F272">
            <v>2.3252760575777249</v>
          </cell>
          <cell r="G272">
            <v>1.7225128884132588</v>
          </cell>
          <cell r="H272">
            <v>1.3409468591220295</v>
          </cell>
          <cell r="I272">
            <v>4.9371742836304033</v>
          </cell>
          <cell r="J272">
            <v>7.7454929146463058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3.9816176815968642</v>
          </cell>
          <cell r="F273">
            <v>2.3252760575777249</v>
          </cell>
          <cell r="G273">
            <v>1.7225128884132588</v>
          </cell>
          <cell r="H273">
            <v>1.3409468591220295</v>
          </cell>
          <cell r="I273">
            <v>4.9371742836304033</v>
          </cell>
          <cell r="J273">
            <v>7.7454929146463058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1.5554177461297682</v>
          </cell>
          <cell r="F274">
            <v>1.4037644849218658</v>
          </cell>
          <cell r="G274">
            <v>1.2035527829434896</v>
          </cell>
          <cell r="H274">
            <v>0.9312864658301363</v>
          </cell>
          <cell r="I274">
            <v>0.55759647317558947</v>
          </cell>
          <cell r="J274">
            <v>0.33385406436515086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2.2220253516139548</v>
          </cell>
          <cell r="F275">
            <v>2.0053778356026659</v>
          </cell>
          <cell r="G275">
            <v>1.7193611184907007</v>
          </cell>
          <cell r="H275">
            <v>1.330409236900195</v>
          </cell>
          <cell r="I275">
            <v>0.79656639025084164</v>
          </cell>
          <cell r="J275">
            <v>0.4769343776645012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0.19728783172685199</v>
          </cell>
          <cell r="F276">
            <v>2.7837908983396801E-7</v>
          </cell>
          <cell r="G276">
            <v>3.0216492757548502E-7</v>
          </cell>
          <cell r="H276">
            <v>3.4312378135657199E-7</v>
          </cell>
          <cell r="I276">
            <v>1.3476839469623299E-2</v>
          </cell>
          <cell r="J276">
            <v>4.1259476341523098E-2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0.19728783172685199</v>
          </cell>
          <cell r="F277">
            <v>0.19728811010594099</v>
          </cell>
          <cell r="G277">
            <v>0.19728841227086899</v>
          </cell>
          <cell r="H277">
            <v>0.19728875539464999</v>
          </cell>
          <cell r="I277">
            <v>8.2515213335814602E-2</v>
          </cell>
          <cell r="J277">
            <v>5.47379003755116E-2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0.50620743725311346</v>
          </cell>
          <cell r="J278">
            <v>0.34450879262515616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45.991469670148703</v>
          </cell>
          <cell r="J279">
            <v>31.560966712940999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0.81545158989625388</v>
          </cell>
          <cell r="J280">
            <v>0.55959160838547917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3.8605215376535197E-2</v>
          </cell>
          <cell r="J281">
            <v>3.8605031771538442E-2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3.8605215376535197E-2</v>
          </cell>
          <cell r="J282">
            <v>2.0221544034642001E-7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3.8605215376535197E-2</v>
          </cell>
          <cell r="J283">
            <v>3.8605031771538394E-2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1521.9490515800201</v>
          </cell>
          <cell r="F284">
            <v>1519.4853687731199</v>
          </cell>
          <cell r="G284">
            <v>1310.6932439455099</v>
          </cell>
          <cell r="H284">
            <v>951.27400267320195</v>
          </cell>
          <cell r="I284">
            <v>365.010536454381</v>
          </cell>
          <cell r="J284">
            <v>181.382035084948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27.204877435755847</v>
          </cell>
          <cell r="F285">
            <v>28.48837034596713</v>
          </cell>
          <cell r="G285">
            <v>23.479249553284763</v>
          </cell>
          <cell r="H285">
            <v>16.813045682199505</v>
          </cell>
          <cell r="I285">
            <v>6.465980154190885</v>
          </cell>
          <cell r="J285">
            <v>3.21282910025365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26.98491226205709</v>
          </cell>
          <cell r="F286">
            <v>26.94122994278581</v>
          </cell>
          <cell r="G286">
            <v>23.239241913927408</v>
          </cell>
          <cell r="H286">
            <v>16.86656033108514</v>
          </cell>
          <cell r="I286">
            <v>6.4718180222407984</v>
          </cell>
          <cell r="J286">
            <v>3.215993529874964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0.30687440804586802</v>
          </cell>
          <cell r="F287">
            <v>1.6381499091205562</v>
          </cell>
          <cell r="G287">
            <v>0.30109043964311089</v>
          </cell>
          <cell r="H287">
            <v>2.2798203271764026E-4</v>
          </cell>
          <cell r="I287">
            <v>1.8192832305770294E-4</v>
          </cell>
          <cell r="J287">
            <v>1.0904560871859853E-4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1.3924470250188623E-2</v>
          </cell>
          <cell r="H288">
            <v>6.2771228913900747E-5</v>
          </cell>
          <cell r="I288">
            <v>1.5132873845800164E-2</v>
          </cell>
          <cell r="J288">
            <v>7.2429636765524649E-3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1.71989850026082E-7</v>
          </cell>
          <cell r="F289">
            <v>3.86165383673324E-8</v>
          </cell>
          <cell r="G289">
            <v>6.0247109049665004E-8</v>
          </cell>
          <cell r="H289">
            <v>7.1068034725681504E-8</v>
          </cell>
          <cell r="I289">
            <v>1.4299385037378299E-7</v>
          </cell>
          <cell r="J289">
            <v>2.4004589278777803E-7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2.2350523736149901</v>
          </cell>
          <cell r="F290">
            <v>2.2350524122315285</v>
          </cell>
          <cell r="G290">
            <v>2.2350524724786376</v>
          </cell>
          <cell r="H290">
            <v>2.2350525435466722</v>
          </cell>
          <cell r="I290">
            <v>2.2350527948046865</v>
          </cell>
          <cell r="J290">
            <v>1.1208913357142991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1.5880480655947878E-4</v>
          </cell>
          <cell r="I291">
            <v>2.5219011891937078E-4</v>
          </cell>
          <cell r="J291">
            <v>1.4319164829130186E-4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4.2870434579702905E-4</v>
          </cell>
          <cell r="I292">
            <v>6.5267191977384743E-4</v>
          </cell>
          <cell r="J292">
            <v>3.5587655294830464E-4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8.1516687580889078E-4</v>
          </cell>
          <cell r="I293">
            <v>1.2873880165295752E-3</v>
          </cell>
          <cell r="J293">
            <v>6.4120246198971103E-4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1.41142733632373E-5</v>
          </cell>
          <cell r="I294">
            <v>1.2278961349925799E-5</v>
          </cell>
          <cell r="J294">
            <v>3.61951663020451E-6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1.41142733632373E-5</v>
          </cell>
          <cell r="I295">
            <v>2.2398880670964754E-5</v>
          </cell>
          <cell r="J295">
            <v>1.2733689986791281E-5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13.632706964556039</v>
          </cell>
          <cell r="F296">
            <v>14.840273086131933</v>
          </cell>
          <cell r="G296">
            <v>15.069120737952206</v>
          </cell>
          <cell r="H296">
            <v>15.439962005980638</v>
          </cell>
          <cell r="I296">
            <v>19.757433165120311</v>
          </cell>
          <cell r="J296">
            <v>19.059848897764127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47.121647732092782</v>
          </cell>
          <cell r="F297">
            <v>1.4394869635772954E-3</v>
          </cell>
          <cell r="G297">
            <v>3.1970079999120937</v>
          </cell>
          <cell r="H297">
            <v>8.0129543407388951E-4</v>
          </cell>
          <cell r="I297">
            <v>1.1471815644308301E-3</v>
          </cell>
          <cell r="J297">
            <v>4.661573534319726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21.843518711314829</v>
          </cell>
          <cell r="F298">
            <v>19.08959165177658</v>
          </cell>
          <cell r="G298">
            <v>18.391878999596788</v>
          </cell>
          <cell r="H298">
            <v>19.400375203311725</v>
          </cell>
          <cell r="I298">
            <v>24.130638639721234</v>
          </cell>
          <cell r="J298">
            <v>24.199309387178712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10.549140747956658</v>
          </cell>
          <cell r="F299">
            <v>14.864682549311793</v>
          </cell>
          <cell r="G299">
            <v>14.593781601620959</v>
          </cell>
          <cell r="H299">
            <v>14.800095628681488</v>
          </cell>
          <cell r="I299">
            <v>18.469930763116782</v>
          </cell>
          <cell r="J299">
            <v>16.753385784462722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22.870460488102065</v>
          </cell>
          <cell r="F300">
            <v>17.897206923608149</v>
          </cell>
          <cell r="G300">
            <v>16.422025421377281</v>
          </cell>
          <cell r="H300">
            <v>18.037566603605015</v>
          </cell>
          <cell r="I300">
            <v>22.640808897848661</v>
          </cell>
          <cell r="J300">
            <v>20.095373797272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116.01745147230835</v>
          </cell>
          <cell r="F301">
            <v>66.693193697792012</v>
          </cell>
          <cell r="G301">
            <v>67.673814760459308</v>
          </cell>
          <cell r="H301">
            <v>67.678800737012892</v>
          </cell>
          <cell r="I301">
            <v>84.999958647371372</v>
          </cell>
          <cell r="J301">
            <v>84.769491400997254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1.7347371609993899E-8</v>
          </cell>
          <cell r="F302">
            <v>1.7729834415320799E-8</v>
          </cell>
          <cell r="G302">
            <v>1.84243560642551E-8</v>
          </cell>
          <cell r="H302">
            <v>2.27059599948288E-8</v>
          </cell>
          <cell r="I302">
            <v>3.2175172349028499E-8</v>
          </cell>
          <cell r="J302">
            <v>5.8060696627813001E-8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4.3300925199230047</v>
          </cell>
          <cell r="G303">
            <v>4.3300925493599358</v>
          </cell>
          <cell r="H303">
            <v>4.3300925802768688</v>
          </cell>
          <cell r="I303">
            <v>4.3300926340834778</v>
          </cell>
          <cell r="J303">
            <v>4.3300926937294832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93.409004692220705</v>
          </cell>
          <cell r="F304">
            <v>98.056297413769798</v>
          </cell>
          <cell r="G304">
            <v>12.9087067188488</v>
          </cell>
          <cell r="H304">
            <v>12.8750116044704</v>
          </cell>
          <cell r="I304">
            <v>31.161476562732599</v>
          </cell>
          <cell r="J304">
            <v>5.4268543339194203E-2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0.5944031042238952</v>
          </cell>
          <cell r="F305">
            <v>0.62587992743082266</v>
          </cell>
          <cell r="G305">
            <v>8.1987104047963236E-2</v>
          </cell>
          <cell r="H305">
            <v>8.2057980292343721E-2</v>
          </cell>
          <cell r="I305">
            <v>0.19862041591543558</v>
          </cell>
          <cell r="J305">
            <v>2.3851540556814774E-4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0.69258235213129171</v>
          </cell>
          <cell r="F306">
            <v>0.75021445153001542</v>
          </cell>
          <cell r="G306">
            <v>0.10239202407280398</v>
          </cell>
          <cell r="H306">
            <v>0.10934935012655822</v>
          </cell>
          <cell r="I306">
            <v>0.29793075964561011</v>
          </cell>
          <cell r="J306">
            <v>3.577731083522216E-4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1.6561880264578128</v>
          </cell>
          <cell r="F307">
            <v>1.7385868335774792</v>
          </cell>
          <cell r="G307">
            <v>0.22887777870299256</v>
          </cell>
          <cell r="H307">
            <v>0.22828034759699251</v>
          </cell>
          <cell r="I307">
            <v>0.55250844969384083</v>
          </cell>
          <cell r="J307">
            <v>9.6220821523394047E-4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2.7170709545809801E-2</v>
          </cell>
          <cell r="G308">
            <v>4.3079974380466902E-8</v>
          </cell>
          <cell r="H308">
            <v>2.9467809503708502E-7</v>
          </cell>
          <cell r="I308">
            <v>4.7067889603859998E-3</v>
          </cell>
          <cell r="J308">
            <v>1.0182427319633E-7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6.519975453528451E-2</v>
          </cell>
          <cell r="F309">
            <v>4.7876739741109571E-2</v>
          </cell>
          <cell r="G309">
            <v>1.3398645153993301E-2</v>
          </cell>
          <cell r="H309">
            <v>1.3398678791438402E-2</v>
          </cell>
          <cell r="I309">
            <v>1.165676687131546E-2</v>
          </cell>
          <cell r="J309">
            <v>3.880666975617994E-5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0.62578888835875224</v>
          </cell>
          <cell r="F310">
            <v>0.73757379508444887</v>
          </cell>
          <cell r="G310">
            <v>0.73636043336117352</v>
          </cell>
          <cell r="H310">
            <v>0.73429396054552221</v>
          </cell>
          <cell r="I310">
            <v>0.73019610888210273</v>
          </cell>
          <cell r="J310">
            <v>0.72614170349761809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0.62578888835875224</v>
          </cell>
          <cell r="F311">
            <v>0.73757379508444887</v>
          </cell>
          <cell r="G311">
            <v>0.73636043336117352</v>
          </cell>
          <cell r="H311">
            <v>0.73429396054552221</v>
          </cell>
          <cell r="I311">
            <v>0.73019610888210273</v>
          </cell>
          <cell r="J311">
            <v>0.72614170349761809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1.3437166900816177E-4</v>
          </cell>
          <cell r="F312">
            <v>6.9170099983284614E-4</v>
          </cell>
          <cell r="G312">
            <v>2.2822338566819171E-3</v>
          </cell>
          <cell r="H312">
            <v>5.1404151710702877E-4</v>
          </cell>
          <cell r="I312">
            <v>1.5521280462168301E-3</v>
          </cell>
          <cell r="J312">
            <v>7.1751997582113466E-2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1.343716690081615E-4</v>
          </cell>
          <cell r="F313">
            <v>6.9216213383273392E-4</v>
          </cell>
          <cell r="G313">
            <v>2.2846111836159564E-3</v>
          </cell>
          <cell r="H313">
            <v>5.1404151710702877E-4</v>
          </cell>
          <cell r="I313">
            <v>1.5521280462168253E-3</v>
          </cell>
          <cell r="J313">
            <v>7.1751997582113411E-2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1.7713242940804453E-4</v>
          </cell>
          <cell r="F314">
            <v>9.1049176293382162E-4</v>
          </cell>
          <cell r="G314">
            <v>2.9493089810429E-3</v>
          </cell>
          <cell r="H314">
            <v>6.4168687823646341E-4</v>
          </cell>
          <cell r="I314">
            <v>1.8269012394912932E-3</v>
          </cell>
          <cell r="J314">
            <v>7.9724431017241332E-2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1.7713242940804453E-4</v>
          </cell>
          <cell r="F315">
            <v>9.1049176293382162E-4</v>
          </cell>
          <cell r="G315">
            <v>2.9493089810429E-3</v>
          </cell>
          <cell r="H315">
            <v>6.4168687823646341E-4</v>
          </cell>
          <cell r="I315">
            <v>1.8269012394912932E-3</v>
          </cell>
          <cell r="J315">
            <v>7.9724431017241332E-2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2.76321253126964E-5</v>
          </cell>
          <cell r="F316">
            <v>1.35491130714048E-6</v>
          </cell>
          <cell r="G316">
            <v>1.2299463371732601E-6</v>
          </cell>
          <cell r="H316">
            <v>1.1810019539661201E-6</v>
          </cell>
          <cell r="I316">
            <v>2.1561976420275101E-5</v>
          </cell>
          <cell r="J316">
            <v>4.5462460886815499E-2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1.9234849283190035E-4</v>
          </cell>
          <cell r="F317">
            <v>1.8659712467313633E-4</v>
          </cell>
          <cell r="G317">
            <v>1.844024629626664E-4</v>
          </cell>
          <cell r="H317">
            <v>9.6420201449508904E-5</v>
          </cell>
          <cell r="I317">
            <v>1.0015175671850823E-4</v>
          </cell>
          <cell r="J317">
            <v>4.5538504906663925E-2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0.92935617107052126</v>
          </cell>
          <cell r="F318">
            <v>2.0717595864247307</v>
          </cell>
          <cell r="G318">
            <v>1.6279507073969859</v>
          </cell>
          <cell r="H318">
            <v>1.3168492991084211</v>
          </cell>
          <cell r="I318">
            <v>0.24732041770437346</v>
          </cell>
          <cell r="J318">
            <v>4.7912557559086997E-3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7.0502881943280943E-2</v>
          </cell>
          <cell r="F319">
            <v>0.17142794579317924</v>
          </cell>
          <cell r="G319">
            <v>0.15592585650050345</v>
          </cell>
          <cell r="H319">
            <v>0.1710356251620021</v>
          </cell>
          <cell r="I319">
            <v>0.11157043821880452</v>
          </cell>
          <cell r="J319">
            <v>2.1614167939182269E-3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21.5610635431849</v>
          </cell>
          <cell r="F320">
            <v>51.2340904092638</v>
          </cell>
          <cell r="G320">
            <v>45.453643757175001</v>
          </cell>
          <cell r="H320">
            <v>47.863371378604299</v>
          </cell>
          <cell r="I320">
            <v>31.245384017625799</v>
          </cell>
          <cell r="J320">
            <v>0.61113271365278898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0.29255174414090729</v>
          </cell>
          <cell r="F321">
            <v>0.69517083323288775</v>
          </cell>
          <cell r="G321">
            <v>0.616738721264246</v>
          </cell>
          <cell r="H321">
            <v>0.64943516117509292</v>
          </cell>
          <cell r="I321">
            <v>0.42395365017131381</v>
          </cell>
          <cell r="J321">
            <v>8.2921670780568453E-3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5.9844734528825098E-3</v>
          </cell>
          <cell r="G322">
            <v>4.6990915723116302E-3</v>
          </cell>
          <cell r="H322">
            <v>1.47044601052446E-2</v>
          </cell>
          <cell r="I322">
            <v>6.3177621321740703E-7</v>
          </cell>
          <cell r="J322">
            <v>3.7955661132202698E-7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8.3052360549385664E-3</v>
          </cell>
          <cell r="F323">
            <v>6.9172278006976633E-3</v>
          </cell>
          <cell r="G323">
            <v>1.1616037048247718E-2</v>
          </cell>
          <cell r="H323">
            <v>2.632027212597262E-2</v>
          </cell>
          <cell r="I323">
            <v>2.3618783102948612E-2</v>
          </cell>
          <cell r="J323">
            <v>5.3896535537578368E-3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29.714400344853669</v>
          </cell>
          <cell r="F324">
            <v>29.714392608863026</v>
          </cell>
          <cell r="G324">
            <v>26.159882429230429</v>
          </cell>
          <cell r="H324">
            <v>29.714389241796731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89.580576393356253</v>
          </cell>
          <cell r="F325">
            <v>89.580553071515865</v>
          </cell>
          <cell r="G325">
            <v>78.864702608705301</v>
          </cell>
          <cell r="H325">
            <v>89.580542920756201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1.01</v>
          </cell>
          <cell r="G326">
            <v>1.01</v>
          </cell>
          <cell r="H326">
            <v>1.01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2650.66755897744</v>
          </cell>
          <cell r="F327">
            <v>2621.6827820728699</v>
          </cell>
          <cell r="G327">
            <v>2571.7158805643198</v>
          </cell>
          <cell r="H327">
            <v>2011.9741651695999</v>
          </cell>
          <cell r="I327">
            <v>936.05767640083502</v>
          </cell>
          <cell r="J327">
            <v>505.54224248001299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47.158715100826349</v>
          </cell>
          <cell r="F328">
            <v>48.283060641059009</v>
          </cell>
          <cell r="G328">
            <v>45.819096790274003</v>
          </cell>
          <cell r="H328">
            <v>35.559991664973751</v>
          </cell>
          <cell r="I328">
            <v>16.587207205751099</v>
          </cell>
          <cell r="J328">
            <v>8.9585328038085787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46.997651754919119</v>
          </cell>
          <cell r="F329">
            <v>46.483737270795615</v>
          </cell>
          <cell r="G329">
            <v>45.597799300785894</v>
          </cell>
          <cell r="H329">
            <v>35.673300800879424</v>
          </cell>
          <cell r="I329">
            <v>16.596767312071545</v>
          </cell>
          <cell r="J329">
            <v>8.9635149375888741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0.31171750091616113</v>
          </cell>
          <cell r="F330">
            <v>1.9535693815589135</v>
          </cell>
          <cell r="G330">
            <v>0.34032748998857132</v>
          </cell>
          <cell r="H330">
            <v>2.2743708244376363E-4</v>
          </cell>
          <cell r="I330">
            <v>1.7685272124726853E-4</v>
          </cell>
          <cell r="J330">
            <v>1.0382018621436116E-4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2.7344583613094629E-2</v>
          </cell>
          <cell r="H331">
            <v>6.4072936156363535E-5</v>
          </cell>
          <cell r="I331">
            <v>4.3252858009066641E-2</v>
          </cell>
          <cell r="J331">
            <v>2.3533150408840287E-2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6.5081755124693598E-8</v>
          </cell>
          <cell r="F332">
            <v>2.59013311372003E-8</v>
          </cell>
          <cell r="G332">
            <v>3.7840109767555401E-8</v>
          </cell>
          <cell r="H332">
            <v>2.92866012580377E-8</v>
          </cell>
          <cell r="I332">
            <v>6.0199009854461997E-8</v>
          </cell>
          <cell r="J332">
            <v>1.0591586127146199E-7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3.0972400724776752</v>
          </cell>
          <cell r="F333">
            <v>3.0972400983790065</v>
          </cell>
          <cell r="G333">
            <v>3.0972401362191162</v>
          </cell>
          <cell r="H333">
            <v>3.0972401655057173</v>
          </cell>
          <cell r="I333">
            <v>3.0972402699334212</v>
          </cell>
          <cell r="J333">
            <v>1.5532826164895823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6.0983010670904499E-3</v>
          </cell>
          <cell r="I334">
            <v>1.9079566034999201E-2</v>
          </cell>
          <cell r="J334">
            <v>1.52664278466572E-2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4.5412880286843844E-5</v>
          </cell>
          <cell r="I335">
            <v>1.4884767828722797E-4</v>
          </cell>
          <cell r="J335">
            <v>1.2180660515949849E-4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5.086242592126513E-5</v>
          </cell>
          <cell r="I336">
            <v>1.5777853898446168E-4</v>
          </cell>
          <cell r="J336">
            <v>1.2180660515949849E-4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1.0812590544486629E-4</v>
          </cell>
          <cell r="I337">
            <v>3.3829017792551789E-4</v>
          </cell>
          <cell r="J337">
            <v>2.7068134479888551E-4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3.9822166901880701E-6</v>
          </cell>
          <cell r="I338">
            <v>1.60928498288395E-7</v>
          </cell>
          <cell r="J338">
            <v>2.5044660341411201E-6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3.9822166901880701E-6</v>
          </cell>
          <cell r="I339">
            <v>1.2966577951047999E-5</v>
          </cell>
          <cell r="J339">
            <v>1.0722116551672539E-5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5.97520651291005E-4</v>
          </cell>
          <cell r="I340">
            <v>7.81143015687389E-2</v>
          </cell>
          <cell r="J340">
            <v>0.30275627590613985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7.9938573618661471E-4</v>
          </cell>
          <cell r="I341">
            <v>0.13019050261456477</v>
          </cell>
          <cell r="J341">
            <v>0.60551255181227925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1.6149206791648764E-3</v>
          </cell>
          <cell r="I342">
            <v>0.23671000475375403</v>
          </cell>
          <cell r="J342">
            <v>1.0091875863538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6.1491879659425404E-5</v>
          </cell>
          <cell r="I343">
            <v>1.5513483728034501E-2</v>
          </cell>
          <cell r="J343">
            <v>6.4669950660360798E-2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6.1491879659425404E-5</v>
          </cell>
          <cell r="I344">
            <v>1.5588163493509399E-2</v>
          </cell>
          <cell r="J344">
            <v>7.5942390459195389E-2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7.5549292969841408</v>
          </cell>
          <cell r="F345">
            <v>13.656861354152575</v>
          </cell>
          <cell r="G345">
            <v>14.426500530554589</v>
          </cell>
          <cell r="H345">
            <v>26.868006576367165</v>
          </cell>
          <cell r="I345">
            <v>26.570507954494428</v>
          </cell>
          <cell r="J345">
            <v>23.009407908370591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6.9737808895238205</v>
          </cell>
          <cell r="F346">
            <v>13.655522720927593</v>
          </cell>
          <cell r="G346">
            <v>13.840107003346606</v>
          </cell>
          <cell r="H346">
            <v>18.887410563584861</v>
          </cell>
          <cell r="I346">
            <v>13.871368123302238</v>
          </cell>
          <cell r="J346">
            <v>10.558114388334603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0.58114840746031837</v>
          </cell>
          <cell r="F347">
            <v>1.3386332249905953E-3</v>
          </cell>
          <cell r="G347">
            <v>0.58639352720797489</v>
          </cell>
          <cell r="H347">
            <v>7.9805960127823345</v>
          </cell>
          <cell r="I347">
            <v>12.699139831192182</v>
          </cell>
          <cell r="J347">
            <v>12.451293520035993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7.3973159678646706E-8</v>
          </cell>
          <cell r="F348">
            <v>6.1256902967868503E-8</v>
          </cell>
          <cell r="G348">
            <v>7.9035763476992795E-8</v>
          </cell>
          <cell r="H348">
            <v>1.0112784267918301E-7</v>
          </cell>
          <cell r="I348">
            <v>8.4534256779408097E-8</v>
          </cell>
          <cell r="J348">
            <v>1.36701892540615E-7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0.86351883032524046</v>
          </cell>
          <cell r="G349">
            <v>0.86351894150387964</v>
          </cell>
          <cell r="H349">
            <v>0.86351907617910428</v>
          </cell>
          <cell r="I349">
            <v>0.86351924180056217</v>
          </cell>
          <cell r="J349">
            <v>0.86351938678698215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3.5368244349497209E-6</v>
          </cell>
          <cell r="F350">
            <v>5.7720399364531933E-5</v>
          </cell>
          <cell r="G350">
            <v>7.7754611875506061</v>
          </cell>
          <cell r="H350">
            <v>8.8601106997600994</v>
          </cell>
          <cell r="I350">
            <v>13.364309379805579</v>
          </cell>
          <cell r="J350">
            <v>99.585477127335182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3.5368244349497265E-6</v>
          </cell>
          <cell r="F351">
            <v>5.7767578235021508E-5</v>
          </cell>
          <cell r="G351">
            <v>7.7853915338948623</v>
          </cell>
          <cell r="H351">
            <v>8.8601106997600834</v>
          </cell>
          <cell r="I351">
            <v>13.364309379805562</v>
          </cell>
          <cell r="J351">
            <v>99.585477127335153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5.7887601694869027E-6</v>
          </cell>
          <cell r="F352">
            <v>6.9002706319102084E-5</v>
          </cell>
          <cell r="G352">
            <v>9.268318508138039</v>
          </cell>
          <cell r="H352">
            <v>10.184033706766222</v>
          </cell>
          <cell r="I352">
            <v>14.370224753737801</v>
          </cell>
          <cell r="J352">
            <v>100.59139184615728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5.7887601694869027E-6</v>
          </cell>
          <cell r="F353">
            <v>6.9002706319102084E-5</v>
          </cell>
          <cell r="G353">
            <v>9.268318508138039</v>
          </cell>
          <cell r="H353">
            <v>10.184033706766222</v>
          </cell>
          <cell r="I353">
            <v>14.370224753737801</v>
          </cell>
          <cell r="J353">
            <v>100.59139184615728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1.1658820946620801E-3</v>
          </cell>
          <cell r="F354">
            <v>1.49908579042348E-5</v>
          </cell>
          <cell r="G354">
            <v>0.48794196365131998</v>
          </cell>
          <cell r="H354">
            <v>6.6334825994341998E-2</v>
          </cell>
          <cell r="I354">
            <v>0.60132623838880495</v>
          </cell>
          <cell r="J354">
            <v>5.7090252304963096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1.1658820946620801E-3</v>
          </cell>
          <cell r="F355">
            <v>1.1795538594449794E-3</v>
          </cell>
          <cell r="G355">
            <v>0.48911784626160071</v>
          </cell>
          <cell r="H355">
            <v>0.55544719203041593</v>
          </cell>
          <cell r="I355">
            <v>0.83388955988040325</v>
          </cell>
          <cell r="J355">
            <v>6.1880800012221906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3.6866280952199692E-5</v>
          </cell>
          <cell r="F356">
            <v>2.8036419954866289E-5</v>
          </cell>
          <cell r="G356">
            <v>2.8637200382464115E-5</v>
          </cell>
          <cell r="H356">
            <v>1.2655493682181384E-3</v>
          </cell>
          <cell r="I356">
            <v>5.0558316571701458E-3</v>
          </cell>
          <cell r="J356">
            <v>1.7168114817766155E-2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3.6866280952199747E-5</v>
          </cell>
          <cell r="F357">
            <v>2.8059336058022258E-5</v>
          </cell>
          <cell r="G357">
            <v>2.867377407388489E-5</v>
          </cell>
          <cell r="H357">
            <v>1.265549368218136E-3</v>
          </cell>
          <cell r="I357">
            <v>5.0558316571701406E-3</v>
          </cell>
          <cell r="J357">
            <v>1.7168114817766152E-2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3.6866280952199747E-5</v>
          </cell>
          <cell r="F358">
            <v>2.8059336058022258E-5</v>
          </cell>
          <cell r="G358">
            <v>2.867377407388489E-5</v>
          </cell>
          <cell r="H358">
            <v>1.4530720680753658E-3</v>
          </cell>
          <cell r="I358">
            <v>5.4367980359519468E-3</v>
          </cell>
          <cell r="J358">
            <v>1.7341930519111134E-2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3.6866280952199747E-5</v>
          </cell>
          <cell r="F359">
            <v>2.8059336058022258E-5</v>
          </cell>
          <cell r="G359">
            <v>2.867377407388489E-5</v>
          </cell>
          <cell r="H359">
            <v>1.4530720680753658E-3</v>
          </cell>
          <cell r="I359">
            <v>5.4367980359519468E-3</v>
          </cell>
          <cell r="J359">
            <v>1.7341930519111134E-2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4.4199395587361399E-4</v>
          </cell>
          <cell r="F360">
            <v>1.1594656614321499E-5</v>
          </cell>
          <cell r="G360">
            <v>1.92442412871191E-5</v>
          </cell>
          <cell r="H360">
            <v>1.8356310764668398E-5</v>
          </cell>
          <cell r="I360">
            <v>3.8035383343218399E-5</v>
          </cell>
          <cell r="J360">
            <v>7.7152658148731102E-4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4.4199395587361399E-4</v>
          </cell>
          <cell r="F361">
            <v>4.5225986691707344E-4</v>
          </cell>
          <cell r="G361">
            <v>4.6830531840973675E-4</v>
          </cell>
          <cell r="H361">
            <v>4.8144443607289164E-4</v>
          </cell>
          <cell r="I361">
            <v>6.8767553112557766E-4</v>
          </cell>
          <cell r="J361">
            <v>1.0668026539243259E-3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213.780543605639</v>
          </cell>
          <cell r="F362">
            <v>1.49178327529913E-2</v>
          </cell>
          <cell r="G362">
            <v>4.6501859978890503E-2</v>
          </cell>
          <cell r="H362">
            <v>2.3015460350073701E-2</v>
          </cell>
          <cell r="I362">
            <v>4.4057026127679803E-2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2.7300020699812988</v>
          </cell>
          <cell r="F363">
            <v>1.9050243585509708E-4</v>
          </cell>
          <cell r="G363">
            <v>5.9383408732712633E-4</v>
          </cell>
          <cell r="H363">
            <v>2.9391006935215009E-4</v>
          </cell>
          <cell r="I363">
            <v>5.6261327853884932E-4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2.7763706961771288</v>
          </cell>
          <cell r="F364">
            <v>1.9373808770118534E-4</v>
          </cell>
          <cell r="G364">
            <v>6.0392025946610971E-4</v>
          </cell>
          <cell r="H364">
            <v>2.9890208246848948E-4</v>
          </cell>
          <cell r="I364">
            <v>5.7216917048934755E-4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0.23782974266800599</v>
          </cell>
          <cell r="G365">
            <v>0.17760490996532999</v>
          </cell>
          <cell r="H365">
            <v>65.196717260992401</v>
          </cell>
          <cell r="I365">
            <v>106.76742719404101</v>
          </cell>
          <cell r="J365">
            <v>57.262023476588702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1.2199155844927559E-3</v>
          </cell>
          <cell r="G366">
            <v>6.5248958374449027E-4</v>
          </cell>
          <cell r="H366">
            <v>0.34670967944424247</v>
          </cell>
          <cell r="I366">
            <v>0.5754889033867695</v>
          </cell>
          <cell r="J366">
            <v>0.31428017929544372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2.6243609286628108E-3</v>
          </cell>
          <cell r="G367">
            <v>1.3829779223274046E-3</v>
          </cell>
          <cell r="H367">
            <v>0.716533337518102</v>
          </cell>
          <cell r="I367">
            <v>1.1604120510913538</v>
          </cell>
          <cell r="J367">
            <v>0.61842228829103396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4.2168394090072031E-3</v>
          </cell>
          <cell r="G368">
            <v>3.1490232263356359E-3</v>
          </cell>
          <cell r="H368">
            <v>1.1559701642019926</v>
          </cell>
          <cell r="I368">
            <v>1.8930394892560454</v>
          </cell>
          <cell r="J368">
            <v>1.0152841041948351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1.23034292758113E-4</v>
          </cell>
          <cell r="G369">
            <v>1.61639964953057E-6</v>
          </cell>
          <cell r="H369">
            <v>2.56024560977147E-2</v>
          </cell>
          <cell r="I369">
            <v>4.8483181505109303E-7</v>
          </cell>
          <cell r="J369">
            <v>3.0881835982228302E-3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1.23034292758113E-4</v>
          </cell>
          <cell r="G370">
            <v>1.246142581971643E-4</v>
          </cell>
          <cell r="H370">
            <v>2.5727057745784886E-2</v>
          </cell>
          <cell r="I370">
            <v>4.2703044782195748E-2</v>
          </cell>
          <cell r="J370">
            <v>2.3320700343561415E-2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26.492980730388219</v>
          </cell>
          <cell r="F371">
            <v>1.5624439735429198E-4</v>
          </cell>
          <cell r="G371">
            <v>1.6349981637310757E-4</v>
          </cell>
          <cell r="H371">
            <v>1.0671370791158202E-4</v>
          </cell>
          <cell r="I371">
            <v>3.1572270251138256E-4</v>
          </cell>
          <cell r="J371">
            <v>9.5091380118208002E-5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26.492980730388219</v>
          </cell>
          <cell r="F372">
            <v>1.5624439735429198E-4</v>
          </cell>
          <cell r="G372">
            <v>1.6349981637310757E-4</v>
          </cell>
          <cell r="H372">
            <v>1.0671370791158202E-4</v>
          </cell>
          <cell r="I372">
            <v>3.1572270251138256E-4</v>
          </cell>
          <cell r="J372">
            <v>9.5091380118208002E-5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2.1181533150069399E-7</v>
          </cell>
          <cell r="F373">
            <v>2.0328008431626301E-7</v>
          </cell>
          <cell r="G373">
            <v>3.0653592176635001E-7</v>
          </cell>
          <cell r="H373">
            <v>4.2011522185964199E-7</v>
          </cell>
          <cell r="I373">
            <v>4.5238435809610299E-7</v>
          </cell>
          <cell r="J373">
            <v>8.5676713552861198E-7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4.0261107640577549</v>
          </cell>
          <cell r="F374">
            <v>1.9091283405003878E-4</v>
          </cell>
          <cell r="G374">
            <v>1.8927054276929312E-4</v>
          </cell>
          <cell r="H374">
            <v>1.8819748887288767E-4</v>
          </cell>
          <cell r="I374">
            <v>1.8772032422909035E-4</v>
          </cell>
          <cell r="J374">
            <v>9.4871241664851169E-5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1.5218412753945825E-3</v>
          </cell>
          <cell r="F375">
            <v>1.1683770699890488E-3</v>
          </cell>
          <cell r="G375">
            <v>1.5556697010572619E-3</v>
          </cell>
          <cell r="H375">
            <v>1.2777835795287915E-3</v>
          </cell>
          <cell r="I375">
            <v>9.8921580264475908E-2</v>
          </cell>
          <cell r="J375">
            <v>1.9144397940842841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1.5218412753945779E-3</v>
          </cell>
          <cell r="F376">
            <v>1.168377069989046E-3</v>
          </cell>
          <cell r="G376">
            <v>1.5556697010572584E-3</v>
          </cell>
          <cell r="H376">
            <v>1.277783579528788E-3</v>
          </cell>
          <cell r="I376">
            <v>9.8921580264475756E-2</v>
          </cell>
          <cell r="J376">
            <v>1.9144397940842788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1.7640658560455749E-3</v>
          </cell>
          <cell r="F377">
            <v>1.3536728329248075E-3</v>
          </cell>
          <cell r="G377">
            <v>1.7951310548140361E-3</v>
          </cell>
          <cell r="H377">
            <v>1.4748779286041824E-3</v>
          </cell>
          <cell r="I377">
            <v>0.11409258664197632</v>
          </cell>
          <cell r="J377">
            <v>2.2080200879749725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1.7640658560455749E-3</v>
          </cell>
          <cell r="F378">
            <v>1.3536728329248075E-3</v>
          </cell>
          <cell r="G378">
            <v>1.7951310548140361E-3</v>
          </cell>
          <cell r="H378">
            <v>1.4748779286041824E-3</v>
          </cell>
          <cell r="I378">
            <v>0.11409258664197632</v>
          </cell>
          <cell r="J378">
            <v>2.2080200879749725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2.6016284088266101E-4</v>
          </cell>
          <cell r="F379">
            <v>3.5732944435720902E-7</v>
          </cell>
          <cell r="G379">
            <v>5.8314666328881997E-6</v>
          </cell>
          <cell r="H379">
            <v>2.2188741446355001E-5</v>
          </cell>
          <cell r="I379">
            <v>6.6057422951955602E-2</v>
          </cell>
          <cell r="J379">
            <v>1.4324211700492699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2.6016284088266101E-4</v>
          </cell>
          <cell r="F380">
            <v>2.6041542995401527E-4</v>
          </cell>
          <cell r="G380">
            <v>2.6616781660393816E-4</v>
          </cell>
          <cell r="H380">
            <v>2.1838955267706398E-4</v>
          </cell>
          <cell r="I380">
            <v>6.643368427728355E-2</v>
          </cell>
          <cell r="J380">
            <v>1.4656144964777602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0.14080575852840765</v>
          </cell>
          <cell r="H381">
            <v>0.23802863169777172</v>
          </cell>
          <cell r="I381">
            <v>1.4212537061295556</v>
          </cell>
          <cell r="J381">
            <v>5.8670673621273943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0.14080575852840765</v>
          </cell>
          <cell r="H382">
            <v>0.23802863169777172</v>
          </cell>
          <cell r="I382">
            <v>1.4212537061295556</v>
          </cell>
          <cell r="J382">
            <v>5.8670673621273943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0.14080575852840799</v>
          </cell>
          <cell r="H383">
            <v>0.238028631697772</v>
          </cell>
          <cell r="I383">
            <v>1.42125370612956</v>
          </cell>
          <cell r="J383">
            <v>5.8670673621273899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4.49254805853238E-2</v>
          </cell>
          <cell r="H384">
            <v>2.3691160944731698E-2</v>
          </cell>
          <cell r="I384">
            <v>0.17054047388756599</v>
          </cell>
          <cell r="J384">
            <v>1.37870012225542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4.49254805853238E-2</v>
          </cell>
          <cell r="H385">
            <v>6.8616641530055505E-2</v>
          </cell>
          <cell r="I385">
            <v>0.40970612474881102</v>
          </cell>
          <cell r="J385">
            <v>1.69130488365725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2.3660584397878128E-2</v>
          </cell>
          <cell r="F386">
            <v>8.9624082406449727E-5</v>
          </cell>
          <cell r="G386">
            <v>1.5370336462284533E-3</v>
          </cell>
          <cell r="H386">
            <v>1.3983404248141051E-2</v>
          </cell>
          <cell r="I386">
            <v>0.87101497161864927</v>
          </cell>
          <cell r="J386">
            <v>2.5008169148206871E-2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2.3660584397878184E-2</v>
          </cell>
          <cell r="F387">
            <v>8.9564372824566817E-5</v>
          </cell>
          <cell r="G387">
            <v>1.5354342355664071E-3</v>
          </cell>
          <cell r="H387">
            <v>1.3983404248141051E-2</v>
          </cell>
          <cell r="I387">
            <v>0.87101497161865227</v>
          </cell>
          <cell r="J387">
            <v>2.5008169148206912E-2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3.1536699519939607E-2</v>
          </cell>
          <cell r="F388">
            <v>1.1770912682528082E-4</v>
          </cell>
          <cell r="G388">
            <v>1.9846915311591781E-3</v>
          </cell>
          <cell r="H388">
            <v>1.7480677620385618E-2</v>
          </cell>
          <cell r="I388">
            <v>1.0247249364487236</v>
          </cell>
          <cell r="J388">
            <v>2.7788276919344591E-2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3.1536699519939607E-2</v>
          </cell>
          <cell r="F389">
            <v>1.1770912682528082E-4</v>
          </cell>
          <cell r="G389">
            <v>1.9846915311591781E-3</v>
          </cell>
          <cell r="H389">
            <v>1.7480677620385618E-2</v>
          </cell>
          <cell r="I389">
            <v>1.0247249364487236</v>
          </cell>
          <cell r="J389">
            <v>2.7788276919344591E-2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1.92983469104958E-3</v>
          </cell>
          <cell r="F390">
            <v>1.7277955838111102E-5</v>
          </cell>
          <cell r="G390">
            <v>1.7913116427454601E-5</v>
          </cell>
          <cell r="H390">
            <v>1.09257004006659E-2</v>
          </cell>
          <cell r="I390">
            <v>8.1643956024500704E-3</v>
          </cell>
          <cell r="J390">
            <v>1.32526190558515E-5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1.92983469104958E-3</v>
          </cell>
          <cell r="F391">
            <v>1.9439836125087165E-3</v>
          </cell>
          <cell r="G391">
            <v>1.9543842172103604E-3</v>
          </cell>
          <cell r="H391">
            <v>1.2863503610527804E-2</v>
          </cell>
          <cell r="I391">
            <v>5.5245607387332279E-2</v>
          </cell>
          <cell r="J391">
            <v>1.4203397415127592E-2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9.6674596486686964E-6</v>
          </cell>
          <cell r="G392">
            <v>3.9195187491618934E-3</v>
          </cell>
          <cell r="H392">
            <v>4.5580990899601664E-3</v>
          </cell>
          <cell r="I392">
            <v>5.0370266299881433E-3</v>
          </cell>
          <cell r="J392">
            <v>5.5788738553521474E-3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9.6674596486686964E-6</v>
          </cell>
          <cell r="G393">
            <v>3.9195187491618934E-3</v>
          </cell>
          <cell r="H393">
            <v>4.5580990899601664E-3</v>
          </cell>
          <cell r="I393">
            <v>5.0370266299881433E-3</v>
          </cell>
          <cell r="J393">
            <v>5.5788738553521474E-3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9.6674596486686897E-6</v>
          </cell>
          <cell r="G394">
            <v>3.9195187491618899E-3</v>
          </cell>
          <cell r="H394">
            <v>4.5580990899601699E-3</v>
          </cell>
          <cell r="I394">
            <v>5.0370266299881398E-3</v>
          </cell>
          <cell r="J394">
            <v>5.57887385535215E-3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3.3240925350977999E-6</v>
          </cell>
          <cell r="G395">
            <v>1.24696318016033E-3</v>
          </cell>
          <cell r="H395">
            <v>6.3832761737287106E-5</v>
          </cell>
          <cell r="I395">
            <v>7.1987840682799606E-5</v>
          </cell>
          <cell r="J395">
            <v>1.4657619467758299E-3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3.3240925350977999E-6</v>
          </cell>
          <cell r="G396">
            <v>1.2502872726954199E-3</v>
          </cell>
          <cell r="H396">
            <v>1.3141200344327099E-3</v>
          </cell>
          <cell r="I396">
            <v>1.4521308011524001E-3</v>
          </cell>
          <cell r="J396">
            <v>1.6082350378157E-3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4.2691896536410374E-2</v>
          </cell>
          <cell r="F397">
            <v>6.1509425599153001E-4</v>
          </cell>
          <cell r="G397">
            <v>2.7145004933758488E-3</v>
          </cell>
          <cell r="H397">
            <v>6.313426094453292E-3</v>
          </cell>
          <cell r="I397">
            <v>0.22938740921544876</v>
          </cell>
          <cell r="J397">
            <v>1.3978688067748504E-2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4.2691896536410263E-2</v>
          </cell>
          <cell r="F398">
            <v>6.1550431882885677E-4</v>
          </cell>
          <cell r="G398">
            <v>2.7173280980564442E-3</v>
          </cell>
          <cell r="H398">
            <v>6.313426094453292E-3</v>
          </cell>
          <cell r="I398">
            <v>0.22938740921544754</v>
          </cell>
          <cell r="J398">
            <v>1.3978688067748496E-2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5.6914310922817506E-2</v>
          </cell>
          <cell r="F399">
            <v>8.1568187045407661E-4</v>
          </cell>
          <cell r="G399">
            <v>3.5076521141652771E-3</v>
          </cell>
          <cell r="H399">
            <v>7.8932049282820493E-3</v>
          </cell>
          <cell r="I399">
            <v>0.26986897876572757</v>
          </cell>
          <cell r="J399">
            <v>1.5533297941053003E-2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5.6914310922817506E-2</v>
          </cell>
          <cell r="F400">
            <v>8.1568187045407661E-4</v>
          </cell>
          <cell r="G400">
            <v>3.5076521141652771E-3</v>
          </cell>
          <cell r="H400">
            <v>7.8932049282820493E-3</v>
          </cell>
          <cell r="I400">
            <v>0.26986897876572757</v>
          </cell>
          <cell r="J400">
            <v>1.5533297941053003E-2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2.0291739678844302E-3</v>
          </cell>
          <cell r="F401">
            <v>9.1505526913474806E-6</v>
          </cell>
          <cell r="G401">
            <v>1.1171817115075E-5</v>
          </cell>
          <cell r="H401">
            <v>1.65753969973711E-3</v>
          </cell>
          <cell r="I401">
            <v>2.7241661868983899E-4</v>
          </cell>
          <cell r="J401">
            <v>1.2694209708496E-5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2.7134351252724857E-3</v>
          </cell>
          <cell r="F402">
            <v>2.7027767111680871E-3</v>
          </cell>
          <cell r="G402">
            <v>2.6921790029500016E-3</v>
          </cell>
          <cell r="H402">
            <v>3.9313607879621062E-3</v>
          </cell>
          <cell r="I402">
            <v>1.4553361428479246E-2</v>
          </cell>
          <cell r="J402">
            <v>5.0914261998205078E-3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54.094441526939519</v>
          </cell>
          <cell r="F403">
            <v>1.4429190171024319E-3</v>
          </cell>
          <cell r="G403">
            <v>3.5998315907443899</v>
          </cell>
          <cell r="H403">
            <v>8.0960277885865431E-4</v>
          </cell>
          <cell r="I403">
            <v>1.1678481471508447E-3</v>
          </cell>
          <cell r="J403">
            <v>4.9839152068027355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59.525230467488207</v>
          </cell>
          <cell r="F404">
            <v>58.275707937984471</v>
          </cell>
          <cell r="G404">
            <v>55.340117800883675</v>
          </cell>
          <cell r="H404">
            <v>55.40600151824853</v>
          </cell>
          <cell r="I404">
            <v>59.428758311020452</v>
          </cell>
          <cell r="J404">
            <v>57.594142428231144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113.61966937978355</v>
          </cell>
          <cell r="F405">
            <v>58.277150857001637</v>
          </cell>
          <cell r="G405">
            <v>58.939949391628083</v>
          </cell>
          <cell r="H405">
            <v>55.406811121027374</v>
          </cell>
          <cell r="I405">
            <v>59.429926159167486</v>
          </cell>
          <cell r="J405">
            <v>62.578057635033915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2.0226945756842899E-8</v>
          </cell>
          <cell r="F406">
            <v>1.9801956870238401E-8</v>
          </cell>
          <cell r="G406">
            <v>2.2314359255606002E-8</v>
          </cell>
          <cell r="H406">
            <v>2.7397606474053601E-8</v>
          </cell>
          <cell r="I406">
            <v>4.87926466487442E-8</v>
          </cell>
          <cell r="J406">
            <v>8.8261010009864501E-8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4.3683888655255521</v>
          </cell>
          <cell r="G407">
            <v>4.3683888989779227</v>
          </cell>
          <cell r="H407">
            <v>4.368388936366153</v>
          </cell>
          <cell r="I407">
            <v>4.3683890080380721</v>
          </cell>
          <cell r="J407">
            <v>4.3683890986475653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0.42916516422077106</v>
          </cell>
          <cell r="F408">
            <v>7.9990114109295074E-2</v>
          </cell>
          <cell r="G408">
            <v>6.8549738794861103E-4</v>
          </cell>
          <cell r="H408">
            <v>2.8708632700456139E-3</v>
          </cell>
          <cell r="I408">
            <v>1.2653752710217216</v>
          </cell>
          <cell r="J408">
            <v>1.5292143293297784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1.1223461864692328</v>
          </cell>
          <cell r="F409">
            <v>0.20918892540780235</v>
          </cell>
          <cell r="G409">
            <v>1.7927023051735077E-3</v>
          </cell>
          <cell r="H409">
            <v>7.5078378014688382E-3</v>
          </cell>
          <cell r="I409">
            <v>3.3091900934278233</v>
          </cell>
          <cell r="J409">
            <v>3.9991779713380491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1.7595923299829062</v>
          </cell>
          <cell r="F410">
            <v>0.31989822197505835</v>
          </cell>
          <cell r="G410">
            <v>3.1517699225594815E-3</v>
          </cell>
          <cell r="H410">
            <v>1.0537622221835075E-2</v>
          </cell>
          <cell r="I410">
            <v>4.1385345371882778</v>
          </cell>
          <cell r="J410">
            <v>5.0008091217391399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4.8845144231815201E-8</v>
          </cell>
          <cell r="G411">
            <v>2.3585380999701999E-7</v>
          </cell>
          <cell r="H411">
            <v>1.90074736578555E-6</v>
          </cell>
          <cell r="I411">
            <v>5.9791266413441103E-2</v>
          </cell>
          <cell r="J411">
            <v>1.8555725173476201E-2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1.6014265778475402E-2</v>
          </cell>
          <cell r="F412">
            <v>3.0021496162639383E-3</v>
          </cell>
          <cell r="G412">
            <v>1.2491636255813204E-4</v>
          </cell>
          <cell r="H412">
            <v>1.2590822357301176E-4</v>
          </cell>
          <cell r="I412">
            <v>5.9813050159902063E-2</v>
          </cell>
          <cell r="J412">
            <v>7.8347580891394375E-2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1.0390967711615918E-3</v>
          </cell>
          <cell r="J413">
            <v>1.104744485722923E-3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1.0390967711615918E-3</v>
          </cell>
          <cell r="J414">
            <v>1.104744485722923E-3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1.2324396082316101E-4</v>
          </cell>
          <cell r="J415">
            <v>5.37473179404367E-5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1.2330198471390699E-4</v>
          </cell>
          <cell r="J416">
            <v>9.5960993055296804E-5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124.97757418089793</v>
          </cell>
          <cell r="F417">
            <v>139.89351761352901</v>
          </cell>
          <cell r="G417">
            <v>119.11779621919732</v>
          </cell>
          <cell r="H417">
            <v>129.52333382589998</v>
          </cell>
          <cell r="I417">
            <v>112.95807613140613</v>
          </cell>
          <cell r="J417">
            <v>78.928594608809306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126.29371768575798</v>
          </cell>
          <cell r="F418">
            <v>143.51953449358015</v>
          </cell>
          <cell r="G418">
            <v>121.9400305764534</v>
          </cell>
          <cell r="H418">
            <v>132.11412289378328</v>
          </cell>
          <cell r="I418">
            <v>114.39276921567132</v>
          </cell>
          <cell r="J418">
            <v>79.362979690218197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3.6357997234125097E-8</v>
          </cell>
          <cell r="F419">
            <v>3.80426304683715E-8</v>
          </cell>
          <cell r="G419">
            <v>4.4161618670975501E-8</v>
          </cell>
          <cell r="H419">
            <v>5.3395614256215297E-8</v>
          </cell>
          <cell r="I419">
            <v>1.0307972408170001E-7</v>
          </cell>
          <cell r="J419">
            <v>3.2867563133050202E-7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15.305609219471593</v>
          </cell>
          <cell r="I420">
            <v>15.305609355923062</v>
          </cell>
          <cell r="J420">
            <v>15.305609558876411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12.240000323214902</v>
          </cell>
          <cell r="F421">
            <v>12.242674875852394</v>
          </cell>
          <cell r="G421">
            <v>12.2474930650967</v>
          </cell>
          <cell r="H421">
            <v>12.25564304758108</v>
          </cell>
          <cell r="I421">
            <v>12.27194523916125</v>
          </cell>
          <cell r="J421">
            <v>12.288285749765594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12.240000323214902</v>
          </cell>
          <cell r="F422">
            <v>12.242674875852394</v>
          </cell>
          <cell r="G422">
            <v>12.2474930650967</v>
          </cell>
          <cell r="H422">
            <v>12.25564304758108</v>
          </cell>
          <cell r="I422">
            <v>12.27194523916125</v>
          </cell>
          <cell r="J422">
            <v>12.288285749765594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8.695948426181044E-5</v>
          </cell>
          <cell r="F424">
            <v>1.0056072538194423E-4</v>
          </cell>
          <cell r="G424">
            <v>4.3946489943149022E-5</v>
          </cell>
          <cell r="H424">
            <v>5.2407599002553902E-4</v>
          </cell>
          <cell r="I424">
            <v>1.6852605598714071E-3</v>
          </cell>
          <cell r="J424">
            <v>5.8964756427677559E-4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8.6959484261810169E-5</v>
          </cell>
          <cell r="F425">
            <v>1.0062776586553204E-4</v>
          </cell>
          <cell r="G425">
            <v>4.3992267536839763E-5</v>
          </cell>
          <cell r="H425">
            <v>5.2407599002553902E-4</v>
          </cell>
          <cell r="I425">
            <v>1.6852605598714002E-3</v>
          </cell>
          <cell r="J425">
            <v>5.8964756427677483E-4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6.8851707223395198E-5</v>
          </cell>
          <cell r="F426">
            <v>7.6008483326928361E-5</v>
          </cell>
          <cell r="G426">
            <v>3.5049342118950163E-5</v>
          </cell>
          <cell r="H426">
            <v>6.5651729775569219E-4</v>
          </cell>
          <cell r="I426">
            <v>1.9840969708058145E-3</v>
          </cell>
          <cell r="J426">
            <v>6.5658627052759264E-4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6.8851707223395198E-5</v>
          </cell>
          <cell r="F427">
            <v>7.6008483326928361E-5</v>
          </cell>
          <cell r="G427">
            <v>3.5049342118950163E-5</v>
          </cell>
          <cell r="H427">
            <v>6.5651729775569219E-4</v>
          </cell>
          <cell r="I427">
            <v>1.9840969708058145E-3</v>
          </cell>
          <cell r="J427">
            <v>6.5658627052759264E-4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5.5093251001173897E-4</v>
          </cell>
          <cell r="F428">
            <v>1.25423235867168E-5</v>
          </cell>
          <cell r="G428">
            <v>1.91687616471651E-5</v>
          </cell>
          <cell r="H428">
            <v>1.5843023346586699E-5</v>
          </cell>
          <cell r="I428">
            <v>4.4759589120296799E-5</v>
          </cell>
          <cell r="J428">
            <v>9.4131372582560897E-5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5.5093251001173897E-4</v>
          </cell>
          <cell r="F429">
            <v>5.6191040053106469E-4</v>
          </cell>
          <cell r="G429">
            <v>5.7696206604333539E-4</v>
          </cell>
          <cell r="H429">
            <v>5.8644641011216538E-4</v>
          </cell>
          <cell r="I429">
            <v>7.7130473310088458E-4</v>
          </cell>
          <cell r="J429">
            <v>4.2695473399259999E-4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0.1840728406462504</v>
          </cell>
          <cell r="F430">
            <v>1.8864102504272957</v>
          </cell>
          <cell r="G430">
            <v>3.2062192918806372E-4</v>
          </cell>
          <cell r="H430">
            <v>2.2867311774473956E-4</v>
          </cell>
          <cell r="I430">
            <v>8.5463055123042461E-5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15.876983784066301</v>
          </cell>
          <cell r="F431">
            <v>162.71007092072401</v>
          </cell>
          <cell r="G431">
            <v>2.7654862893748799E-2</v>
          </cell>
          <cell r="H431">
            <v>1.9723927601369699E-2</v>
          </cell>
          <cell r="I431">
            <v>7.3715141004042899E-3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0.215427188386245</v>
          </cell>
          <cell r="F432">
            <v>2.2077350192771212</v>
          </cell>
          <cell r="G432">
            <v>3.7523558878899284E-4</v>
          </cell>
          <cell r="H432">
            <v>2.6762452647720065E-4</v>
          </cell>
          <cell r="I432">
            <v>1.0002054410317897E-4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2.05328604802604E-4</v>
          </cell>
          <cell r="F433">
            <v>0.19949026511022999</v>
          </cell>
          <cell r="G433">
            <v>1.2611225355749901E-6</v>
          </cell>
          <cell r="H433">
            <v>1.19154132264881E-6</v>
          </cell>
          <cell r="I433">
            <v>5.0521113000380998E-6</v>
          </cell>
          <cell r="J433">
            <v>9.9141736899183998E-5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3.977863128686801E-2</v>
          </cell>
          <cell r="F434">
            <v>0.23926868538108875</v>
          </cell>
          <cell r="G434">
            <v>1.0071040835153977E-3</v>
          </cell>
          <cell r="H434">
            <v>7.5645685476488644E-4</v>
          </cell>
          <cell r="I434">
            <v>3.8371774363099576E-4</v>
          </cell>
          <cell r="J434">
            <v>1.0541949723793862E-4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1.364609882910168E-2</v>
          </cell>
          <cell r="I435">
            <v>0.60085542743076648</v>
          </cell>
          <cell r="J435">
            <v>3.5587764013091951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5.470801754308642E-4</v>
          </cell>
          <cell r="I436">
            <v>2.0691315695159445E-3</v>
          </cell>
          <cell r="J436">
            <v>7.8465902547814655E-4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5.0261452208168081E-4</v>
          </cell>
          <cell r="I437">
            <v>2.3896386107212743E-3</v>
          </cell>
          <cell r="J437">
            <v>8.5654826581206523E-4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1.3056716620224199E-4</v>
          </cell>
          <cell r="I438">
            <v>1.2488079112902251E-3</v>
          </cell>
          <cell r="J438">
            <v>5.5511591645648873E-4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4.8458861037761165E-6</v>
          </cell>
          <cell r="I439">
            <v>1.4258507695221807E-4</v>
          </cell>
          <cell r="J439">
            <v>9.4620703491650091E-5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1.4641090914233976E-3</v>
          </cell>
          <cell r="I440">
            <v>0.18457593860811319</v>
          </cell>
          <cell r="J440">
            <v>1.1173863815348251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1.0988324052664251E-3</v>
          </cell>
          <cell r="I441">
            <v>8.7900112627948238E-2</v>
          </cell>
          <cell r="J441">
            <v>0.55662042363353725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1.860042981045751E-3</v>
          </cell>
          <cell r="I442">
            <v>0.11065764613308773</v>
          </cell>
          <cell r="J442">
            <v>0.80953317056211727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1.0709604989869669E-3</v>
          </cell>
          <cell r="I443">
            <v>9.1337314798939584E-2</v>
          </cell>
          <cell r="J443">
            <v>0.60751169957625206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4.0113470935821863E-4</v>
          </cell>
          <cell r="I444">
            <v>5.9574344124976354E-4</v>
          </cell>
          <cell r="J444">
            <v>6.5161269019606716E-4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6.9792020293523357E-5</v>
          </cell>
          <cell r="I445">
            <v>1.5160927475857329E-4</v>
          </cell>
          <cell r="J445">
            <v>1.3947813833569924E-4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1.1398731591305393E-3</v>
          </cell>
          <cell r="I446">
            <v>8.7331488190485085E-2</v>
          </cell>
          <cell r="J446">
            <v>0.43943633792928211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7.0932416900763092E-4</v>
          </cell>
          <cell r="I447">
            <v>1.3840077458439895E-3</v>
          </cell>
          <cell r="J447">
            <v>3.6062553599324772E-4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6.0065741720421568E-5</v>
          </cell>
          <cell r="I448">
            <v>4.8827191834549567E-3</v>
          </cell>
          <cell r="J448">
            <v>4.9608900744006956E-3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1.1124708987748093E-3</v>
          </cell>
          <cell r="I449">
            <v>1.7113448328201213E-3</v>
          </cell>
          <cell r="J449">
            <v>1.2405933800597136E-3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1.4345194800745606E-3</v>
          </cell>
          <cell r="I450">
            <v>3.0785779617461947E-3</v>
          </cell>
          <cell r="J450">
            <v>1.8786019060613936E-3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1.5292029617283872E-3</v>
          </cell>
          <cell r="I451">
            <v>3.4531759679778014E-3</v>
          </cell>
          <cell r="J451">
            <v>2.9472954239016542E-3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4.4283122477209631E-5</v>
          </cell>
          <cell r="I452">
            <v>6.5143394028869032E-5</v>
          </cell>
          <cell r="J452">
            <v>5.3252594971325501E-5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3.5955248673849549E-5</v>
          </cell>
          <cell r="I453">
            <v>5.7745181937825364E-5</v>
          </cell>
          <cell r="J453">
            <v>4.6903833906069389E-5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2.0126478050825457E-5</v>
          </cell>
          <cell r="I454">
            <v>2.979545676994543E-5</v>
          </cell>
          <cell r="J454">
            <v>2.5506525179823772E-5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5.3757202285780554E-5</v>
          </cell>
          <cell r="I455">
            <v>8.6106294985370161E-5</v>
          </cell>
          <cell r="J455">
            <v>5.9266793389170379E-5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2.1379028837029558E-4</v>
          </cell>
          <cell r="I456">
            <v>2.1668399851614145E-4</v>
          </cell>
          <cell r="J456">
            <v>1.4001952124873497E-4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2.3593207375895793E-4</v>
          </cell>
          <cell r="I457">
            <v>1.7572123166934493E-2</v>
          </cell>
          <cell r="J457">
            <v>1.3566254601560088E-2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1.3800544798339501E-3</v>
          </cell>
          <cell r="I458">
            <v>0.50627177389014599</v>
          </cell>
          <cell r="J458">
            <v>3.7890595185589602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1.3800544798339501E-3</v>
          </cell>
          <cell r="I459">
            <v>0.9893674207076919</v>
          </cell>
          <cell r="J459">
            <v>4.3604256730036317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1.183952806221491</v>
          </cell>
          <cell r="F460">
            <v>1.4346368452518009E-4</v>
          </cell>
          <cell r="G460">
            <v>3.8279017044532792E-4</v>
          </cell>
          <cell r="H460">
            <v>1.5265086481934265E-4</v>
          </cell>
          <cell r="I460">
            <v>7.634601338400818E-4</v>
          </cell>
          <cell r="J460">
            <v>8.9223328591932319E-5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1.183952806221491</v>
          </cell>
          <cell r="F461">
            <v>1.4346368452518009E-4</v>
          </cell>
          <cell r="G461">
            <v>3.8279017044532792E-4</v>
          </cell>
          <cell r="H461">
            <v>1.5265086481934265E-4</v>
          </cell>
          <cell r="I461">
            <v>7.634601338400818E-4</v>
          </cell>
          <cell r="J461">
            <v>8.9223328591932319E-5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142.95162799185755</v>
          </cell>
          <cell r="F462">
            <v>103.98811547145019</v>
          </cell>
          <cell r="G462">
            <v>114.97538777460655</v>
          </cell>
          <cell r="H462">
            <v>130.66013779489512</v>
          </cell>
          <cell r="I462">
            <v>128.98300387458553</v>
          </cell>
          <cell r="J462">
            <v>105.73388656859906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32.723628064586727</v>
          </cell>
          <cell r="F463">
            <v>71.168127987298959</v>
          </cell>
          <cell r="G463">
            <v>68.95990271941092</v>
          </cell>
          <cell r="H463">
            <v>44.418579162787751</v>
          </cell>
          <cell r="I463">
            <v>30.088427980917118</v>
          </cell>
          <cell r="J463">
            <v>25.284229803583067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8.5178490460828451E-3</v>
          </cell>
          <cell r="F464">
            <v>8.7314631450079443E-4</v>
          </cell>
          <cell r="G464">
            <v>5.1756063379697912E-3</v>
          </cell>
          <cell r="H464">
            <v>5.0690358268152831E-4</v>
          </cell>
          <cell r="I464">
            <v>0.61169424803016015</v>
          </cell>
          <cell r="J464">
            <v>1.9304937715688857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179.36414612698445</v>
          </cell>
          <cell r="F465">
            <v>183.4117547914957</v>
          </cell>
          <cell r="G465">
            <v>191.97614756961568</v>
          </cell>
          <cell r="H465">
            <v>181.73254414137256</v>
          </cell>
          <cell r="I465">
            <v>163.96524058206751</v>
          </cell>
          <cell r="J465">
            <v>135.05844282477932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4.98502325253435E-8</v>
          </cell>
          <cell r="F466">
            <v>5.07016086429142E-8</v>
          </cell>
          <cell r="G466">
            <v>5.9198589415762202E-8</v>
          </cell>
          <cell r="H466">
            <v>7.1914331548403502E-8</v>
          </cell>
          <cell r="I466">
            <v>1.2914145012206999E-7</v>
          </cell>
          <cell r="J466">
            <v>4.0574964641037802E-7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13.914190215329389</v>
          </cell>
          <cell r="I467">
            <v>13.914190398905863</v>
          </cell>
          <cell r="J467">
            <v>13.91419065130381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0.90177643349664194</v>
          </cell>
          <cell r="F468">
            <v>1.092713907915699E-4</v>
          </cell>
          <cell r="G468">
            <v>2.9155820474248059E-4</v>
          </cell>
          <cell r="H468">
            <v>1.1626895238019509E-4</v>
          </cell>
          <cell r="I468">
            <v>5.815015201563531E-4</v>
          </cell>
          <cell r="J468">
            <v>6.7958363390440408E-5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1.183952806221491</v>
          </cell>
          <cell r="F469">
            <v>1.4346368452518009E-4</v>
          </cell>
          <cell r="G469">
            <v>3.8279017044532792E-4</v>
          </cell>
          <cell r="H469">
            <v>1.5265086481934265E-4</v>
          </cell>
          <cell r="I469">
            <v>7.634601338400818E-4</v>
          </cell>
          <cell r="J469">
            <v>8.9223328591932319E-5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6.8366452480000302E-6</v>
          </cell>
          <cell r="F470">
            <v>3.79732303012016E-6</v>
          </cell>
          <cell r="G470">
            <v>3.8525165285949803E-6</v>
          </cell>
          <cell r="H470">
            <v>8.0979747803068798E-6</v>
          </cell>
          <cell r="I470">
            <v>1.58520752529829E-6</v>
          </cell>
          <cell r="J470">
            <v>1.01883103972026E-6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0.11438448317832206</v>
          </cell>
          <cell r="F471">
            <v>9.6643091193811259E-4</v>
          </cell>
          <cell r="G471">
            <v>9.3715401803071141E-4</v>
          </cell>
          <cell r="H471">
            <v>4.1708583501091911E-4</v>
          </cell>
          <cell r="I471">
            <v>8.7324777421687709E-4</v>
          </cell>
          <cell r="J471">
            <v>3.9278381304719805E-4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3.3751518042229316E-3</v>
          </cell>
          <cell r="J472">
            <v>1.2170034782612194E-2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4.3033185503842351E-3</v>
          </cell>
          <cell r="J473">
            <v>1.6125296086961168E-2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0.47589640439543401</v>
          </cell>
          <cell r="J474">
            <v>1.7159749043483199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8.4378795105573313E-3</v>
          </cell>
          <cell r="J475">
            <v>3.0425086956530494E-2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1.8328405899686599E-4</v>
          </cell>
          <cell r="J476">
            <v>1.2671775258699799E-3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1.8328405899686599E-4</v>
          </cell>
          <cell r="J477">
            <v>1.450431003468834E-3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257.80534430014541</v>
          </cell>
          <cell r="F478">
            <v>118.57428358294088</v>
          </cell>
          <cell r="G478">
            <v>115.95387367923757</v>
          </cell>
          <cell r="H478">
            <v>145.14227640065968</v>
          </cell>
          <cell r="I478">
            <v>150.71745811406603</v>
          </cell>
          <cell r="J478">
            <v>138.00488101479621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3.3344719134020075E-2</v>
          </cell>
          <cell r="F479">
            <v>7.5113259960940158E-4</v>
          </cell>
          <cell r="G479">
            <v>19.597331294569582</v>
          </cell>
          <cell r="H479">
            <v>4.3249859547893517E-4</v>
          </cell>
          <cell r="I479">
            <v>6.3186313290538709E-4</v>
          </cell>
          <cell r="J479">
            <v>1.5100121724877695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265.98220401611451</v>
          </cell>
          <cell r="F480">
            <v>124.18282189971927</v>
          </cell>
          <cell r="G480">
            <v>141.65368229119258</v>
          </cell>
          <cell r="H480">
            <v>151.13021443671443</v>
          </cell>
          <cell r="I480">
            <v>155.81221838726927</v>
          </cell>
          <cell r="J480">
            <v>143.20527274783197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2.20619237822898E-7</v>
          </cell>
          <cell r="F481">
            <v>2.5736504766135201E-7</v>
          </cell>
          <cell r="G481">
            <v>2.8402539607105099E-7</v>
          </cell>
          <cell r="H481">
            <v>3.2419794393584499E-7</v>
          </cell>
          <cell r="I481">
            <v>2.7772648609917797E-7</v>
          </cell>
          <cell r="J481">
            <v>8.78091314855375E-7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12.64926401466122</v>
          </cell>
          <cell r="I482">
            <v>12.649264874608626</v>
          </cell>
          <cell r="J482">
            <v>12.649265421111174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2267.7888151639299</v>
          </cell>
          <cell r="F483">
            <v>2041.3460381710499</v>
          </cell>
          <cell r="G483">
            <v>1785.06086392873</v>
          </cell>
          <cell r="H483">
            <v>933.19476485682003</v>
          </cell>
          <cell r="I483">
            <v>237.37388753501401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30.256636351153482</v>
          </cell>
          <cell r="F484">
            <v>27.235456992649741</v>
          </cell>
          <cell r="G484">
            <v>23.816192637435584</v>
          </cell>
          <cell r="H484">
            <v>12.450668708842832</v>
          </cell>
          <cell r="I484">
            <v>3.1673384000649047</v>
          </cell>
          <cell r="J484">
            <v>8.282735765598534E-2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30.770540232889122</v>
          </cell>
          <cell r="F485">
            <v>27.698046650896192</v>
          </cell>
          <cell r="G485">
            <v>24.220635874202529</v>
          </cell>
          <cell r="H485">
            <v>12.662072793172594</v>
          </cell>
          <cell r="I485">
            <v>3.2208125852783467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7.3248891831131189E-5</v>
          </cell>
          <cell r="H486">
            <v>7.3997917493948495E-5</v>
          </cell>
          <cell r="I486">
            <v>3.2926718980644655E-4</v>
          </cell>
          <cell r="J486">
            <v>8.4237127789254768E-2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9.2700776792688995</v>
          </cell>
          <cell r="F487">
            <v>9.2700072613631992</v>
          </cell>
          <cell r="G487">
            <v>2.37237865064353</v>
          </cell>
          <cell r="H487">
            <v>4.4804589956434202E-2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0.10000083796406588</v>
          </cell>
          <cell r="F488">
            <v>0.10000007833185748</v>
          </cell>
          <cell r="G488">
            <v>2.5592002703813711E-2</v>
          </cell>
          <cell r="H488">
            <v>4.8332890999389582E-4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0.10000083796406588</v>
          </cell>
          <cell r="F489">
            <v>0.10000007833185748</v>
          </cell>
          <cell r="G489">
            <v>2.5592002703813711E-2</v>
          </cell>
          <cell r="H489">
            <v>4.8332890999389582E-4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54.392402174005639</v>
          </cell>
          <cell r="F490">
            <v>43.51941937126054</v>
          </cell>
          <cell r="G490">
            <v>53.298487089984235</v>
          </cell>
          <cell r="H490">
            <v>52.205430552501419</v>
          </cell>
          <cell r="I490">
            <v>50.019277752158679</v>
          </cell>
          <cell r="J490">
            <v>47.833205310555989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54.392402174005639</v>
          </cell>
          <cell r="F491">
            <v>43.51941937126054</v>
          </cell>
          <cell r="G491">
            <v>53.298487089984235</v>
          </cell>
          <cell r="H491">
            <v>52.205430552501419</v>
          </cell>
          <cell r="I491">
            <v>50.019277752158679</v>
          </cell>
          <cell r="J491">
            <v>47.833205310555989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4.1023908333954093</v>
          </cell>
          <cell r="G493">
            <v>5.2970156603961769</v>
          </cell>
          <cell r="H493">
            <v>9.7903828145153202</v>
          </cell>
          <cell r="I493">
            <v>11.31069292837719</v>
          </cell>
          <cell r="J493">
            <v>12.494047085631285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1.3674636111318019</v>
          </cell>
          <cell r="G494">
            <v>1.7656718867987273</v>
          </cell>
          <cell r="H494">
            <v>3.2634609381717765</v>
          </cell>
          <cell r="I494">
            <v>3.7702309761257338</v>
          </cell>
          <cell r="J494">
            <v>4.1646823618770972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0.25262567317798201</v>
          </cell>
          <cell r="G495">
            <v>7.3558988082021604E-2</v>
          </cell>
          <cell r="H495">
            <v>0.27665926065730301</v>
          </cell>
          <cell r="I495">
            <v>0.160681126744674</v>
          </cell>
          <cell r="J495">
            <v>0.49254427291848701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0.25262567317798201</v>
          </cell>
          <cell r="G496">
            <v>0.32618455385331618</v>
          </cell>
          <cell r="H496">
            <v>0.60284364506448007</v>
          </cell>
          <cell r="I496">
            <v>0.70171325840474041</v>
          </cell>
          <cell r="J496">
            <v>0.77283922313645548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7.1200113784817587</v>
          </cell>
          <cell r="F497">
            <v>7.6289076305420931</v>
          </cell>
          <cell r="G497">
            <v>7.3714991289678711</v>
          </cell>
          <cell r="H497">
            <v>8.4064081419680949</v>
          </cell>
          <cell r="I497">
            <v>10.236883501984327</v>
          </cell>
          <cell r="J497">
            <v>13.025972916148682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7.7403480603838357</v>
          </cell>
          <cell r="F498">
            <v>8.2914026514380179</v>
          </cell>
          <cell r="G498">
            <v>8.0084836830728463</v>
          </cell>
          <cell r="H498">
            <v>9.1268268151108938</v>
          </cell>
          <cell r="I498">
            <v>11.099601395884925</v>
          </cell>
          <cell r="J498">
            <v>14.105251141782286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0.79547230709278105</v>
          </cell>
          <cell r="F499">
            <v>1.5191762390589701E-8</v>
          </cell>
          <cell r="G499">
            <v>1.74161438103244E-8</v>
          </cell>
          <cell r="H499">
            <v>2.01478472313567E-8</v>
          </cell>
          <cell r="I499">
            <v>3.9073075175165999E-8</v>
          </cell>
          <cell r="J499">
            <v>6.5016471475221806E-8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0.79547230709278105</v>
          </cell>
          <cell r="F500">
            <v>0.79547232228454301</v>
          </cell>
          <cell r="G500">
            <v>0.79547233970068698</v>
          </cell>
          <cell r="H500">
            <v>0.79547235984853404</v>
          </cell>
          <cell r="I500">
            <v>0.795472428725023</v>
          </cell>
          <cell r="J500">
            <v>0.79547249374149398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0.75067394442802149</v>
          </cell>
          <cell r="I501">
            <v>1.7791486423809266</v>
          </cell>
          <cell r="J501">
            <v>18.777523117243842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0.75639286981194165</v>
          </cell>
          <cell r="I502">
            <v>1.7927028870809114</v>
          </cell>
          <cell r="J502">
            <v>18.920577574374583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3.8672587527438199E-2</v>
          </cell>
          <cell r="I503">
            <v>2.2430869198051501E-2</v>
          </cell>
          <cell r="J503">
            <v>0.63882266180393898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3.8672587527438199E-2</v>
          </cell>
          <cell r="I504">
            <v>0.101731054397303</v>
          </cell>
          <cell r="J504">
            <v>0.740553716201242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1.2875826153530927</v>
          </cell>
          <cell r="G505">
            <v>2.1020195083784916</v>
          </cell>
          <cell r="H505">
            <v>2.4452039250429891</v>
          </cell>
          <cell r="I505">
            <v>5.5115284863318585</v>
          </cell>
          <cell r="J505">
            <v>12.398068589634297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1.2875826153530927</v>
          </cell>
          <cell r="G506">
            <v>2.1020195083784916</v>
          </cell>
          <cell r="H506">
            <v>2.4452039250429891</v>
          </cell>
          <cell r="I506">
            <v>5.5115284863318585</v>
          </cell>
          <cell r="J506">
            <v>12.398068589634297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1.28758261535309</v>
          </cell>
          <cell r="G507">
            <v>2.1020195083784898</v>
          </cell>
          <cell r="H507">
            <v>2.44520392504299</v>
          </cell>
          <cell r="I507">
            <v>5.5115284863318497</v>
          </cell>
          <cell r="J507">
            <v>12.398068589634301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1.43363293556568E-8</v>
          </cell>
          <cell r="G508">
            <v>0.18752213634150899</v>
          </cell>
          <cell r="H508">
            <v>4.5935932057356299E-2</v>
          </cell>
          <cell r="I508">
            <v>0.30210107070415398</v>
          </cell>
          <cell r="J508">
            <v>2.5465532910432902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0.43894533181274237</v>
          </cell>
          <cell r="G509">
            <v>0.67067015067783897</v>
          </cell>
          <cell r="H509">
            <v>0.704881294994677</v>
          </cell>
          <cell r="I509">
            <v>1.588813280032052</v>
          </cell>
          <cell r="J509">
            <v>3.5740017579591301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1.4500056713712306</v>
          </cell>
          <cell r="F510">
            <v>3.8017690923613476</v>
          </cell>
          <cell r="G510">
            <v>3.79892386647556</v>
          </cell>
          <cell r="H510">
            <v>1.0695872078476441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1.4500056713712306</v>
          </cell>
          <cell r="F511">
            <v>3.8017690923613476</v>
          </cell>
          <cell r="G511">
            <v>3.79892386647556</v>
          </cell>
          <cell r="H511">
            <v>1.0695872078476441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384.30985221551583</v>
          </cell>
          <cell r="J513">
            <v>923.77653656092843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-384.309852215516</v>
          </cell>
          <cell r="J514">
            <v>-923.776536560929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2.7358523931410437</v>
          </cell>
          <cell r="J515">
            <v>6.8479920273182824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1.2933120403939449</v>
          </cell>
          <cell r="J516">
            <v>3.2372325947322733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3.8555953606408204</v>
          </cell>
          <cell r="J517">
            <v>9.2767630997489352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4.7820401385174502E-2</v>
          </cell>
          <cell r="J518">
            <v>8.7280222578107206E-2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4.7820401385174502E-2</v>
          </cell>
          <cell r="J519">
            <v>0.121985090988522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1.9186520312295685E-6</v>
          </cell>
          <cell r="G520">
            <v>1.7410437428351512E-6</v>
          </cell>
          <cell r="H520">
            <v>1.9812545597639119E-6</v>
          </cell>
          <cell r="I520">
            <v>4.1387914126301449E-6</v>
          </cell>
          <cell r="J520">
            <v>3.0349499053907905E-6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8.552912096491998E-5</v>
          </cell>
          <cell r="G521">
            <v>8.2260090131870773E-5</v>
          </cell>
          <cell r="H521">
            <v>8.9067060634901972E-5</v>
          </cell>
          <cell r="I521">
            <v>1.2640715280304781E-4</v>
          </cell>
          <cell r="J521">
            <v>1.0970501986386906E-4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1.0263494515790403E-5</v>
          </cell>
          <cell r="G522">
            <v>9.871210815824498E-6</v>
          </cell>
          <cell r="H522">
            <v>1.068804727618825E-5</v>
          </cell>
          <cell r="I522">
            <v>1.5168858336365738E-5</v>
          </cell>
          <cell r="J522">
            <v>1.3164602383664297E-5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1.1546431330264205E-4</v>
          </cell>
          <cell r="G523">
            <v>1.110511216780256E-4</v>
          </cell>
          <cell r="H523">
            <v>1.2024053185711782E-4</v>
          </cell>
          <cell r="I523">
            <v>1.706496562841146E-4</v>
          </cell>
          <cell r="J523">
            <v>1.4810177681622336E-4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2.6533344157508597E-7</v>
          </cell>
          <cell r="F524">
            <v>1.12162507875471E-5</v>
          </cell>
          <cell r="G524">
            <v>3.2186812693541399E-7</v>
          </cell>
          <cell r="H524">
            <v>1.1803828867762499E-7</v>
          </cell>
          <cell r="I524">
            <v>3.7212873612953901E-6</v>
          </cell>
          <cell r="J524">
            <v>2.1906219026091E-6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2.6533344157508597E-7</v>
          </cell>
          <cell r="F525">
            <v>1.145180344586868E-5</v>
          </cell>
          <cell r="G525">
            <v>1.1726204014480976E-5</v>
          </cell>
          <cell r="H525">
            <v>1.1745280441590835E-5</v>
          </cell>
          <cell r="I525">
            <v>1.3103252698776454E-5</v>
          </cell>
          <cell r="J525">
            <v>8.5697547841427852E-6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4514.4833502461497</v>
          </cell>
          <cell r="F526">
            <v>3846.52656264294</v>
          </cell>
          <cell r="G526">
            <v>3530.90122989061</v>
          </cell>
          <cell r="H526">
            <v>1654.5332767059699</v>
          </cell>
          <cell r="I526">
            <v>339.07555187603799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60.231834696592315</v>
          </cell>
          <cell r="F527">
            <v>51.320014739788242</v>
          </cell>
          <cell r="G527">
            <v>47.109042049161694</v>
          </cell>
          <cell r="H527">
            <v>22.074708093312186</v>
          </cell>
          <cell r="I527">
            <v>4.5242425480120003</v>
          </cell>
          <cell r="J527">
            <v>0.1709668885944258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61.254862282851384</v>
          </cell>
          <cell r="F528">
            <v>52.191676562319401</v>
          </cell>
          <cell r="G528">
            <v>47.909107596887452</v>
          </cell>
          <cell r="H528">
            <v>22.449569561817775</v>
          </cell>
          <cell r="I528">
            <v>4.6007537567983361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7.395710980776768E-5</v>
          </cell>
          <cell r="H529">
            <v>7.413208069524301E-5</v>
          </cell>
          <cell r="I529">
            <v>3.3291023977823943E-4</v>
          </cell>
          <cell r="J529">
            <v>0.17386855782492389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71.694107878209081</v>
          </cell>
          <cell r="F530">
            <v>35.304778068650307</v>
          </cell>
          <cell r="G530">
            <v>53.036964646576948</v>
          </cell>
          <cell r="H530">
            <v>28.848065098894214</v>
          </cell>
          <cell r="I530">
            <v>14.455447080709634</v>
          </cell>
          <cell r="J530">
            <v>12.296023985577017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71.694107878209081</v>
          </cell>
          <cell r="F531">
            <v>35.304778068650307</v>
          </cell>
          <cell r="G531">
            <v>53.036964646576948</v>
          </cell>
          <cell r="H531">
            <v>28.848065098894214</v>
          </cell>
          <cell r="I531">
            <v>14.455447080709634</v>
          </cell>
          <cell r="J531">
            <v>12.296023985577017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4.6142257146930598E-7</v>
          </cell>
          <cell r="F532">
            <v>4.4454661514718002E-7</v>
          </cell>
          <cell r="G532">
            <v>5.9205803536984597E-7</v>
          </cell>
          <cell r="H532">
            <v>3.73696170122724E-7</v>
          </cell>
          <cell r="I532">
            <v>3.7093433999984798E-7</v>
          </cell>
          <cell r="J532">
            <v>5.8063244604042101E-7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3.7499975020602601</v>
          </cell>
          <cell r="F533">
            <v>3.7499965849243941</v>
          </cell>
          <cell r="G533">
            <v>3.7499963230247735</v>
          </cell>
          <cell r="H533">
            <v>3.7499965362151557</v>
          </cell>
          <cell r="I533">
            <v>2.400000044279242</v>
          </cell>
          <cell r="J533">
            <v>2.4000000872877805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0.19063807609628516</v>
          </cell>
          <cell r="J534">
            <v>270.655267850055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-0.190638076096285</v>
          </cell>
          <cell r="J535">
            <v>-270.655267850055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4.2251942791475246E-4</v>
          </cell>
          <cell r="J536">
            <v>0.59986499693986273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2.0733561912856181E-3</v>
          </cell>
          <cell r="J537">
            <v>2.2677494152426574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5.1495453858099799E-5</v>
          </cell>
          <cell r="J538">
            <v>2.5550233969521201E-2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5.1495453858099799E-5</v>
          </cell>
          <cell r="J539">
            <v>2.5601715411449455E-2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3.9601421822054478E-2</v>
          </cell>
          <cell r="F540">
            <v>6.1126847177040092E-5</v>
          </cell>
          <cell r="G540">
            <v>8.4408691661841525E-4</v>
          </cell>
          <cell r="H540">
            <v>3.1233565858200724E-4</v>
          </cell>
          <cell r="I540">
            <v>1.0026954681428956E-3</v>
          </cell>
          <cell r="J540">
            <v>1.4087651883067238E-5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8.5084724143403392</v>
          </cell>
          <cell r="F541">
            <v>5.30754831653645E-2</v>
          </cell>
          <cell r="G541">
            <v>0.229564262233656</v>
          </cell>
          <cell r="H541">
            <v>8.1685942458047306E-2</v>
          </cell>
          <cell r="I541">
            <v>0.22982503268604601</v>
          </cell>
          <cell r="J541">
            <v>3.4353037689289299E-3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0.11544738689742665</v>
          </cell>
          <cell r="F542">
            <v>7.2015580957075342E-4</v>
          </cell>
          <cell r="G542">
            <v>3.1148475201310164E-3</v>
          </cell>
          <cell r="H542">
            <v>1.1083574281960272E-3</v>
          </cell>
          <cell r="I542">
            <v>3.1183857894985911E-3</v>
          </cell>
          <cell r="J542">
            <v>4.6611991437298962E-5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1.03278075296268E-6</v>
          </cell>
          <cell r="G543">
            <v>2.31599117849778E-6</v>
          </cell>
          <cell r="H543">
            <v>2.0926719495717198E-6</v>
          </cell>
          <cell r="I543">
            <v>5.2941732941264501E-6</v>
          </cell>
          <cell r="J543">
            <v>1.3751462397587199E-6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9.0176305300879028E-3</v>
          </cell>
          <cell r="F544">
            <v>7.3841527804366369E-4</v>
          </cell>
          <cell r="G544">
            <v>7.3481859704236513E-4</v>
          </cell>
          <cell r="H544">
            <v>7.3412689913758197E-4</v>
          </cell>
          <cell r="I544">
            <v>8.5559527117320087E-4</v>
          </cell>
          <cell r="J544">
            <v>1.2491045681412409E-4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8.5743699224100709</v>
          </cell>
          <cell r="F545">
            <v>9.4119633593147949</v>
          </cell>
          <cell r="G545">
            <v>10.515390814713513</v>
          </cell>
          <cell r="H545">
            <v>10.518433754497792</v>
          </cell>
          <cell r="I545">
            <v>8.9455432950546481</v>
          </cell>
          <cell r="J545">
            <v>6.532913545121926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8.5743699224100709</v>
          </cell>
          <cell r="F546">
            <v>9.4119633593147949</v>
          </cell>
          <cell r="G546">
            <v>10.515390814713513</v>
          </cell>
          <cell r="H546">
            <v>10.518433754497792</v>
          </cell>
          <cell r="I546">
            <v>8.9455432950546481</v>
          </cell>
          <cell r="J546">
            <v>6.532913545121926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4.1678475779830036E-4</v>
          </cell>
          <cell r="I547">
            <v>6.6915188579910929E-4</v>
          </cell>
          <cell r="J547">
            <v>1.5602112716298679E-4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6.6609223632942399E-4</v>
          </cell>
          <cell r="I548">
            <v>1.023321831624246E-3</v>
          </cell>
          <cell r="J548">
            <v>2.2913201248997756E-4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1.4061956456581843E-3</v>
          </cell>
          <cell r="I549">
            <v>2.2148565601019525E-3</v>
          </cell>
          <cell r="J549">
            <v>5.4515515997947896E-4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3.3499912715915398E-5</v>
          </cell>
          <cell r="I550">
            <v>2.5455428122448801E-5</v>
          </cell>
          <cell r="J550">
            <v>3.8563694276529202E-7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3.3499912715915398E-5</v>
          </cell>
          <cell r="I551">
            <v>4.8482321372898753E-5</v>
          </cell>
          <cell r="J551">
            <v>1.8918283300057791E-5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32.820800306559121</v>
          </cell>
          <cell r="F552">
            <v>32.820796714962768</v>
          </cell>
          <cell r="G552">
            <v>31.371167185755301</v>
          </cell>
          <cell r="H552">
            <v>32.820797479843684</v>
          </cell>
          <cell r="I552">
            <v>32.820799808547321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98.945500330852838</v>
          </cell>
          <cell r="F553">
            <v>98.945489503197905</v>
          </cell>
          <cell r="G553">
            <v>94.575263374581951</v>
          </cell>
          <cell r="H553">
            <v>98.945491809099252</v>
          </cell>
          <cell r="I553">
            <v>98.945498829486965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1.22</v>
          </cell>
          <cell r="G554">
            <v>1.22</v>
          </cell>
          <cell r="H554">
            <v>1.22</v>
          </cell>
          <cell r="I554">
            <v>1.22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2.4915010272320555E-4</v>
          </cell>
          <cell r="I555">
            <v>6.3255287851566666E-4</v>
          </cell>
          <cell r="J555">
            <v>2.5757649316585974E-4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2.4915010272320555E-4</v>
          </cell>
          <cell r="I556">
            <v>6.3255287851566666E-4</v>
          </cell>
          <cell r="J556">
            <v>2.5757649316585974E-4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2.30226176116996E-5</v>
          </cell>
          <cell r="I557">
            <v>4.3966836983465797E-5</v>
          </cell>
          <cell r="J557">
            <v>9.1091054963352906E-6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2.30226176116996E-5</v>
          </cell>
          <cell r="I558">
            <v>4.6677245817959603E-5</v>
          </cell>
          <cell r="J558">
            <v>2.4168681315317301E-5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2.3143924734563795E-4</v>
          </cell>
          <cell r="G559">
            <v>1.2303952213217923E-3</v>
          </cell>
          <cell r="H559">
            <v>1.6417829254077242E-3</v>
          </cell>
          <cell r="I559">
            <v>0.10146583572181701</v>
          </cell>
          <cell r="J559">
            <v>3.5018661185046006E-2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5.4173523154795601E-2</v>
          </cell>
          <cell r="G560">
            <v>0.234082088131538</v>
          </cell>
          <cell r="H560">
            <v>0.23653748064313601</v>
          </cell>
          <cell r="I560">
            <v>14.293211414187301</v>
          </cell>
          <cell r="J560">
            <v>4.7444743363469204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9.605234601914131E-4</v>
          </cell>
          <cell r="G561">
            <v>4.150391633537912E-3</v>
          </cell>
          <cell r="H561">
            <v>4.1939269617577287E-3</v>
          </cell>
          <cell r="I561">
            <v>0.25342573429410126</v>
          </cell>
          <cell r="J561">
            <v>8.4121885396221882E-2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0.25000006969078498</v>
          </cell>
          <cell r="G562">
            <v>7.5136609833465498E-2</v>
          </cell>
          <cell r="H562">
            <v>7.5136316352924129E-2</v>
          </cell>
          <cell r="I562">
            <v>0.1176262620815979</v>
          </cell>
          <cell r="J562">
            <v>6.2059158215334642E-2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0.25000006969078498</v>
          </cell>
          <cell r="G563">
            <v>3.89216150599038E-7</v>
          </cell>
          <cell r="H563">
            <v>1.1055603488792501E-6</v>
          </cell>
          <cell r="I563">
            <v>4.2484362913300801E-2</v>
          </cell>
          <cell r="J563">
            <v>6.3831017177405098E-3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0.25000006969078498</v>
          </cell>
          <cell r="G564">
            <v>7.5136609833465012E-2</v>
          </cell>
          <cell r="H564">
            <v>7.5136316352924004E-2</v>
          </cell>
          <cell r="I564">
            <v>0.11762626208159799</v>
          </cell>
          <cell r="J564">
            <v>6.2059158215334698E-2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2.7590101584434477E-4</v>
          </cell>
          <cell r="I565">
            <v>4.8804462593090116E-4</v>
          </cell>
          <cell r="J565">
            <v>2.7828213774764134E-4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2.7800293683770497E-4</v>
          </cell>
          <cell r="I566">
            <v>4.9176273926151526E-4</v>
          </cell>
          <cell r="J566">
            <v>2.804021990515796E-4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3.0646860507819498E-5</v>
          </cell>
          <cell r="I567">
            <v>1.9670429684538E-6</v>
          </cell>
          <cell r="J567">
            <v>2.4974689288532802E-7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3.0646860507819498E-5</v>
          </cell>
          <cell r="I568">
            <v>4.3307529728894698E-5</v>
          </cell>
          <cell r="J568">
            <v>4.3557276621780003E-5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13.722994921175781</v>
          </cell>
          <cell r="F569">
            <v>14.297796924143242</v>
          </cell>
          <cell r="G569">
            <v>17.347913626148259</v>
          </cell>
          <cell r="H569">
            <v>15.688921808318232</v>
          </cell>
          <cell r="I569">
            <v>12.198185896624347</v>
          </cell>
          <cell r="J569">
            <v>8.2236647992651193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13.722994921175781</v>
          </cell>
          <cell r="F570">
            <v>14.297796924143242</v>
          </cell>
          <cell r="G570">
            <v>17.347913626148259</v>
          </cell>
          <cell r="H570">
            <v>15.688921808318232</v>
          </cell>
          <cell r="I570">
            <v>12.198185896624347</v>
          </cell>
          <cell r="J570">
            <v>8.2236647992651193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2.1568686367029199E-2</v>
          </cell>
          <cell r="I571">
            <v>0.51763824021093796</v>
          </cell>
          <cell r="J571">
            <v>22.871526493322399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2.2945411028754418E-4</v>
          </cell>
          <cell r="I572">
            <v>5.5985696193026971E-3</v>
          </cell>
          <cell r="J572">
            <v>0.25142458201879209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6.859070875760418E-5</v>
          </cell>
          <cell r="I573">
            <v>1.6520369368434212E-3</v>
          </cell>
          <cell r="J573">
            <v>7.2994233489326626E-2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3.8242351714590759E-4</v>
          </cell>
          <cell r="I574">
            <v>9.1779829824634434E-3</v>
          </cell>
          <cell r="J574">
            <v>0.40552351938514852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1.36313218727048E-5</v>
          </cell>
          <cell r="I575">
            <v>2.8155366536138701E-4</v>
          </cell>
          <cell r="J575">
            <v>1.45354902020729E-2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1.36313218727048E-5</v>
          </cell>
          <cell r="I576">
            <v>3.2807793541409001E-4</v>
          </cell>
          <cell r="J576">
            <v>1.4755553776818229E-2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1.8014222880325574E-3</v>
          </cell>
          <cell r="F577">
            <v>3.9781074985694714E-5</v>
          </cell>
          <cell r="G577">
            <v>2.6867468055373245E-4</v>
          </cell>
          <cell r="H577">
            <v>1.8370079388401833E-4</v>
          </cell>
          <cell r="I577">
            <v>2.0939830073065602E-4</v>
          </cell>
          <cell r="J577">
            <v>1.3336678155505166E-6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9.2644574813102922E-3</v>
          </cell>
          <cell r="F578">
            <v>2.045883856407155E-4</v>
          </cell>
          <cell r="G578">
            <v>1.3817554999906241E-3</v>
          </cell>
          <cell r="H578">
            <v>9.44746939974949E-4</v>
          </cell>
          <cell r="I578">
            <v>1.0769055466148007E-3</v>
          </cell>
          <cell r="J578">
            <v>1.3444775784672597E-5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1.36894191154287</v>
          </cell>
          <cell r="F579">
            <v>6.6405418095089402E-2</v>
          </cell>
          <cell r="G579">
            <v>0.22195110229169199</v>
          </cell>
          <cell r="H579">
            <v>0.13640270926202999</v>
          </cell>
          <cell r="I579">
            <v>0.14996838093262099</v>
          </cell>
          <cell r="J579">
            <v>2.0576139474576798E-3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1.8574517117270959E-2</v>
          </cell>
          <cell r="F580">
            <v>9.0102331200935405E-4</v>
          </cell>
          <cell r="G580">
            <v>3.0115481993445354E-3</v>
          </cell>
          <cell r="H580">
            <v>1.8507830293355433E-3</v>
          </cell>
          <cell r="I580">
            <v>2.0348491307004249E-3</v>
          </cell>
          <cell r="J580">
            <v>2.7918778120185604E-5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5.9204133946698E-7</v>
          </cell>
          <cell r="G581">
            <v>6.7959463564866497E-7</v>
          </cell>
          <cell r="H581">
            <v>1.07248890334023E-6</v>
          </cell>
          <cell r="I581">
            <v>1.4175734935770199E-5</v>
          </cell>
          <cell r="J581">
            <v>1.3414094919235401E-5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1.37531492409863E-3</v>
          </cell>
          <cell r="F582">
            <v>3.0297164891806769E-4</v>
          </cell>
          <cell r="G582">
            <v>2.7041113272154374E-4</v>
          </cell>
          <cell r="H582">
            <v>2.1898123491448547E-4</v>
          </cell>
          <cell r="I582">
            <v>8.08760349670378E-5</v>
          </cell>
          <cell r="J582">
            <v>2.9713068409986309E-5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1.5589964477782429E-3</v>
          </cell>
          <cell r="J583">
            <v>1.5007302319146626E-3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1.8930671151592853E-3</v>
          </cell>
          <cell r="J584">
            <v>1.8937786259875472E-3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3.7118963042339103E-3</v>
          </cell>
          <cell r="J585">
            <v>3.5731672188444329E-3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1.47357414032294E-4</v>
          </cell>
          <cell r="J586">
            <v>1.8388002755693501E-7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1.47357414032294E-4</v>
          </cell>
          <cell r="J587">
            <v>1.4747121162300711E-4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4.8498357697804488</v>
          </cell>
          <cell r="G588">
            <v>9.5945044208489989</v>
          </cell>
          <cell r="H588">
            <v>11.317951569006372</v>
          </cell>
          <cell r="I588">
            <v>39.100427875484755</v>
          </cell>
          <cell r="J588">
            <v>62.600442054901073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4.8498357697804488</v>
          </cell>
          <cell r="G589">
            <v>9.5945044208489989</v>
          </cell>
          <cell r="H589">
            <v>11.317951569006372</v>
          </cell>
          <cell r="I589">
            <v>39.100427875484755</v>
          </cell>
          <cell r="J589">
            <v>62.600442054901073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4.8498357697804497</v>
          </cell>
          <cell r="G590">
            <v>9.5945044208490007</v>
          </cell>
          <cell r="H590">
            <v>11.3179515690064</v>
          </cell>
          <cell r="I590">
            <v>39.100427875484698</v>
          </cell>
          <cell r="J590">
            <v>62.600442054901102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1.5011042694830201E-8</v>
          </cell>
          <cell r="G591">
            <v>1.2679648682072799</v>
          </cell>
          <cell r="H591">
            <v>0.27142374892687599</v>
          </cell>
          <cell r="I591">
            <v>3.7926632484457401</v>
          </cell>
          <cell r="J591">
            <v>9.8506823124135394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1.6529270295980927</v>
          </cell>
          <cell r="G592">
            <v>3.0611858832183199</v>
          </cell>
          <cell r="H592">
            <v>3.2636937353410902</v>
          </cell>
          <cell r="I592">
            <v>11.275168742744237</v>
          </cell>
          <cell r="J592">
            <v>18.051734279391301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5.8232343341871153E-6</v>
          </cell>
          <cell r="J593">
            <v>6.2546168291195326E-6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7.9953151381881981E-3</v>
          </cell>
          <cell r="J594">
            <v>9.0656801457498094E-3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-7.9953151381881998E-3</v>
          </cell>
          <cell r="J595">
            <v>-9.0656801457498094E-3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1.2400810218368892E-4</v>
          </cell>
          <cell r="J596">
            <v>1.4101632291643344E-4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1.5711569533798932E-5</v>
          </cell>
          <cell r="J597">
            <v>1.7756380746831843E-5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1.8440722928156616E-4</v>
          </cell>
          <cell r="J598">
            <v>2.1009645407188567E-4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7.5763728732208301E-6</v>
          </cell>
          <cell r="J599">
            <v>5.3586652760922999E-8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7.5763728732208301E-6</v>
          </cell>
          <cell r="J600">
            <v>7.6299595259817504E-6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8.1819751693840301E-2</v>
          </cell>
          <cell r="G601">
            <v>0.133535369343983</v>
          </cell>
          <cell r="H601">
            <v>0.127125326853709</v>
          </cell>
          <cell r="I601">
            <v>0.178431555766108</v>
          </cell>
          <cell r="J601">
            <v>0.103342112968609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9.2036084679859842E-4</v>
          </cell>
          <cell r="G602">
            <v>9.6421191866744558E-4</v>
          </cell>
          <cell r="H602">
            <v>1.1918481928918331E-3</v>
          </cell>
          <cell r="I602">
            <v>1.8357327943281107E-3</v>
          </cell>
          <cell r="J602">
            <v>1.0905074194770934E-3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3.8620825942481125E-4</v>
          </cell>
          <cell r="G603">
            <v>4.1090429002964334E-4</v>
          </cell>
          <cell r="H603">
            <v>5.2143358439017565E-4</v>
          </cell>
          <cell r="I603">
            <v>8.174747599742361E-4</v>
          </cell>
          <cell r="J603">
            <v>5.019796057910426E-4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1.4507048172666727E-3</v>
          </cell>
          <cell r="G604">
            <v>2.3676483926238102E-3</v>
          </cell>
          <cell r="H604">
            <v>2.2539951569806611E-3</v>
          </cell>
          <cell r="I604">
            <v>3.1636800667749557E-3</v>
          </cell>
          <cell r="J604">
            <v>1.8323069675285318E-3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3.7317367915063699E-5</v>
          </cell>
          <cell r="G605">
            <v>3.60275183578665E-6</v>
          </cell>
          <cell r="H605">
            <v>5.4268725090013703E-6</v>
          </cell>
          <cell r="I605">
            <v>1.0355374523333199E-6</v>
          </cell>
          <cell r="J605">
            <v>7.7716392199801792E-6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3.7317367915063699E-5</v>
          </cell>
          <cell r="G606">
            <v>4.0920119750850398E-5</v>
          </cell>
          <cell r="H606">
            <v>4.6346992259851697E-5</v>
          </cell>
          <cell r="I606">
            <v>7.2560209201947605E-5</v>
          </cell>
          <cell r="J606">
            <v>4.4621647180242718E-5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20.22480046183372</v>
          </cell>
          <cell r="F607">
            <v>20.224796291649142</v>
          </cell>
          <cell r="G607">
            <v>12.796249025284393</v>
          </cell>
          <cell r="H607">
            <v>7.3992050648552601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60.97209641740136</v>
          </cell>
          <cell r="F608">
            <v>60.972083845465484</v>
          </cell>
          <cell r="G608">
            <v>38.577098984143859</v>
          </cell>
          <cell r="H608">
            <v>22.306526359942904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0.73</v>
          </cell>
          <cell r="G609">
            <v>0.48968299166234502</v>
          </cell>
          <cell r="H609">
            <v>0.26706931591377198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1.1312604389123553E-3</v>
          </cell>
          <cell r="I610">
            <v>2.0610712998410637E-3</v>
          </cell>
          <cell r="J610">
            <v>1.3435284640241055E-3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4.2527012796149611E-4</v>
          </cell>
          <cell r="I611">
            <v>7.7481013679210262E-4</v>
          </cell>
          <cell r="J611">
            <v>5.0506718184609796E-4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1.7781140438693052E-3</v>
          </cell>
          <cell r="I612">
            <v>3.1184724653829108E-3</v>
          </cell>
          <cell r="J612">
            <v>1.8641864692528433E-3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3.1587633311820501E-5</v>
          </cell>
          <cell r="I613">
            <v>3.5437706809918597E-5</v>
          </cell>
          <cell r="J613">
            <v>1.15734978688209E-5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3.1587633311820501E-5</v>
          </cell>
          <cell r="I614">
            <v>5.7551374896232376E-5</v>
          </cell>
          <cell r="J614">
            <v>3.7511833223563693E-5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9.7994914752082862E-5</v>
          </cell>
          <cell r="F615">
            <v>9.7192068421696857E-5</v>
          </cell>
          <cell r="G615">
            <v>1.4206293734173188E-3</v>
          </cell>
          <cell r="H615">
            <v>1.4321069014260987E-2</v>
          </cell>
          <cell r="I615">
            <v>0.87189622810466705</v>
          </cell>
          <cell r="J615">
            <v>2.4991974522494475E-2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9.7994914752082632E-5</v>
          </cell>
          <cell r="F616">
            <v>9.725686313397783E-5</v>
          </cell>
          <cell r="G616">
            <v>1.422109195681294E-3</v>
          </cell>
          <cell r="H616">
            <v>1.4321069014260987E-2</v>
          </cell>
          <cell r="I616">
            <v>0.87189622810466361</v>
          </cell>
          <cell r="J616">
            <v>2.4991974522494475E-2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7.7560304717455542E-5</v>
          </cell>
          <cell r="F617">
            <v>1.2960916436947879E-4</v>
          </cell>
          <cell r="G617">
            <v>1.8364019175525156E-3</v>
          </cell>
          <cell r="H617">
            <v>1.7902758578054036E-2</v>
          </cell>
          <cell r="I617">
            <v>1.0257617087851028</v>
          </cell>
          <cell r="J617">
            <v>2.7770282890772449E-2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7.7560304717455542E-5</v>
          </cell>
          <cell r="F618">
            <v>1.2960916436947879E-4</v>
          </cell>
          <cell r="G618">
            <v>1.8364019175525156E-3</v>
          </cell>
          <cell r="H618">
            <v>1.7902758578054036E-2</v>
          </cell>
          <cell r="I618">
            <v>1.0257617087851028</v>
          </cell>
          <cell r="J618">
            <v>2.7770282890772449E-2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1.29941660989151E-3</v>
          </cell>
          <cell r="F619">
            <v>3.64585064527686E-5</v>
          </cell>
          <cell r="G619">
            <v>2.73131428359507E-5</v>
          </cell>
          <cell r="H619">
            <v>1.18894186498436E-2</v>
          </cell>
          <cell r="I619">
            <v>8.3602812175821491E-3</v>
          </cell>
          <cell r="J619">
            <v>1.3276049996607501E-5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1.29941660989151E-3</v>
          </cell>
          <cell r="F620">
            <v>1.3338187184231596E-3</v>
          </cell>
          <cell r="G620">
            <v>1.3549116843413307E-3</v>
          </cell>
          <cell r="H620">
            <v>1.3227368599843905E-2</v>
          </cell>
          <cell r="I620">
            <v>5.5301495693551778E-2</v>
          </cell>
          <cell r="J620">
            <v>1.419013210401655E-2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0.35573923882217617</v>
          </cell>
          <cell r="F621">
            <v>2.9408584065831792E-3</v>
          </cell>
          <cell r="G621">
            <v>3.2175721926564053E-3</v>
          </cell>
          <cell r="H621">
            <v>5.1213357759171469E-5</v>
          </cell>
          <cell r="I621">
            <v>6.5675256648789959E-5</v>
          </cell>
          <cell r="J621">
            <v>9.3671005746205193E-5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0.13873830314064856</v>
          </cell>
          <cell r="F622">
            <v>1.1469347785674397E-3</v>
          </cell>
          <cell r="G622">
            <v>1.2548531551359969E-3</v>
          </cell>
          <cell r="H622">
            <v>1.9973209526076827E-5</v>
          </cell>
          <cell r="I622">
            <v>2.5613350093028044E-5</v>
          </cell>
          <cell r="J622">
            <v>3.6531692241019945E-5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1.0136789610237913</v>
          </cell>
          <cell r="F623">
            <v>8.3799760295587711E-3</v>
          </cell>
          <cell r="G623">
            <v>9.1684719629744286E-3</v>
          </cell>
          <cell r="H623">
            <v>1.4593246293475887E-4</v>
          </cell>
          <cell r="I623">
            <v>1.8714164382072713E-4</v>
          </cell>
          <cell r="J623">
            <v>2.6691553087381155E-4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2.4723877098141257E-2</v>
          </cell>
          <cell r="F624">
            <v>2.043896592575311E-4</v>
          </cell>
          <cell r="G624">
            <v>2.2362126738961993E-4</v>
          </cell>
          <cell r="H624">
            <v>3.5593283642624137E-6</v>
          </cell>
          <cell r="I624">
            <v>4.564430337090902E-6</v>
          </cell>
          <cell r="J624">
            <v>6.5101348993612606E-6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4.6697915802942502E-8</v>
          </cell>
          <cell r="F625">
            <v>2.72413621639896E-8</v>
          </cell>
          <cell r="G625">
            <v>5.5747571378124298E-8</v>
          </cell>
          <cell r="H625">
            <v>8.0047388510001006E-8</v>
          </cell>
          <cell r="I625">
            <v>2.7726951826808602E-6</v>
          </cell>
          <cell r="J625">
            <v>1.1418996256500999E-6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1.8448083984037703E-2</v>
          </cell>
          <cell r="F626">
            <v>1.7043580155276516E-4</v>
          </cell>
          <cell r="G626">
            <v>1.6757734238514316E-4</v>
          </cell>
          <cell r="H626">
            <v>1.5707797113052868E-5</v>
          </cell>
          <cell r="I626">
            <v>9.9773918555882518E-6</v>
          </cell>
          <cell r="J626">
            <v>9.6170590163463155E-6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5.0553076820749623E-4</v>
          </cell>
          <cell r="F627">
            <v>5.0298616682568952E-4</v>
          </cell>
          <cell r="G627">
            <v>5.1002894790746155E-4</v>
          </cell>
          <cell r="H627">
            <v>6.3540199013757404E-3</v>
          </cell>
          <cell r="I627">
            <v>8.6141805179907285E-2</v>
          </cell>
          <cell r="J627">
            <v>0.11047738014733968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5.0553076820749666E-4</v>
          </cell>
          <cell r="F628">
            <v>5.0298616682568995E-4</v>
          </cell>
          <cell r="G628">
            <v>5.100289479074622E-4</v>
          </cell>
          <cell r="H628">
            <v>6.3540199013757438E-3</v>
          </cell>
          <cell r="I628">
            <v>8.6141805179907341E-2</v>
          </cell>
          <cell r="J628">
            <v>0.11047738014733977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5.622093694204796E-4</v>
          </cell>
          <cell r="F629">
            <v>5.592225341309328E-4</v>
          </cell>
          <cell r="G629">
            <v>5.6455196748006259E-4</v>
          </cell>
          <cell r="H629">
            <v>7.0270606460009575E-3</v>
          </cell>
          <cell r="I629">
            <v>9.5261536576090225E-2</v>
          </cell>
          <cell r="J629">
            <v>0.12217328292199391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5.622093694204796E-4</v>
          </cell>
          <cell r="F630">
            <v>5.592225341309328E-4</v>
          </cell>
          <cell r="G630">
            <v>5.6455196748006259E-4</v>
          </cell>
          <cell r="H630">
            <v>7.0270606460009575E-3</v>
          </cell>
          <cell r="I630">
            <v>9.5261536576090225E-2</v>
          </cell>
          <cell r="J630">
            <v>0.12217328292199391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2.0371626923439099E-4</v>
          </cell>
          <cell r="F631">
            <v>3.1382529647074098E-7</v>
          </cell>
          <cell r="G631">
            <v>2.3642253391221302E-6</v>
          </cell>
          <cell r="H631">
            <v>2.5123383697218501E-2</v>
          </cell>
          <cell r="I631">
            <v>2.69746769266371E-2</v>
          </cell>
          <cell r="J631">
            <v>5.1884418573770699E-2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2.0644793419837077E-4</v>
          </cell>
          <cell r="F632">
            <v>2.0666494036709697E-4</v>
          </cell>
          <cell r="G632">
            <v>2.0889725075174824E-4</v>
          </cell>
          <cell r="H632">
            <v>2.527485747876684E-2</v>
          </cell>
          <cell r="I632">
            <v>4.9814710207142808E-2</v>
          </cell>
          <cell r="J632">
            <v>6.8639548852182958E-2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6.2295569864968705</v>
          </cell>
          <cell r="F633">
            <v>2.6118468427660556E-4</v>
          </cell>
          <cell r="G633">
            <v>2.8990421453896792E-4</v>
          </cell>
          <cell r="H633">
            <v>5.238912509924035E-5</v>
          </cell>
          <cell r="I633">
            <v>4.9589530021564665E-5</v>
          </cell>
          <cell r="J633">
            <v>3.1077733362003903E-5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6.2295569864968705</v>
          </cell>
          <cell r="F634">
            <v>2.6118468427660556E-4</v>
          </cell>
          <cell r="G634">
            <v>2.8990421453896792E-4</v>
          </cell>
          <cell r="H634">
            <v>5.238912509924035E-5</v>
          </cell>
          <cell r="I634">
            <v>4.9589530021564665E-5</v>
          </cell>
          <cell r="J634">
            <v>3.1077733362003903E-5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7.8965177229329604E-8</v>
          </cell>
          <cell r="F635">
            <v>8.1016630317881206E-8</v>
          </cell>
          <cell r="G635">
            <v>1.01093352420669E-7</v>
          </cell>
          <cell r="H635">
            <v>1.11094646655223E-7</v>
          </cell>
          <cell r="I635">
            <v>1.47789791176305E-7</v>
          </cell>
          <cell r="J635">
            <v>4.21591782124584E-7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0.23459292939433496</v>
          </cell>
          <cell r="F636">
            <v>1.5390638923995503E-4</v>
          </cell>
          <cell r="G636">
            <v>1.5246153822001673E-4</v>
          </cell>
          <cell r="H636">
            <v>1.5075572063238951E-4</v>
          </cell>
          <cell r="I636">
            <v>1.4974755729646461E-4</v>
          </cell>
          <cell r="J636">
            <v>1.5125148046313264E-4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46.398476396388453</v>
          </cell>
          <cell r="F637">
            <v>20.177835602434421</v>
          </cell>
          <cell r="G637">
            <v>16.370080055074794</v>
          </cell>
          <cell r="H637">
            <v>8.7669788493267848</v>
          </cell>
          <cell r="I637">
            <v>13.030419577060936</v>
          </cell>
          <cell r="J637">
            <v>10.780504239733162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46.398476396388453</v>
          </cell>
          <cell r="F638">
            <v>20.177835602434421</v>
          </cell>
          <cell r="G638">
            <v>16.370080055074794</v>
          </cell>
          <cell r="H638">
            <v>8.7669788493267848</v>
          </cell>
          <cell r="I638">
            <v>13.030419577060936</v>
          </cell>
          <cell r="J638">
            <v>10.780504239733162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4.2877148790959902E-7</v>
          </cell>
          <cell r="F639">
            <v>3.8870028381292399E-7</v>
          </cell>
          <cell r="G639">
            <v>5.4907877683453905E-7</v>
          </cell>
          <cell r="H639">
            <v>6.4505791607699804E-7</v>
          </cell>
          <cell r="I639">
            <v>6.6251301411002703E-7</v>
          </cell>
          <cell r="J639">
            <v>1.02483118430755E-6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1.8328502829387803</v>
          </cell>
          <cell r="F640">
            <v>1.40288569787266</v>
          </cell>
          <cell r="G640">
            <v>1.4028845897299402</v>
          </cell>
          <cell r="H640">
            <v>1.4028844066649695</v>
          </cell>
          <cell r="I640">
            <v>1.4028848312811451</v>
          </cell>
          <cell r="J640">
            <v>1.4028852851406892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9.7998786467750197E-5</v>
          </cell>
          <cell r="F641">
            <v>1.0065768962297869E-4</v>
          </cell>
          <cell r="G641">
            <v>4.4162060797196591E-5</v>
          </cell>
          <cell r="H641">
            <v>5.8116386275654588E-4</v>
          </cell>
          <cell r="I641">
            <v>2.2435798326812476E-3</v>
          </cell>
          <cell r="J641">
            <v>6.7024058280666752E-4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9.799878646774998E-5</v>
          </cell>
          <cell r="F642">
            <v>1.0072479474939382E-4</v>
          </cell>
          <cell r="G642">
            <v>4.4208062943860303E-5</v>
          </cell>
          <cell r="H642">
            <v>5.8116386275654588E-4</v>
          </cell>
          <cell r="I642">
            <v>2.243579832681239E-3</v>
          </cell>
          <cell r="J642">
            <v>6.7024058280666665E-4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7.7565467005157317E-5</v>
          </cell>
          <cell r="F643">
            <v>7.6006562238151629E-5</v>
          </cell>
          <cell r="G643">
            <v>3.5220345018763855E-5</v>
          </cell>
          <cell r="H643">
            <v>7.2787713867271636E-4</v>
          </cell>
          <cell r="I643">
            <v>2.6409434570720293E-3</v>
          </cell>
          <cell r="J643">
            <v>7.4613406888935968E-4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7.7565467005157317E-5</v>
          </cell>
          <cell r="F644">
            <v>7.6006562238151629E-5</v>
          </cell>
          <cell r="G644">
            <v>3.5220345018763855E-5</v>
          </cell>
          <cell r="H644">
            <v>7.2787713867271636E-4</v>
          </cell>
          <cell r="I644">
            <v>2.6409434570720293E-3</v>
          </cell>
          <cell r="J644">
            <v>7.4613406888935968E-4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8.7815033590550704E-4</v>
          </cell>
          <cell r="F645">
            <v>2.0404246666910801E-5</v>
          </cell>
          <cell r="G645">
            <v>3.1094887636058999E-5</v>
          </cell>
          <cell r="H645">
            <v>2.5426094986876099E-5</v>
          </cell>
          <cell r="I645">
            <v>7.3559973679846797E-5</v>
          </cell>
          <cell r="J645">
            <v>1.5061715684237901E-4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8.7815033590550704E-4</v>
          </cell>
          <cell r="F646">
            <v>8.9602574339354936E-4</v>
          </cell>
          <cell r="G646">
            <v>9.2067998249877937E-4</v>
          </cell>
          <cell r="H646">
            <v>9.3609875640184026E-4</v>
          </cell>
          <cell r="I646">
            <v>1.2320156791503498E-3</v>
          </cell>
          <cell r="J646">
            <v>6.8291362194925138E-4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2.9013049646093199E-2</v>
          </cell>
          <cell r="I647">
            <v>0.132007793714711</v>
          </cell>
          <cell r="J647">
            <v>0.15154429686623699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2.1605462502409837E-4</v>
          </cell>
          <cell r="I648">
            <v>1.0298480360722158E-3</v>
          </cell>
          <cell r="J648">
            <v>1.2091300281880605E-3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2.4198118002699055E-4</v>
          </cell>
          <cell r="I649">
            <v>1.0916389182365489E-3</v>
          </cell>
          <cell r="J649">
            <v>1.2091300281880605E-3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5.1441577386690106E-4</v>
          </cell>
          <cell r="I650">
            <v>2.3405637183459456E-3</v>
          </cell>
          <cell r="J650">
            <v>2.6869556181956938E-3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1.9171337340792598E-5</v>
          </cell>
          <cell r="I651">
            <v>7.1581834184126098E-7</v>
          </cell>
          <cell r="J651">
            <v>4.4844050630530502E-5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1.9171337340792598E-5</v>
          </cell>
          <cell r="I652">
            <v>9.1215620962658016E-5</v>
          </cell>
          <cell r="J652">
            <v>1.0735020665552344E-4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12.753360337990369</v>
          </cell>
          <cell r="F653">
            <v>1.9962374557009688E-4</v>
          </cell>
          <cell r="G653">
            <v>1.8459499828113937E-4</v>
          </cell>
          <cell r="H653">
            <v>7.7442259873901771E-5</v>
          </cell>
          <cell r="I653">
            <v>2.169577537368838E-4</v>
          </cell>
          <cell r="J653">
            <v>1.45909634812965E-4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12.753360337990369</v>
          </cell>
          <cell r="F654">
            <v>1.9962374557009688E-4</v>
          </cell>
          <cell r="G654">
            <v>1.8459499828113937E-4</v>
          </cell>
          <cell r="H654">
            <v>7.7442259873901771E-5</v>
          </cell>
          <cell r="I654">
            <v>2.169577537368838E-4</v>
          </cell>
          <cell r="J654">
            <v>1.45909634812965E-4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3.1220823260875602E-7</v>
          </cell>
          <cell r="F655">
            <v>2.55901174526293E-7</v>
          </cell>
          <cell r="G655">
            <v>3.2584055416471298E-7</v>
          </cell>
          <cell r="H655">
            <v>3.7391980309040502E-7</v>
          </cell>
          <cell r="I655">
            <v>3.7448838244075801E-7</v>
          </cell>
          <cell r="J655">
            <v>5.8689413244066502E-7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1.2999983830590287</v>
          </cell>
          <cell r="F656">
            <v>1.7782645865005442E-4</v>
          </cell>
          <cell r="G656">
            <v>1.7622284746998673E-4</v>
          </cell>
          <cell r="H656">
            <v>1.7538061355115708E-4</v>
          </cell>
          <cell r="I656">
            <v>1.7497444520442329E-4</v>
          </cell>
          <cell r="J656">
            <v>1.7532448000956435E-4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5.0675162935044865E-4</v>
          </cell>
          <cell r="F657">
            <v>5.0419797242392606E-4</v>
          </cell>
          <cell r="G657">
            <v>5.1102124729545393E-4</v>
          </cell>
          <cell r="H657">
            <v>6.3466557136620189E-3</v>
          </cell>
          <cell r="I657">
            <v>9.5614225785452575E-2</v>
          </cell>
          <cell r="J657">
            <v>0.15375348482098333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5.067516293504492E-4</v>
          </cell>
          <cell r="F658">
            <v>5.041979724239266E-4</v>
          </cell>
          <cell r="G658">
            <v>5.1102124729545458E-4</v>
          </cell>
          <cell r="H658">
            <v>6.3466557136620241E-3</v>
          </cell>
          <cell r="I658">
            <v>9.5614225785452672E-2</v>
          </cell>
          <cell r="J658">
            <v>0.15375348482098355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5.6355947677963177E-4</v>
          </cell>
          <cell r="F659">
            <v>5.6056262728206041E-4</v>
          </cell>
          <cell r="G659">
            <v>5.6564931644070219E-4</v>
          </cell>
          <cell r="H659">
            <v>7.0189168500545121E-3</v>
          </cell>
          <cell r="I659">
            <v>0.1057367504361696</v>
          </cell>
          <cell r="J659">
            <v>0.17003080208268684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5.6355947677963177E-4</v>
          </cell>
          <cell r="F660">
            <v>5.6056262728206041E-4</v>
          </cell>
          <cell r="G660">
            <v>5.6564931644070219E-4</v>
          </cell>
          <cell r="H660">
            <v>7.0189168500545121E-3</v>
          </cell>
          <cell r="I660">
            <v>0.1057367504361696</v>
          </cell>
          <cell r="J660">
            <v>0.17003080208268684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2.04221495201375E-4</v>
          </cell>
          <cell r="F661">
            <v>3.1505143923785499E-7</v>
          </cell>
          <cell r="G661">
            <v>2.30445605929028E-6</v>
          </cell>
          <cell r="H661">
            <v>2.4969546538499799E-2</v>
          </cell>
          <cell r="I661">
            <v>3.1677459543547302E-2</v>
          </cell>
          <cell r="J661">
            <v>7.6816035167587005E-2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2.0695315426978299E-4</v>
          </cell>
          <cell r="F662">
            <v>2.0717132856530699E-4</v>
          </cell>
          <cell r="G662">
            <v>2.0934439056950028E-4</v>
          </cell>
          <cell r="H662">
            <v>2.5121334124570474E-2</v>
          </cell>
          <cell r="I662">
            <v>5.4643385773537112E-2</v>
          </cell>
          <cell r="J662">
            <v>9.5956510095340591E-2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1.9347974531519101</v>
          </cell>
          <cell r="F663">
            <v>1.8587709050083796</v>
          </cell>
          <cell r="G663">
            <v>2.5502896595515185</v>
          </cell>
          <cell r="H663">
            <v>2.2433303967757472</v>
          </cell>
          <cell r="I663">
            <v>3.4970792391889181E-2</v>
          </cell>
          <cell r="J663">
            <v>1.998908213784005E-4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0.23004213062956766</v>
          </cell>
          <cell r="F664">
            <v>0.23015802401558491</v>
          </cell>
          <cell r="G664">
            <v>0.33670628892665849</v>
          </cell>
          <cell r="H664">
            <v>0.33294550419008573</v>
          </cell>
          <cell r="I664">
            <v>6.9043481907568585E-3</v>
          </cell>
          <cell r="J664">
            <v>5.8920332682589463E-5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344.47014998072302</v>
          </cell>
          <cell r="F665">
            <v>344.64539920499698</v>
          </cell>
          <cell r="G665">
            <v>504.19569481595198</v>
          </cell>
          <cell r="H665">
            <v>498.56416509503703</v>
          </cell>
          <cell r="I665">
            <v>10.3388108502131</v>
          </cell>
          <cell r="J665">
            <v>8.8237511756271203E-2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3.7119628230681396</v>
          </cell>
          <cell r="F666">
            <v>3.7138512845366067</v>
          </cell>
          <cell r="G666">
            <v>5.4331432631029291</v>
          </cell>
          <cell r="H666">
            <v>5.3724586755930694</v>
          </cell>
          <cell r="I666">
            <v>0.11140959967902032</v>
          </cell>
          <cell r="J666">
            <v>9.5083525599430152E-4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6.2435818598345694E-8</v>
          </cell>
          <cell r="G667">
            <v>1.9812621693484099E-7</v>
          </cell>
          <cell r="H667">
            <v>1.54998384343073E-3</v>
          </cell>
          <cell r="I667">
            <v>2.76596464240915E-8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4.7865070285579361E-2</v>
          </cell>
          <cell r="F668">
            <v>1.3699217388016001E-2</v>
          </cell>
          <cell r="G668">
            <v>1.3699192158217029E-2</v>
          </cell>
          <cell r="H668">
            <v>1.3545762794432457E-2</v>
          </cell>
          <cell r="I668">
            <v>9.064859214111029E-3</v>
          </cell>
          <cell r="J668">
            <v>4.6664133803438895E-5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9.4513168264089953E-2</v>
          </cell>
          <cell r="F669">
            <v>8.3064637718706716E-3</v>
          </cell>
          <cell r="G669">
            <v>9.4499701376992984E-2</v>
          </cell>
          <cell r="H669">
            <v>5.79341992978004E-4</v>
          </cell>
          <cell r="I669">
            <v>2.1626957204583394E-2</v>
          </cell>
          <cell r="J669">
            <v>6.0556555729751986E-2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9.451316826408987E-2</v>
          </cell>
          <cell r="F670">
            <v>8.3064637718706612E-3</v>
          </cell>
          <cell r="G670">
            <v>9.4499701376992887E-2</v>
          </cell>
          <cell r="H670">
            <v>5.7934199297800335E-4</v>
          </cell>
          <cell r="I670">
            <v>2.1626957204583377E-2</v>
          </cell>
          <cell r="J670">
            <v>6.0556555729751931E-2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0.13502639729560839</v>
          </cell>
          <cell r="F671">
            <v>1.186979181638995E-2</v>
          </cell>
          <cell r="G671">
            <v>0.13500087939978972</v>
          </cell>
          <cell r="H671">
            <v>8.2893468396284711E-4</v>
          </cell>
          <cell r="I671">
            <v>3.0897866015335698E-2</v>
          </cell>
          <cell r="J671">
            <v>8.6511023359535963E-2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0.13502639729560839</v>
          </cell>
          <cell r="F672">
            <v>1.186979181638995E-2</v>
          </cell>
          <cell r="G672">
            <v>0.13500087939978972</v>
          </cell>
          <cell r="H672">
            <v>8.2893468396284711E-4</v>
          </cell>
          <cell r="I672">
            <v>3.0897866015335698E-2</v>
          </cell>
          <cell r="J672">
            <v>8.6511023359535963E-2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2.24177117269933E-7</v>
          </cell>
          <cell r="G673">
            <v>2.2880406194107499E-7</v>
          </cell>
          <cell r="H673">
            <v>2.1455805309912799E-7</v>
          </cell>
          <cell r="I673">
            <v>1.34176416937398E-6</v>
          </cell>
          <cell r="J673">
            <v>5.0640094116869101E-7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9.9998211694906594E-2</v>
          </cell>
          <cell r="G674">
            <v>9.9998140786261E-2</v>
          </cell>
          <cell r="H674">
            <v>9.9998044224994281E-2</v>
          </cell>
          <cell r="I674">
            <v>9.9999491031836363E-2</v>
          </cell>
          <cell r="J674">
            <v>9.9999806544390085E-2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1.5203348160641527E-5</v>
          </cell>
          <cell r="I675">
            <v>1.7031200026519941E-5</v>
          </cell>
          <cell r="J675">
            <v>1.7252715333066944E-5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1.5203348160641527E-5</v>
          </cell>
          <cell r="I676">
            <v>1.7031200026519941E-5</v>
          </cell>
          <cell r="J676">
            <v>1.7252715333066944E-5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3.5801392843492199E-6</v>
          </cell>
          <cell r="I677">
            <v>1.15644929405995E-7</v>
          </cell>
          <cell r="J677">
            <v>1.7039932806032199E-6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3.5801392843492199E-6</v>
          </cell>
          <cell r="I678">
            <v>4.8161982646453902E-6</v>
          </cell>
          <cell r="J678">
            <v>3.6434167969126298E-6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5.7237611360932199</v>
          </cell>
          <cell r="F679">
            <v>0.14156498586477301</v>
          </cell>
          <cell r="G679">
            <v>0.20516107428840599</v>
          </cell>
          <cell r="H679">
            <v>65.089419788755393</v>
          </cell>
          <cell r="I679">
            <v>106.87060877358</v>
          </cell>
          <cell r="J679">
            <v>57.222660183078403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6.0147393030739259E-2</v>
          </cell>
          <cell r="F680">
            <v>1.5520169697578426E-3</v>
          </cell>
          <cell r="G680">
            <v>1.6495160246398654E-3</v>
          </cell>
          <cell r="H680">
            <v>0.71535385871806945</v>
          </cell>
          <cell r="I680">
            <v>1.161534233371845</v>
          </cell>
          <cell r="J680">
            <v>0.61799713953524571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2.7686895204625989E-2</v>
          </cell>
          <cell r="F681">
            <v>7.2144409258886638E-4</v>
          </cell>
          <cell r="G681">
            <v>7.7824237605026141E-4</v>
          </cell>
          <cell r="H681">
            <v>0.34613896389583948</v>
          </cell>
          <cell r="I681">
            <v>0.57604543281042775</v>
          </cell>
          <cell r="J681">
            <v>0.31406412009168255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0.10148512652647558</v>
          </cell>
          <cell r="F682">
            <v>2.510017479871856E-3</v>
          </cell>
          <cell r="G682">
            <v>3.6376077001490444E-3</v>
          </cell>
          <cell r="H682">
            <v>1.1540677267509809</v>
          </cell>
          <cell r="I682">
            <v>1.8948689498861664</v>
          </cell>
          <cell r="J682">
            <v>1.0145861734588379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1.7843537365021098E-8</v>
          </cell>
          <cell r="G683">
            <v>5.1991358341595504E-7</v>
          </cell>
          <cell r="H683">
            <v>2.5467375154117702E-2</v>
          </cell>
          <cell r="I683">
            <v>5.02259165465885E-7</v>
          </cell>
          <cell r="J683">
            <v>2.9755014031641802E-3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8.3659241782526005E-3</v>
          </cell>
          <cell r="F684">
            <v>2.1674938191370598E-4</v>
          </cell>
          <cell r="G684">
            <v>2.1729784054076197E-4</v>
          </cell>
          <cell r="H684">
            <v>2.5684697866342164E-2</v>
          </cell>
          <cell r="I684">
            <v>4.2744339591648549E-2</v>
          </cell>
          <cell r="J684">
            <v>2.3304662615346229E-2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4.9824328104415555E-7</v>
          </cell>
          <cell r="I685">
            <v>2.7289726804487837</v>
          </cell>
          <cell r="J685">
            <v>3.3613577212336923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5.0327604145874301E-7</v>
          </cell>
          <cell r="I686">
            <v>2.756538061059377</v>
          </cell>
          <cell r="J686">
            <v>3.395310829528984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1.32566727618248E-5</v>
          </cell>
          <cell r="I687">
            <v>0.208465650682753</v>
          </cell>
          <cell r="J687">
            <v>8.4924854321828794E-2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1.32566727618248E-5</v>
          </cell>
          <cell r="I688">
            <v>0.36647772738007101</v>
          </cell>
          <cell r="J688">
            <v>0.45140258170190001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4.0476592622364134</v>
          </cell>
          <cell r="F689">
            <v>4.58336612310731</v>
          </cell>
          <cell r="G689">
            <v>3.0427241180929445</v>
          </cell>
          <cell r="H689">
            <v>3.0321278729544487</v>
          </cell>
          <cell r="I689">
            <v>2.949610330126982</v>
          </cell>
          <cell r="J689">
            <v>2.871292031587386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4.0476592622364134</v>
          </cell>
          <cell r="F690">
            <v>4.58336612310731</v>
          </cell>
          <cell r="G690">
            <v>3.0427241180929445</v>
          </cell>
          <cell r="H690">
            <v>3.0321278729544487</v>
          </cell>
          <cell r="I690">
            <v>2.949610330126982</v>
          </cell>
          <cell r="J690">
            <v>2.871292031587386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1.4243105443467596</v>
          </cell>
          <cell r="F691">
            <v>1.5783299764731109</v>
          </cell>
          <cell r="G691">
            <v>1.4829269742431792</v>
          </cell>
          <cell r="H691">
            <v>1.3239230070061361</v>
          </cell>
          <cell r="I691">
            <v>1.0059153739322515</v>
          </cell>
          <cell r="J691">
            <v>1.0059147188221154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0.95936607539708629</v>
          </cell>
          <cell r="F692">
            <v>1.1059480144247802</v>
          </cell>
          <cell r="G692">
            <v>1.1059475254720788</v>
          </cell>
          <cell r="H692">
            <v>1.105947419784683</v>
          </cell>
          <cell r="I692">
            <v>1.1059474395472093</v>
          </cell>
          <cell r="J692">
            <v>1.1059467192904202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2.6453801098585972</v>
          </cell>
          <cell r="F693">
            <v>3.04614116146089</v>
          </cell>
          <cell r="G693">
            <v>3.0427241180929445</v>
          </cell>
          <cell r="H693">
            <v>3.0321278729544487</v>
          </cell>
          <cell r="I693">
            <v>2.949610330126982</v>
          </cell>
          <cell r="J693">
            <v>2.871292031587386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2.6187465636478099E-2</v>
          </cell>
          <cell r="G694">
            <v>6.5658320118261101E-3</v>
          </cell>
          <cell r="H694">
            <v>1.22217513958828E-2</v>
          </cell>
          <cell r="I694">
            <v>3.1151424032574499E-2</v>
          </cell>
          <cell r="J694">
            <v>4.3490213307135997E-2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7.3512678858418334E-2</v>
          </cell>
          <cell r="F695">
            <v>8.4744837752683017E-2</v>
          </cell>
          <cell r="G695">
            <v>8.4744771001507319E-2</v>
          </cell>
          <cell r="H695">
            <v>8.4744965827814434E-2</v>
          </cell>
          <cell r="I695">
            <v>8.4744894597646558E-2</v>
          </cell>
          <cell r="J695">
            <v>8.4744837196555775E-2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2.4915603477534124E-4</v>
          </cell>
          <cell r="I696">
            <v>6.0531666023104708E-4</v>
          </cell>
          <cell r="J696">
            <v>3.0755026276869718E-4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1.8752269985723046E-4</v>
          </cell>
          <cell r="I697">
            <v>3.8096637878181136E-4</v>
          </cell>
          <cell r="J697">
            <v>1.7381570134499997E-4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5.2453902057966577E-4</v>
          </cell>
          <cell r="I698">
            <v>1.1213673186310899E-3</v>
          </cell>
          <cell r="J698">
            <v>5.3519543686489715E-4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1.8085487634354198E-5</v>
          </cell>
          <cell r="I699">
            <v>1.7866305486384501E-5</v>
          </cell>
          <cell r="J699">
            <v>1.19352181203297E-5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1.8085487634354198E-5</v>
          </cell>
          <cell r="I700">
            <v>3.7042740367874472E-5</v>
          </cell>
          <cell r="J700">
            <v>2.7775768959105979E-5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5.0554226541582256E-4</v>
          </cell>
          <cell r="F701">
            <v>5.0299628892718699E-4</v>
          </cell>
          <cell r="G701">
            <v>5.1002458947238148E-4</v>
          </cell>
          <cell r="H701">
            <v>6.3545720271447181E-3</v>
          </cell>
          <cell r="I701">
            <v>8.6150731260209987E-2</v>
          </cell>
          <cell r="J701">
            <v>0.11042460805542105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5.0554226541582278E-4</v>
          </cell>
          <cell r="F702">
            <v>5.0299628892718732E-4</v>
          </cell>
          <cell r="G702">
            <v>5.1002458947238224E-4</v>
          </cell>
          <cell r="H702">
            <v>6.3545720271447267E-3</v>
          </cell>
          <cell r="I702">
            <v>8.6150731260210056E-2</v>
          </cell>
          <cell r="J702">
            <v>0.11042460805542115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5.6222208377835039E-4</v>
          </cell>
          <cell r="F703">
            <v>5.5923866638380956E-4</v>
          </cell>
          <cell r="G703">
            <v>5.6454714764012559E-4</v>
          </cell>
          <cell r="H703">
            <v>7.0276712224517516E-3</v>
          </cell>
          <cell r="I703">
            <v>9.5271407631066979E-2</v>
          </cell>
          <cell r="J703">
            <v>0.12211492413091597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5.6222208377835039E-4</v>
          </cell>
          <cell r="F704">
            <v>5.5923866638380956E-4</v>
          </cell>
          <cell r="G704">
            <v>5.6454714764012559E-4</v>
          </cell>
          <cell r="H704">
            <v>7.0276712224517516E-3</v>
          </cell>
          <cell r="I704">
            <v>9.5271407631066979E-2</v>
          </cell>
          <cell r="J704">
            <v>0.12211492413091597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2.0372037957642401E-4</v>
          </cell>
          <cell r="F705">
            <v>3.1382443674766199E-7</v>
          </cell>
          <cell r="G705">
            <v>2.35890536732993E-6</v>
          </cell>
          <cell r="H705">
            <v>2.5126439678752801E-2</v>
          </cell>
          <cell r="I705">
            <v>2.69763015241915E-2</v>
          </cell>
          <cell r="J705">
            <v>5.1849729144710401E-2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2.0645200129191193E-4</v>
          </cell>
          <cell r="F706">
            <v>2.0666900917589603E-4</v>
          </cell>
          <cell r="G706">
            <v>2.0889599019921276E-4</v>
          </cell>
          <cell r="H706">
            <v>2.527791106569725E-2</v>
          </cell>
          <cell r="I706">
            <v>4.9819658716471059E-2</v>
          </cell>
          <cell r="J706">
            <v>6.8606162564996576E-2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2101.5231911222299</v>
          </cell>
          <cell r="F707">
            <v>1797.4454787885099</v>
          </cell>
          <cell r="G707">
            <v>1640.69388828976</v>
          </cell>
          <cell r="H707">
            <v>1173.9884937773099</v>
          </cell>
          <cell r="I707">
            <v>976.11938050736796</v>
          </cell>
          <cell r="J707">
            <v>377.02660137465898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37.469321492128223</v>
          </cell>
          <cell r="F708">
            <v>31.768117786354285</v>
          </cell>
          <cell r="G708">
            <v>31.447829092465927</v>
          </cell>
          <cell r="H708">
            <v>23.180677209292831</v>
          </cell>
          <cell r="I708">
            <v>19.793756499303662</v>
          </cell>
          <cell r="J708">
            <v>9.1185684452962423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37.261049487982881</v>
          </cell>
          <cell r="F709">
            <v>31.869600687739574</v>
          </cell>
          <cell r="G709">
            <v>29.090317168258071</v>
          </cell>
          <cell r="H709">
            <v>20.815398825838805</v>
          </cell>
          <cell r="I709">
            <v>17.307081214669658</v>
          </cell>
          <cell r="J709">
            <v>6.6848688186996323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0.32797223253554553</v>
          </cell>
          <cell r="F710">
            <v>4.6551197758271796E-5</v>
          </cell>
          <cell r="G710">
            <v>2.4391591514452653</v>
          </cell>
          <cell r="H710">
            <v>2.4392030183184152</v>
          </cell>
          <cell r="I710">
            <v>2.43920496414587</v>
          </cell>
          <cell r="J710">
            <v>2.4391413793993553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1.8816623583407764E-2</v>
          </cell>
          <cell r="H711">
            <v>1.8288884383933494E-4</v>
          </cell>
          <cell r="I711">
            <v>0.11108660361956763</v>
          </cell>
          <cell r="J711">
            <v>2.3796760872314339E-2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1.90600392700599E-7</v>
          </cell>
          <cell r="F712">
            <v>1.3347702008609801E-7</v>
          </cell>
          <cell r="G712">
            <v>1.84379373803717E-7</v>
          </cell>
          <cell r="H712">
            <v>2.6452351767158001E-7</v>
          </cell>
          <cell r="I712">
            <v>8.2367460161490296E-7</v>
          </cell>
          <cell r="J712">
            <v>2.7106879417504601E-6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1.9844835608664928</v>
          </cell>
          <cell r="F713">
            <v>1.9844836943435127</v>
          </cell>
          <cell r="G713">
            <v>1.9844838787228867</v>
          </cell>
          <cell r="H713">
            <v>1.9844841432464042</v>
          </cell>
          <cell r="I713">
            <v>1.9844854711138389</v>
          </cell>
          <cell r="J713">
            <v>1.0954642489816004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0.54529206235107419</v>
          </cell>
          <cell r="G714">
            <v>1.6047921407617192</v>
          </cell>
          <cell r="H714">
            <v>7.9180941061513765</v>
          </cell>
          <cell r="I714">
            <v>12.700663934624584</v>
          </cell>
          <cell r="J714">
            <v>15.482040959617091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0.54529206235107419</v>
          </cell>
          <cell r="G715">
            <v>1.6047921407617192</v>
          </cell>
          <cell r="H715">
            <v>7.9180941061513765</v>
          </cell>
          <cell r="I715">
            <v>12.700663934624584</v>
          </cell>
          <cell r="J715">
            <v>15.482040959617091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7.1321204977928101E-3</v>
          </cell>
          <cell r="G716">
            <v>0.183156075102751</v>
          </cell>
          <cell r="H716">
            <v>1.07249644485252</v>
          </cell>
          <cell r="I716">
            <v>0.21785952263084801</v>
          </cell>
          <cell r="J716">
            <v>1.5750409783014201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9.0660008534400011E-2</v>
          </cell>
          <cell r="G717">
            <v>0.26681200113108017</v>
          </cell>
          <cell r="H717">
            <v>1.3164587011618663</v>
          </cell>
          <cell r="I717">
            <v>2.1116069261423367</v>
          </cell>
          <cell r="J717">
            <v>2.5740374365470098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I718">
            <v>6.7904630063737289E-3</v>
          </cell>
          <cell r="J718">
            <v>1.0331746833323973E-2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I719">
            <v>4.5269753375824874E-2</v>
          </cell>
          <cell r="J719">
            <v>6.8878312222159829E-2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I720">
            <v>2.69485010566993E-4</v>
          </cell>
          <cell r="J720">
            <v>1.4052536617822101E-4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I721">
            <v>2.69485010566993E-4</v>
          </cell>
          <cell r="J721">
            <v>4.10010376745214E-4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2.0856361909979158</v>
          </cell>
          <cell r="F722">
            <v>2.4000921397263952</v>
          </cell>
          <cell r="G722">
            <v>0.53366485037568612</v>
          </cell>
          <cell r="H722">
            <v>0.87357485695303316</v>
          </cell>
          <cell r="I722">
            <v>1.4789616325409678</v>
          </cell>
          <cell r="J722">
            <v>1.484090598284924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2.0856361909979158</v>
          </cell>
          <cell r="F723">
            <v>2.4000921397263952</v>
          </cell>
          <cell r="G723">
            <v>0.53366485037568612</v>
          </cell>
          <cell r="H723">
            <v>0.87357485695303316</v>
          </cell>
          <cell r="I723">
            <v>1.4789616325409678</v>
          </cell>
          <cell r="J723">
            <v>1.484090598284924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3.3906651889266621</v>
          </cell>
          <cell r="G724">
            <v>8.0442722026543549</v>
          </cell>
          <cell r="H724">
            <v>8.775504782724493</v>
          </cell>
          <cell r="I724">
            <v>5.9795627962894864</v>
          </cell>
          <cell r="J724">
            <v>3.1634167812815972E-3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3.3906651889266621</v>
          </cell>
          <cell r="G725">
            <v>8.0442722026543549</v>
          </cell>
          <cell r="H725">
            <v>8.775504782724493</v>
          </cell>
          <cell r="I725">
            <v>5.9795627962894864</v>
          </cell>
          <cell r="J725">
            <v>3.1634167812815972E-3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3.3906651889266599</v>
          </cell>
          <cell r="G726">
            <v>8.0442722026543603</v>
          </cell>
          <cell r="H726">
            <v>8.7755047827244894</v>
          </cell>
          <cell r="I726">
            <v>5.9795627962894802</v>
          </cell>
          <cell r="J726">
            <v>3.1634167812815898E-3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1.34584516930351E-8</v>
          </cell>
          <cell r="G727">
            <v>1.27744793095603</v>
          </cell>
          <cell r="H727">
            <v>1.4495890367702E-7</v>
          </cell>
          <cell r="I727">
            <v>5.6322664382697695E-7</v>
          </cell>
          <cell r="J727">
            <v>9.1073909590776397E-4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1.1558999311366016</v>
          </cell>
          <cell r="G728">
            <v>2.5666049444144798</v>
          </cell>
          <cell r="H728">
            <v>2.52972225442976</v>
          </cell>
          <cell r="I728">
            <v>1.7237336587753922</v>
          </cell>
          <cell r="J728">
            <v>9.1191818475699503E-4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2.0844565470291366E-3</v>
          </cell>
          <cell r="J729">
            <v>6.8180335657280124E-3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-2.08445654702914E-3</v>
          </cell>
          <cell r="J730">
            <v>-6.8180335657280098E-3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1.3859927466803579E-5</v>
          </cell>
          <cell r="J731">
            <v>4.3456581153361537E-5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2.8904464118804054E-6</v>
          </cell>
          <cell r="J732">
            <v>6.204410544812493E-6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5.5814621118727397E-4</v>
          </cell>
          <cell r="J733">
            <v>6.9811431776570405E-4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5.5814621118727397E-4</v>
          </cell>
          <cell r="J734">
            <v>1.1004185148298794E-3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6.4610005520540663E-3</v>
          </cell>
          <cell r="G735">
            <v>2.4122750122945364E-2</v>
          </cell>
          <cell r="H735">
            <v>0.6985824648064356</v>
          </cell>
          <cell r="I735">
            <v>0.71641802735296378</v>
          </cell>
          <cell r="J735">
            <v>0.67734264744424033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6.4610005520540663E-3</v>
          </cell>
          <cell r="G736">
            <v>2.4122750122945364E-2</v>
          </cell>
          <cell r="H736">
            <v>0.6985824648064356</v>
          </cell>
          <cell r="I736">
            <v>0.71641802735296378</v>
          </cell>
          <cell r="J736">
            <v>0.67734264744424033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8.4903236685536195E-4</v>
          </cell>
          <cell r="G737">
            <v>1.80102536440971E-3</v>
          </cell>
          <cell r="H737">
            <v>7.2649278503695E-2</v>
          </cell>
          <cell r="I737">
            <v>7.6220553801746196E-7</v>
          </cell>
          <cell r="J737">
            <v>1.6119030573695699E-7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8.4903236685536195E-4</v>
          </cell>
          <cell r="G738">
            <v>2.6500577312650701E-3</v>
          </cell>
          <cell r="H738">
            <v>7.5299336234960101E-2</v>
          </cell>
          <cell r="I738">
            <v>7.5301053820968106E-2</v>
          </cell>
          <cell r="J738">
            <v>7.5301215011273806E-2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1.3590819219700132E-3</v>
          </cell>
          <cell r="F739">
            <v>1.0609554399088183E-3</v>
          </cell>
          <cell r="G739">
            <v>1.3888848176393993E-3</v>
          </cell>
          <cell r="H739">
            <v>1.2082481000514178E-3</v>
          </cell>
          <cell r="I739">
            <v>7.3702866588117848E-3</v>
          </cell>
          <cell r="J739">
            <v>1.8414816451631618E-2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1.3590819219700125E-3</v>
          </cell>
          <cell r="F740">
            <v>1.0609554399088181E-3</v>
          </cell>
          <cell r="G740">
            <v>1.3888848176393988E-3</v>
          </cell>
          <cell r="H740">
            <v>1.2082481000514173E-3</v>
          </cell>
          <cell r="I740">
            <v>7.3702866588117796E-3</v>
          </cell>
          <cell r="J740">
            <v>1.8414816451631615E-2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1.5202415292342722E-3</v>
          </cell>
          <cell r="F741">
            <v>1.1865151576499013E-3</v>
          </cell>
          <cell r="G741">
            <v>1.5539141190100301E-3</v>
          </cell>
          <cell r="H741">
            <v>1.3521267419955955E-3</v>
          </cell>
          <cell r="I741">
            <v>8.2418102825801368E-3</v>
          </cell>
          <cell r="J741">
            <v>2.0592320487480834E-2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1.5202415292342722E-3</v>
          </cell>
          <cell r="F742">
            <v>1.1865151576499013E-3</v>
          </cell>
          <cell r="G742">
            <v>1.5539141190100301E-3</v>
          </cell>
          <cell r="H742">
            <v>1.3521267419955955E-3</v>
          </cell>
          <cell r="I742">
            <v>8.2418102825801368E-3</v>
          </cell>
          <cell r="J742">
            <v>2.0592320487480834E-2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1.8847223287557101E-4</v>
          </cell>
          <cell r="F743">
            <v>2.59613387921248E-7</v>
          </cell>
          <cell r="G743">
            <v>3.7420180599463199E-6</v>
          </cell>
          <cell r="H743">
            <v>2.5203487568211701E-5</v>
          </cell>
          <cell r="I743">
            <v>1.21333419504356E-3</v>
          </cell>
          <cell r="J743">
            <v>5.3446971801623701E-3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1.8847223287557101E-4</v>
          </cell>
          <cell r="F744">
            <v>1.8864977638955436E-4</v>
          </cell>
          <cell r="G744">
            <v>1.923409599342265E-4</v>
          </cell>
          <cell r="H744">
            <v>1.6687622683489841E-4</v>
          </cell>
          <cell r="I744">
            <v>1.4939608419922818E-3</v>
          </cell>
          <cell r="J744">
            <v>6.0015291438814669E-3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5.067713879164167E-4</v>
          </cell>
          <cell r="F745">
            <v>5.0421509757531124E-4</v>
          </cell>
          <cell r="G745">
            <v>5.1103292278015461E-4</v>
          </cell>
          <cell r="H745">
            <v>6.3466354604927496E-3</v>
          </cell>
          <cell r="I745">
            <v>9.5619627945577573E-2</v>
          </cell>
          <cell r="J745">
            <v>0.15377918388501277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5.0677138791641724E-4</v>
          </cell>
          <cell r="F746">
            <v>5.0421509757531189E-4</v>
          </cell>
          <cell r="G746">
            <v>5.1103292278015526E-4</v>
          </cell>
          <cell r="H746">
            <v>6.3466354604927539E-3</v>
          </cell>
          <cell r="I746">
            <v>9.561962794557774E-2</v>
          </cell>
          <cell r="J746">
            <v>0.15377918388501288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5.6358132708220199E-4</v>
          </cell>
          <cell r="F747">
            <v>5.6058156538411007E-4</v>
          </cell>
          <cell r="G747">
            <v>5.6566222794819957E-4</v>
          </cell>
          <cell r="H747">
            <v>7.0188944527868873E-3</v>
          </cell>
          <cell r="I747">
            <v>0.1057427245231449</v>
          </cell>
          <cell r="J747">
            <v>0.17005922178563282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5.6358132708220199E-4</v>
          </cell>
          <cell r="F748">
            <v>5.6058156538411007E-4</v>
          </cell>
          <cell r="G748">
            <v>5.6566222794819957E-4</v>
          </cell>
          <cell r="H748">
            <v>7.0188944527868873E-3</v>
          </cell>
          <cell r="I748">
            <v>0.1057427245231449</v>
          </cell>
          <cell r="J748">
            <v>0.17005922178563282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2.0422907727726301E-4</v>
          </cell>
          <cell r="F749">
            <v>3.1495711356886301E-7</v>
          </cell>
          <cell r="G749">
            <v>2.30227163127418E-6</v>
          </cell>
          <cell r="H749">
            <v>2.4969806820836601E-2</v>
          </cell>
          <cell r="I749">
            <v>3.1677673400092102E-2</v>
          </cell>
          <cell r="J749">
            <v>7.6831431412108603E-2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2.0696068051991425E-4</v>
          </cell>
          <cell r="F750">
            <v>2.0717873875956725E-4</v>
          </cell>
          <cell r="G750">
            <v>2.0934961425797918E-4</v>
          </cell>
          <cell r="H750">
            <v>2.5121597667838124E-2</v>
          </cell>
          <cell r="I750">
            <v>5.4646276677522934E-2</v>
          </cell>
          <cell r="J750">
            <v>9.5972475280850497E-2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3.3323791085974959E-5</v>
          </cell>
          <cell r="J751">
            <v>2.722055814893525E-5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3.9204460101147034E-5</v>
          </cell>
          <cell r="J752">
            <v>3.2024186057570891E-5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3.0485642070844701E-6</v>
          </cell>
          <cell r="J753">
            <v>3.7784424852544497E-8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3.0485642070844701E-6</v>
          </cell>
          <cell r="J754">
            <v>3.0863486319370102E-6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6.4934915757648166E-3</v>
          </cell>
          <cell r="J755">
            <v>256.41459641458073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-6.4934915757648096E-3</v>
          </cell>
          <cell r="J756">
            <v>-256.41459641458101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3.633319338921805E-5</v>
          </cell>
          <cell r="J757">
            <v>1.434722908414948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1.4169945421795023E-5</v>
          </cell>
          <cell r="J758">
            <v>0.55954193428182875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1.0353143456257671E-4</v>
          </cell>
          <cell r="J759">
            <v>4.0882429275283885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4.6895771753083554E-6</v>
          </cell>
          <cell r="J760">
            <v>0.18518173539327235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7.5035590307116003E-6</v>
          </cell>
          <cell r="J761">
            <v>8.0180628342102406E-2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7.5035590307116003E-6</v>
          </cell>
          <cell r="J762">
            <v>8.0188131901133095E-2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9.7782851788681051E-4</v>
          </cell>
          <cell r="G763">
            <v>1.8975640250252779E-3</v>
          </cell>
          <cell r="H763">
            <v>1.6915978719041929E-3</v>
          </cell>
          <cell r="I763">
            <v>1.3563168962103583E-3</v>
          </cell>
          <cell r="J763">
            <v>1.471189050406303E-3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9.7782851788681051E-4</v>
          </cell>
          <cell r="G764">
            <v>1.8975640250252779E-3</v>
          </cell>
          <cell r="H764">
            <v>1.6915978719041929E-3</v>
          </cell>
          <cell r="I764">
            <v>1.3563168962103583E-3</v>
          </cell>
          <cell r="J764">
            <v>1.471189050406303E-3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1.2237048709716528E-3</v>
          </cell>
          <cell r="G765">
            <v>2.3729928270625235E-3</v>
          </cell>
          <cell r="H765">
            <v>2.1137861847212703E-3</v>
          </cell>
          <cell r="I765">
            <v>1.6940527755477449E-3</v>
          </cell>
          <cell r="J765">
            <v>1.837640209518132E-3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1.2237048709716528E-3</v>
          </cell>
          <cell r="G766">
            <v>2.3729928270625235E-3</v>
          </cell>
          <cell r="H766">
            <v>2.1137861847212703E-3</v>
          </cell>
          <cell r="I766">
            <v>1.6940527755477449E-3</v>
          </cell>
          <cell r="J766">
            <v>1.837640209518132E-3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1.43763780142693E-4</v>
          </cell>
          <cell r="G767">
            <v>4.8310131490047795E-7</v>
          </cell>
          <cell r="H767">
            <v>1.1118113835066101E-7</v>
          </cell>
          <cell r="I767">
            <v>3.3166386424886599E-7</v>
          </cell>
          <cell r="J767">
            <v>2.1751720699499399E-7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1.43763780142693E-4</v>
          </cell>
          <cell r="G768">
            <v>1.4424688145759401E-4</v>
          </cell>
          <cell r="H768">
            <v>1.44358062595945E-4</v>
          </cell>
          <cell r="I768">
            <v>1.4641078398952499E-4</v>
          </cell>
          <cell r="J768">
            <v>1.4662830119652E-4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2236.6434107916398</v>
          </cell>
          <cell r="F769">
            <v>2235.4032027644498</v>
          </cell>
          <cell r="G769">
            <v>2268.7818474986898</v>
          </cell>
          <cell r="H769">
            <v>2238.51082668751</v>
          </cell>
          <cell r="I769">
            <v>2266.09858695396</v>
          </cell>
          <cell r="J769">
            <v>2317.3896307044201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48.203521784302666</v>
          </cell>
          <cell r="F770">
            <v>48.176797049518115</v>
          </cell>
          <cell r="G770">
            <v>48.896171755430451</v>
          </cell>
          <cell r="H770">
            <v>48.243770750554944</v>
          </cell>
          <cell r="I770">
            <v>48.838331615387169</v>
          </cell>
          <cell r="J770">
            <v>49.943742041043642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24.10176089215134</v>
          </cell>
          <cell r="F771">
            <v>24.088396581513479</v>
          </cell>
          <cell r="G771">
            <v>24.448080253218578</v>
          </cell>
          <cell r="H771">
            <v>24.121883908270554</v>
          </cell>
          <cell r="I771">
            <v>24.419165807693584</v>
          </cell>
          <cell r="J771">
            <v>24.971871020521814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24.10176089215134</v>
          </cell>
          <cell r="F772">
            <v>24.088396581513479</v>
          </cell>
          <cell r="G772">
            <v>24.448080253218578</v>
          </cell>
          <cell r="H772">
            <v>24.121883908270554</v>
          </cell>
          <cell r="I772">
            <v>24.419165807693584</v>
          </cell>
          <cell r="J772">
            <v>24.971871020521814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188.01940653104668</v>
          </cell>
          <cell r="E4">
            <v>201.82973683541928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1.2994106253170414E-2</v>
          </cell>
          <cell r="E5">
            <v>4.9803191272244102E-3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28.26557017451772</v>
          </cell>
          <cell r="E6">
            <v>68.882014372614876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159.74084225027593</v>
          </cell>
          <cell r="E7">
            <v>132.94274214367701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572.35853052096502</v>
          </cell>
          <cell r="E8">
            <v>1140.9251471953883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0.36605226614515851</v>
          </cell>
          <cell r="E9">
            <v>13.817578280721163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638.45388021024905</v>
          </cell>
          <cell r="E10">
            <v>1088.6116056964263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366.83338836791728</v>
          </cell>
          <cell r="E11">
            <v>715.02826045721986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47.568590880596112</v>
          </cell>
          <cell r="E12">
            <v>178.6199861705243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1.6107478821967827E-3</v>
          </cell>
          <cell r="E13">
            <v>2.1311332365617965E-3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384.30985221551583</v>
          </cell>
          <cell r="E14">
            <v>923.77653656092843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0.19063807609628516</v>
          </cell>
          <cell r="E15">
            <v>270.655267850055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4.4332804227104221E-2</v>
          </cell>
          <cell r="E16">
            <v>1031.8792940706505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1026.0863807556468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7.9953151381881981E-3</v>
          </cell>
          <cell r="E18">
            <v>9.0656801457498094E-3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1.9045165326136263E-2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7.792249050995627E-4</v>
          </cell>
          <cell r="E20">
            <v>1.3332763574074595E-3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2.0844565470291366E-3</v>
          </cell>
          <cell r="E21">
            <v>6.8180335657280124E-3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6.4934915757648166E-3</v>
          </cell>
          <cell r="E22">
            <v>256.41459641458073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2010.1005797772116</v>
          </cell>
          <cell r="E23">
            <v>6645.8302337732202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833.33340282662562</v>
          </cell>
          <cell r="E24">
            <v>1904.762059340113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833.33340282662562</v>
          </cell>
          <cell r="E25">
            <v>1904.762059340113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988.74777041953757</v>
          </cell>
          <cell r="E26">
            <v>4539.2384375976872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988.74777041953757</v>
          </cell>
          <cell r="E27">
            <v>4539.2384375976872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0.381752605055515</v>
          </cell>
          <cell r="F4">
            <v>6.555481390240063E-2</v>
          </cell>
          <cell r="G4">
            <v>6.6208818674103851E-5</v>
          </cell>
          <cell r="H4">
            <v>7.042431150931078E-5</v>
          </cell>
          <cell r="I4">
            <v>4.9843561152549884E-4</v>
          </cell>
        </row>
        <row r="5">
          <cell r="A5" t="str">
            <v>EXPELC_DE</v>
          </cell>
          <cell r="C5" t="str">
            <v>ELC_E-DE</v>
          </cell>
          <cell r="D5">
            <v>26.492980730388219</v>
          </cell>
          <cell r="E5">
            <v>1.5624439735429198E-4</v>
          </cell>
          <cell r="F5">
            <v>1.6349981637310757E-4</v>
          </cell>
          <cell r="G5">
            <v>1.0671370791158202E-4</v>
          </cell>
          <cell r="H5">
            <v>3.1572270251138256E-4</v>
          </cell>
          <cell r="I5">
            <v>9.5091380118208002E-5</v>
          </cell>
        </row>
        <row r="6">
          <cell r="A6" t="str">
            <v>IMPDSL</v>
          </cell>
          <cell r="C6" t="str">
            <v>DSL</v>
          </cell>
          <cell r="D6">
            <v>117.38684843399777</v>
          </cell>
          <cell r="E6">
            <v>108.35240242502334</v>
          </cell>
          <cell r="F6">
            <v>87.758625375663058</v>
          </cell>
          <cell r="G6">
            <v>61.464684471865553</v>
          </cell>
          <cell r="H6">
            <v>29.803204912754282</v>
          </cell>
        </row>
        <row r="7">
          <cell r="A7" t="str">
            <v>IMPH2</v>
          </cell>
          <cell r="C7" t="str">
            <v>H2</v>
          </cell>
          <cell r="H7">
            <v>6.1758926598538126</v>
          </cell>
          <cell r="I7">
            <v>6.1759000545111737</v>
          </cell>
        </row>
        <row r="8">
          <cell r="A8" t="str">
            <v>IMPELC_AT</v>
          </cell>
          <cell r="C8" t="str">
            <v>ELC_I-AT</v>
          </cell>
          <cell r="D8">
            <v>15.013806718690116</v>
          </cell>
          <cell r="E8">
            <v>7.2605786628186824</v>
          </cell>
          <cell r="F8">
            <v>2.5940521972020232</v>
          </cell>
          <cell r="G8">
            <v>1.327223474580193</v>
          </cell>
          <cell r="H8">
            <v>2.2309694335834429</v>
          </cell>
          <cell r="I8">
            <v>4.3426316000725871</v>
          </cell>
        </row>
        <row r="9">
          <cell r="A9" t="str">
            <v>IMPELC_AT</v>
          </cell>
          <cell r="C9" t="str">
            <v>ELCS</v>
          </cell>
          <cell r="D9">
            <v>15.013806718690116</v>
          </cell>
          <cell r="E9">
            <v>7.2605786628186824</v>
          </cell>
          <cell r="F9">
            <v>2.5940521972020232</v>
          </cell>
          <cell r="G9">
            <v>1.327223474580193</v>
          </cell>
          <cell r="H9">
            <v>2.2309694335834429</v>
          </cell>
          <cell r="I9">
            <v>4.3426316000725871</v>
          </cell>
        </row>
        <row r="10">
          <cell r="A10" t="str">
            <v>IMPELC_FR</v>
          </cell>
          <cell r="C10" t="str">
            <v>ELC_I-FR</v>
          </cell>
          <cell r="D10">
            <v>28.948622034683837</v>
          </cell>
          <cell r="E10">
            <v>22.835171774589835</v>
          </cell>
          <cell r="F10">
            <v>29.787864814918304</v>
          </cell>
          <cell r="G10">
            <v>13.853327484016553</v>
          </cell>
          <cell r="H10">
            <v>10.794252348950005</v>
          </cell>
          <cell r="I10">
            <v>8.760926327857991</v>
          </cell>
        </row>
        <row r="11">
          <cell r="A11" t="str">
            <v>IMPELC_FR</v>
          </cell>
          <cell r="C11" t="str">
            <v>ELCS</v>
          </cell>
          <cell r="D11">
            <v>28.948622034683837</v>
          </cell>
          <cell r="E11">
            <v>22.835171774589835</v>
          </cell>
          <cell r="F11">
            <v>29.787864814918304</v>
          </cell>
          <cell r="G11">
            <v>13.853327484016553</v>
          </cell>
          <cell r="H11">
            <v>10.794252348950005</v>
          </cell>
          <cell r="I11">
            <v>8.760926327857991</v>
          </cell>
        </row>
        <row r="12">
          <cell r="A12" t="str">
            <v>RNWHYDR1</v>
          </cell>
          <cell r="C12" t="str">
            <v>HYDR</v>
          </cell>
          <cell r="D12">
            <v>66.632402497220582</v>
          </cell>
          <cell r="E12">
            <v>55.764002078300521</v>
          </cell>
          <cell r="F12">
            <v>65.548383102310012</v>
          </cell>
          <cell r="G12">
            <v>64.464340653603756</v>
          </cell>
          <cell r="H12">
            <v>62.692050826860459</v>
          </cell>
          <cell r="I12">
            <v>66.098175109662137</v>
          </cell>
        </row>
        <row r="13">
          <cell r="A13" t="str">
            <v>EXPELC_IT</v>
          </cell>
          <cell r="C13" t="str">
            <v>ELC_E-IT</v>
          </cell>
          <cell r="D13">
            <v>71.694107878209081</v>
          </cell>
          <cell r="E13">
            <v>35.304778068650307</v>
          </cell>
          <cell r="F13">
            <v>53.036964646576948</v>
          </cell>
          <cell r="G13">
            <v>28.848065098894214</v>
          </cell>
          <cell r="H13">
            <v>14.455447080709634</v>
          </cell>
          <cell r="I13">
            <v>12.296023985577017</v>
          </cell>
        </row>
        <row r="14">
          <cell r="A14" t="str">
            <v>IMPLNG</v>
          </cell>
          <cell r="C14" t="str">
            <v>LBIO</v>
          </cell>
          <cell r="G14">
            <v>1.7127086961562514</v>
          </cell>
          <cell r="H14">
            <v>7.5064224269118691E-3</v>
          </cell>
          <cell r="I14">
            <v>2.1354760893203526</v>
          </cell>
        </row>
        <row r="15">
          <cell r="A15" t="str">
            <v>IMPLNG</v>
          </cell>
          <cell r="C15" t="str">
            <v>LNGA</v>
          </cell>
          <cell r="G15">
            <v>5.7500804787884684E-4</v>
          </cell>
          <cell r="H15">
            <v>8.1210409482311032E-4</v>
          </cell>
          <cell r="I15">
            <v>2.2384137541248082E-4</v>
          </cell>
        </row>
        <row r="16">
          <cell r="A16" t="str">
            <v>IMPURN1</v>
          </cell>
          <cell r="C16" t="str">
            <v>URN</v>
          </cell>
          <cell r="D16">
            <v>250.94817881298184</v>
          </cell>
          <cell r="E16">
            <v>253.29989551254056</v>
          </cell>
          <cell r="F16">
            <v>215.81598883390666</v>
          </cell>
          <cell r="G16">
            <v>211.90214989342414</v>
          </cell>
          <cell r="H16">
            <v>98.945498829486965</v>
          </cell>
        </row>
        <row r="17">
          <cell r="A17" t="str">
            <v>EXPELC_AT</v>
          </cell>
          <cell r="C17" t="str">
            <v>ELC_E-AT</v>
          </cell>
          <cell r="D17">
            <v>6.2295569864968705</v>
          </cell>
          <cell r="E17">
            <v>2.6118468427660556E-4</v>
          </cell>
          <cell r="F17">
            <v>2.8990421453896792E-4</v>
          </cell>
          <cell r="G17">
            <v>5.238912509924035E-5</v>
          </cell>
          <cell r="H17">
            <v>4.9589530021564665E-5</v>
          </cell>
          <cell r="I17">
            <v>3.1077733362003903E-5</v>
          </cell>
        </row>
        <row r="18">
          <cell r="A18" t="str">
            <v>EXPELC_FR</v>
          </cell>
          <cell r="C18" t="str">
            <v>ELC_E-FR</v>
          </cell>
          <cell r="D18">
            <v>12.753360337990369</v>
          </cell>
          <cell r="E18">
            <v>1.9962374557009688E-4</v>
          </cell>
          <cell r="F18">
            <v>1.8459499828113937E-4</v>
          </cell>
          <cell r="G18">
            <v>7.7442259873901771E-5</v>
          </cell>
          <cell r="H18">
            <v>2.169577537368838E-4</v>
          </cell>
          <cell r="I18">
            <v>1.45909634812965E-4</v>
          </cell>
        </row>
        <row r="19">
          <cell r="A19" t="str">
            <v>RNWWND1</v>
          </cell>
          <cell r="C19" t="str">
            <v>WND</v>
          </cell>
          <cell r="D19">
            <v>0.52246132891909847</v>
          </cell>
          <cell r="E19">
            <v>0.54373864515634185</v>
          </cell>
          <cell r="F19">
            <v>1.6032135880421097</v>
          </cell>
          <cell r="G19">
            <v>2.5200108991449008</v>
          </cell>
          <cell r="H19">
            <v>2.5200070258842224</v>
          </cell>
          <cell r="I19">
            <v>2.5200057452136484</v>
          </cell>
        </row>
        <row r="20">
          <cell r="A20" t="str">
            <v>RNWWND2</v>
          </cell>
          <cell r="C20" t="str">
            <v>WND</v>
          </cell>
          <cell r="D20">
            <v>5.4863400466571312E-4</v>
          </cell>
          <cell r="E20">
            <v>5.462739516514265E-4</v>
          </cell>
          <cell r="F20">
            <v>5.6271608753025431E-4</v>
          </cell>
          <cell r="G20">
            <v>5.3955320241914855</v>
          </cell>
          <cell r="H20">
            <v>5.3999966088381903</v>
          </cell>
          <cell r="I20">
            <v>5.4000016178784715</v>
          </cell>
        </row>
        <row r="21">
          <cell r="A21" t="str">
            <v>RNWMNR1</v>
          </cell>
          <cell r="C21" t="str">
            <v>MNR</v>
          </cell>
          <cell r="D21">
            <v>3.7897302225036666</v>
          </cell>
          <cell r="E21">
            <v>4.7600087877304187</v>
          </cell>
          <cell r="F21">
            <v>5.113345621313746</v>
          </cell>
          <cell r="G21">
            <v>5.7022342852382231</v>
          </cell>
          <cell r="H21">
            <v>7.1940789751593313</v>
          </cell>
          <cell r="I21">
            <v>8.9999999802497026</v>
          </cell>
        </row>
        <row r="22">
          <cell r="A22" t="str">
            <v>RNWWND3</v>
          </cell>
          <cell r="C22" t="str">
            <v>WND</v>
          </cell>
          <cell r="D22">
            <v>4.9230205406001191E-4</v>
          </cell>
          <cell r="E22">
            <v>4.8977305199959255E-4</v>
          </cell>
          <cell r="F22">
            <v>5.0407710601517485E-4</v>
          </cell>
          <cell r="G22">
            <v>2.0270486852567815E-3</v>
          </cell>
          <cell r="H22">
            <v>4.7798748185872029</v>
          </cell>
          <cell r="I22">
            <v>7.5600014821133712</v>
          </cell>
        </row>
        <row r="23">
          <cell r="A23" t="str">
            <v>RNWMNR2</v>
          </cell>
          <cell r="C23" t="str">
            <v>MNR</v>
          </cell>
          <cell r="D23">
            <v>5.3957379889600166E-3</v>
          </cell>
          <cell r="E23">
            <v>3.628910251923589</v>
          </cell>
          <cell r="F23">
            <v>4.1504321253008518</v>
          </cell>
          <cell r="G23">
            <v>5.7022325071280635</v>
          </cell>
          <cell r="H23">
            <v>6.65226051608456</v>
          </cell>
          <cell r="I23">
            <v>8.9999991011847111</v>
          </cell>
        </row>
        <row r="24">
          <cell r="A24" t="str">
            <v>RNWWND4</v>
          </cell>
          <cell r="C24" t="str">
            <v>WND</v>
          </cell>
          <cell r="D24">
            <v>2.8514997996991148E-4</v>
          </cell>
          <cell r="E24">
            <v>2.8215266099189124E-4</v>
          </cell>
          <cell r="F24">
            <v>2.8980763124937167E-4</v>
          </cell>
          <cell r="G24">
            <v>3.0148782085874087E-4</v>
          </cell>
          <cell r="H24">
            <v>4.6444629914115502E-4</v>
          </cell>
          <cell r="I24">
            <v>1.5672441385332987E-3</v>
          </cell>
        </row>
        <row r="25">
          <cell r="A25" t="str">
            <v>RNWMNR3</v>
          </cell>
          <cell r="C25" t="str">
            <v>MNR</v>
          </cell>
          <cell r="D25">
            <v>2.9645400361849386E-3</v>
          </cell>
          <cell r="E25">
            <v>2.7080259485789721E-3</v>
          </cell>
          <cell r="F25">
            <v>3.0495433208630671E-3</v>
          </cell>
          <cell r="G25">
            <v>0.29357674896453501</v>
          </cell>
          <cell r="H25">
            <v>1.8789524427128173E-3</v>
          </cell>
          <cell r="I25">
            <v>8.9999980118145899</v>
          </cell>
        </row>
        <row r="26">
          <cell r="A26" t="str">
            <v>IMPLFO1</v>
          </cell>
          <cell r="C26" t="str">
            <v>LFO</v>
          </cell>
          <cell r="D26">
            <v>101.72826817268411</v>
          </cell>
          <cell r="E26">
            <v>90.977486027348462</v>
          </cell>
          <cell r="F26">
            <v>80.877323186340277</v>
          </cell>
          <cell r="G26">
            <v>42.383251775073077</v>
          </cell>
          <cell r="H26">
            <v>11.398294381324748</v>
          </cell>
        </row>
        <row r="27">
          <cell r="A27" t="str">
            <v>RNWWND5</v>
          </cell>
          <cell r="C27" t="str">
            <v>WND</v>
          </cell>
          <cell r="D27">
            <v>2.3912837341389366E-4</v>
          </cell>
          <cell r="E27">
            <v>2.3603900330857036E-4</v>
          </cell>
          <cell r="F27">
            <v>2.425252108258217E-4</v>
          </cell>
          <cell r="G27">
            <v>2.4786775442709683E-4</v>
          </cell>
          <cell r="H27">
            <v>3.3569477874698637E-4</v>
          </cell>
          <cell r="I27">
            <v>4.7767385155086435E-4</v>
          </cell>
        </row>
        <row r="28">
          <cell r="A28" t="str">
            <v>IMPBNGA</v>
          </cell>
          <cell r="C28" t="str">
            <v>BIO</v>
          </cell>
          <cell r="E28">
            <v>0.51650031181493561</v>
          </cell>
          <cell r="F28">
            <v>1.1671414695773012</v>
          </cell>
          <cell r="G28">
            <v>2.231413253256171</v>
          </cell>
          <cell r="H28">
            <v>6.0928547859063897</v>
          </cell>
          <cell r="I28">
            <v>3.0467231957127615E-4</v>
          </cell>
        </row>
        <row r="29">
          <cell r="A29" t="str">
            <v>RNWGEO1</v>
          </cell>
          <cell r="C29" t="str">
            <v>GEO</v>
          </cell>
          <cell r="H29">
            <v>4.0093351409603642E-2</v>
          </cell>
          <cell r="I29">
            <v>6.3532998447927452E-2</v>
          </cell>
        </row>
        <row r="30">
          <cell r="A30" t="str">
            <v>RNWGEO2</v>
          </cell>
          <cell r="C30" t="str">
            <v>GEO</v>
          </cell>
          <cell r="H30">
            <v>2.9275048686695127E-3</v>
          </cell>
          <cell r="I30">
            <v>3.0103694368791775E-3</v>
          </cell>
        </row>
        <row r="31">
          <cell r="A31" t="str">
            <v>RNWGEO3</v>
          </cell>
          <cell r="C31" t="str">
            <v>GEO</v>
          </cell>
          <cell r="H31">
            <v>9.7569706200639457E-4</v>
          </cell>
          <cell r="I31">
            <v>1.0238238166948132E-3</v>
          </cell>
        </row>
        <row r="32">
          <cell r="A32" t="str">
            <v>RNWGEO4</v>
          </cell>
          <cell r="C32" t="str">
            <v>GEO</v>
          </cell>
          <cell r="H32">
            <v>7.3186147394284189E-4</v>
          </cell>
          <cell r="I32">
            <v>7.5168060705132719E-4</v>
          </cell>
        </row>
        <row r="33">
          <cell r="A33" t="str">
            <v>RNWGEO5</v>
          </cell>
          <cell r="C33" t="str">
            <v>GEO</v>
          </cell>
          <cell r="H33">
            <v>5.8862731331676141E-4</v>
          </cell>
          <cell r="I33">
            <v>6.0005256515278244E-4</v>
          </cell>
        </row>
        <row r="34">
          <cell r="A34" t="str">
            <v>IMPGSL</v>
          </cell>
          <cell r="C34" t="str">
            <v>GSL</v>
          </cell>
          <cell r="D34">
            <v>80.567514833725383</v>
          </cell>
          <cell r="E34">
            <v>79.93221070313345</v>
          </cell>
          <cell r="F34">
            <v>71.927592227579893</v>
          </cell>
          <cell r="G34">
            <v>43.661253711454741</v>
          </cell>
          <cell r="H34">
            <v>7.9623828009541739</v>
          </cell>
        </row>
        <row r="35">
          <cell r="A35" t="str">
            <v>RNWWOD1</v>
          </cell>
          <cell r="C35" t="str">
            <v>WOD</v>
          </cell>
          <cell r="D35">
            <v>10.182341523432354</v>
          </cell>
          <cell r="E35">
            <v>11.152951404331692</v>
          </cell>
          <cell r="F35">
            <v>12.608867785290057</v>
          </cell>
          <cell r="G35">
            <v>15.035394905395249</v>
          </cell>
          <cell r="H35">
            <v>17.46192254146731</v>
          </cell>
          <cell r="I35">
            <v>17.461922756720259</v>
          </cell>
        </row>
        <row r="36">
          <cell r="A36" t="str">
            <v>RNWWOD2</v>
          </cell>
          <cell r="C36" t="str">
            <v>WOD</v>
          </cell>
          <cell r="D36">
            <v>7.4592183814170214</v>
          </cell>
          <cell r="E36">
            <v>8.0030410567780823</v>
          </cell>
          <cell r="F36">
            <v>8.8187766197622697</v>
          </cell>
          <cell r="G36">
            <v>10.178335733465417</v>
          </cell>
          <cell r="H36">
            <v>10.230788378254475</v>
          </cell>
          <cell r="I36">
            <v>7.6165746066365152</v>
          </cell>
        </row>
        <row r="37">
          <cell r="A37" t="str">
            <v>RNWWOD3</v>
          </cell>
          <cell r="C37" t="str">
            <v>WOD</v>
          </cell>
          <cell r="D37">
            <v>2.6225302757338156</v>
          </cell>
          <cell r="E37">
            <v>3.2650045444073874</v>
          </cell>
          <cell r="F37">
            <v>4.228718552160049</v>
          </cell>
          <cell r="G37">
            <v>5.8349089514399397</v>
          </cell>
          <cell r="H37">
            <v>6.3806235490301546</v>
          </cell>
          <cell r="I37">
            <v>4.2596717072245145</v>
          </cell>
        </row>
        <row r="38">
          <cell r="A38" t="str">
            <v>RNWWOD4</v>
          </cell>
          <cell r="C38" t="str">
            <v>WOD</v>
          </cell>
          <cell r="D38">
            <v>16.967545221618462</v>
          </cell>
          <cell r="E38">
            <v>16.92179123019859</v>
          </cell>
          <cell r="F38">
            <v>16.853160484824951</v>
          </cell>
          <cell r="G38">
            <v>16.676587772466384</v>
          </cell>
          <cell r="H38">
            <v>18.14392270433785</v>
          </cell>
          <cell r="I38">
            <v>21.182976910713993</v>
          </cell>
        </row>
        <row r="39">
          <cell r="A39" t="str">
            <v>RNWWOD5</v>
          </cell>
          <cell r="C39" t="str">
            <v>WOD</v>
          </cell>
          <cell r="D39">
            <v>7.5383709368589971</v>
          </cell>
          <cell r="E39">
            <v>7.9181124154214126</v>
          </cell>
          <cell r="F39">
            <v>4.7513829841949615</v>
          </cell>
          <cell r="G39">
            <v>6.3178483512594467E-4</v>
          </cell>
          <cell r="H39">
            <v>0.85024928141450451</v>
          </cell>
          <cell r="I39">
            <v>12.60576781495182</v>
          </cell>
        </row>
        <row r="40">
          <cell r="A40" t="str">
            <v>RNNWWST1</v>
          </cell>
          <cell r="C40" t="str">
            <v>WSTNREN</v>
          </cell>
          <cell r="D40">
            <v>35.611766382323395</v>
          </cell>
          <cell r="E40">
            <v>35.882384071719194</v>
          </cell>
          <cell r="F40">
            <v>35.489472708618727</v>
          </cell>
          <cell r="G40">
            <v>35.039963755174853</v>
          </cell>
          <cell r="H40">
            <v>35.159448940747453</v>
          </cell>
          <cell r="I40">
            <v>35.603175449211506</v>
          </cell>
        </row>
        <row r="41">
          <cell r="A41" t="str">
            <v>RNWSOL1</v>
          </cell>
          <cell r="C41" t="str">
            <v>SOL</v>
          </cell>
          <cell r="D41">
            <v>12.556464076883184</v>
          </cell>
          <cell r="E41">
            <v>16.52340291963997</v>
          </cell>
          <cell r="F41">
            <v>30.39551445024782</v>
          </cell>
          <cell r="G41">
            <v>35.27090387183609</v>
          </cell>
          <cell r="H41">
            <v>72.691723766769726</v>
          </cell>
          <cell r="I41">
            <v>110.23489316741174</v>
          </cell>
        </row>
        <row r="42">
          <cell r="A42" t="str">
            <v>IMPHFO1</v>
          </cell>
          <cell r="C42" t="str">
            <v>HFO</v>
          </cell>
          <cell r="D42">
            <v>2.7763706961771288</v>
          </cell>
          <cell r="E42">
            <v>1.9373808770118534E-4</v>
          </cell>
          <cell r="F42">
            <v>6.0392025946610971E-4</v>
          </cell>
          <cell r="G42">
            <v>2.9890208246848948E-4</v>
          </cell>
          <cell r="H42">
            <v>5.7216917048934755E-4</v>
          </cell>
        </row>
        <row r="43">
          <cell r="A43" t="str">
            <v>RNWHYDD1</v>
          </cell>
          <cell r="C43" t="str">
            <v>HYDD</v>
          </cell>
          <cell r="D43">
            <v>66.745680046609237</v>
          </cell>
          <cell r="E43">
            <v>49.798800084078024</v>
          </cell>
          <cell r="F43">
            <v>68.536957736327594</v>
          </cell>
          <cell r="G43">
            <v>70.234933321632838</v>
          </cell>
          <cell r="H43">
            <v>72.621159113129877</v>
          </cell>
          <cell r="I43">
            <v>69.215032575156215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2.5257873991811715</v>
          </cell>
          <cell r="H44">
            <v>1.8486501134435473</v>
          </cell>
        </row>
        <row r="45">
          <cell r="A45" t="str">
            <v>IMPBDS</v>
          </cell>
          <cell r="C45" t="str">
            <v>BDS</v>
          </cell>
          <cell r="D45">
            <v>2.659505667468169</v>
          </cell>
          <cell r="E45">
            <v>2.630547800813531</v>
          </cell>
          <cell r="F45">
            <v>2.9466753864867758</v>
          </cell>
          <cell r="G45">
            <v>3.015968478165342</v>
          </cell>
          <cell r="H45">
            <v>3.9161563195143665</v>
          </cell>
          <cell r="I45">
            <v>19.716709569592538</v>
          </cell>
        </row>
        <row r="46">
          <cell r="A46" t="str">
            <v>IMPCOA1</v>
          </cell>
          <cell r="C46" t="str">
            <v>COA</v>
          </cell>
          <cell r="D46">
            <v>3.6600051118487178</v>
          </cell>
          <cell r="E46">
            <v>3.5647175199127732</v>
          </cell>
          <cell r="F46">
            <v>2.5498974813643609</v>
          </cell>
          <cell r="G46">
            <v>7.4673659606313062E-4</v>
          </cell>
          <cell r="H46">
            <v>4.4570795628942497E-4</v>
          </cell>
          <cell r="I46">
            <v>1.6668285389568826E-4</v>
          </cell>
        </row>
        <row r="47">
          <cell r="A47" t="str">
            <v>IMPETH</v>
          </cell>
          <cell r="C47" t="str">
            <v>ETH</v>
          </cell>
          <cell r="D47">
            <v>4.4341503104335018</v>
          </cell>
          <cell r="E47">
            <v>4.6288331434024004</v>
          </cell>
          <cell r="F47">
            <v>3.6620647404450239</v>
          </cell>
          <cell r="G47">
            <v>2.5285002363119347</v>
          </cell>
          <cell r="H47">
            <v>5.2891954628741207</v>
          </cell>
          <cell r="I47">
            <v>4.7489790191574626</v>
          </cell>
        </row>
        <row r="48">
          <cell r="A48" t="str">
            <v>IMPELC_DE</v>
          </cell>
          <cell r="C48" t="str">
            <v>ELC_I-DE</v>
          </cell>
          <cell r="D48">
            <v>46.398476396388453</v>
          </cell>
          <cell r="E48">
            <v>20.177835602434421</v>
          </cell>
          <cell r="F48">
            <v>16.370080055074794</v>
          </cell>
          <cell r="G48">
            <v>8.7669788493267848</v>
          </cell>
          <cell r="H48">
            <v>13.030419577060936</v>
          </cell>
          <cell r="I48">
            <v>10.780504239733162</v>
          </cell>
        </row>
        <row r="49">
          <cell r="A49" t="str">
            <v>IMPELC_DE</v>
          </cell>
          <cell r="C49" t="str">
            <v>ELCS</v>
          </cell>
          <cell r="D49">
            <v>46.398476396388453</v>
          </cell>
          <cell r="E49">
            <v>20.177835602434421</v>
          </cell>
          <cell r="F49">
            <v>16.370080055074794</v>
          </cell>
          <cell r="G49">
            <v>8.7669788493267848</v>
          </cell>
          <cell r="H49">
            <v>13.030419577060936</v>
          </cell>
          <cell r="I49">
            <v>10.780504239733162</v>
          </cell>
        </row>
        <row r="50">
          <cell r="A50" t="str">
            <v>RNWWST1</v>
          </cell>
          <cell r="C50" t="str">
            <v>WSTREN</v>
          </cell>
          <cell r="D50">
            <v>33.781103670975206</v>
          </cell>
          <cell r="E50">
            <v>33.78110098588715</v>
          </cell>
          <cell r="F50">
            <v>33.781100963735462</v>
          </cell>
          <cell r="G50">
            <v>33.781100870592944</v>
          </cell>
          <cell r="H50">
            <v>33.781103820225368</v>
          </cell>
          <cell r="I50">
            <v>33.781127615282806</v>
          </cell>
        </row>
        <row r="51">
          <cell r="A51" t="str">
            <v>IMPNGA1</v>
          </cell>
          <cell r="C51" t="str">
            <v>NGA</v>
          </cell>
          <cell r="D51">
            <v>117.03014152312961</v>
          </cell>
          <cell r="E51">
            <v>106.72000010676041</v>
          </cell>
          <cell r="F51">
            <v>103.10644363333105</v>
          </cell>
          <cell r="G51">
            <v>80.394429187580172</v>
          </cell>
          <cell r="H51">
            <v>41.099117833738475</v>
          </cell>
          <cell r="I51">
            <v>19.089740893907123</v>
          </cell>
        </row>
        <row r="52">
          <cell r="A52" t="str">
            <v>IMPELC_IT</v>
          </cell>
          <cell r="C52" t="str">
            <v>ELC_I-IT</v>
          </cell>
          <cell r="D52">
            <v>6.7990985509618769</v>
          </cell>
          <cell r="E52">
            <v>1.6918740749060629E-4</v>
          </cell>
          <cell r="F52">
            <v>1.487646544646678E-4</v>
          </cell>
          <cell r="G52">
            <v>5.9165862394801709E-5</v>
          </cell>
          <cell r="H52">
            <v>6.9451187736866779E-5</v>
          </cell>
          <cell r="I52">
            <v>5.2456259747587277E-5</v>
          </cell>
        </row>
        <row r="53">
          <cell r="A53" t="str">
            <v>IMPELC_IT</v>
          </cell>
          <cell r="C53" t="str">
            <v>ELCS</v>
          </cell>
          <cell r="D53">
            <v>6.7990985509618769</v>
          </cell>
          <cell r="E53">
            <v>1.6918740749060629E-4</v>
          </cell>
          <cell r="F53">
            <v>1.487646544646678E-4</v>
          </cell>
          <cell r="G53">
            <v>5.9165862394801709E-5</v>
          </cell>
          <cell r="H53">
            <v>6.9451187736866779E-5</v>
          </cell>
          <cell r="I53">
            <v>5.2456259747587277E-5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3.2682125450662447</v>
          </cell>
          <cell r="E4">
            <v>3.8319860988486529</v>
          </cell>
          <cell r="F4">
            <v>0.61051199647478427</v>
          </cell>
          <cell r="G4">
            <v>0.93768075710544219</v>
          </cell>
          <cell r="H4">
            <v>1.2957513948798458</v>
          </cell>
          <cell r="I4">
            <v>1.2494289355725774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3.2682125450662447</v>
          </cell>
          <cell r="E5">
            <v>3.8319860988486529</v>
          </cell>
          <cell r="F5">
            <v>0.61051199647478427</v>
          </cell>
          <cell r="G5">
            <v>0.93768075710544219</v>
          </cell>
          <cell r="H5">
            <v>1.2957513948798458</v>
          </cell>
          <cell r="I5">
            <v>1.2494289355725774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5.2228788753607454E-5</v>
          </cell>
          <cell r="F6">
            <v>8.8432970710435857E-5</v>
          </cell>
          <cell r="G6">
            <v>3.2840190965937563E-4</v>
          </cell>
          <cell r="H6">
            <v>1.1542419781594448E-4</v>
          </cell>
          <cell r="I6">
            <v>2.7601784505495904E-4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3.3409077554762401E-5</v>
          </cell>
          <cell r="F7">
            <v>8.0526695569591177E-5</v>
          </cell>
          <cell r="G7">
            <v>3.2572020620017113E-4</v>
          </cell>
          <cell r="H7">
            <v>1.1444666287585383E-4</v>
          </cell>
          <cell r="I7">
            <v>2.7570304601280535E-4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9.5136091218786504E-5</v>
          </cell>
          <cell r="E8">
            <v>2.5483473260446202E-4</v>
          </cell>
          <cell r="F8">
            <v>3.9916609884887501E-5</v>
          </cell>
          <cell r="G8">
            <v>2.6672554304493201E-7</v>
          </cell>
          <cell r="H8">
            <v>1.82082351247524E-5</v>
          </cell>
          <cell r="I8">
            <v>4.10764509559408E-5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9.5136091218786504E-5</v>
          </cell>
          <cell r="E9">
            <v>3.4997082382324802E-4</v>
          </cell>
          <cell r="F9">
            <v>3.8988743370813598E-4</v>
          </cell>
          <cell r="G9">
            <v>3.9015415925118101E-4</v>
          </cell>
          <cell r="H9">
            <v>3.0421842833523299E-5</v>
          </cell>
          <cell r="I9">
            <v>5.6389394116089798E-5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2.9004492572102901E-4</v>
          </cell>
          <cell r="F10">
            <v>3.2325318906772602</v>
          </cell>
          <cell r="G10">
            <v>3.90396006053638</v>
          </cell>
          <cell r="H10">
            <v>1.90798978685003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3.5255347710324032E-6</v>
          </cell>
          <cell r="F11">
            <v>4.1648959177303699E-2</v>
          </cell>
          <cell r="G11">
            <v>5.0303032030949761E-2</v>
          </cell>
          <cell r="H11">
            <v>2.4584696020034474E-2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3.9354806746408209E-6</v>
          </cell>
          <cell r="F12">
            <v>4.3860676942703625E-2</v>
          </cell>
          <cell r="G12">
            <v>5.2970964186382342E-2</v>
          </cell>
          <cell r="H12">
            <v>2.5888599550203999E-2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8.1569001214648107E-6</v>
          </cell>
          <cell r="F13">
            <v>1.0779069048525099E-2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8.1569001214648107E-6</v>
          </cell>
          <cell r="F14">
            <v>1.078491688060214E-2</v>
          </cell>
          <cell r="G14">
            <v>1.0782939368502303E-2</v>
          </cell>
          <cell r="H14">
            <v>1.9092004666523674E-3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4.8849123619227797</v>
          </cell>
          <cell r="G15">
            <v>14.380446380471</v>
          </cell>
          <cell r="H15">
            <v>23.399014437648098</v>
          </cell>
          <cell r="I15">
            <v>25.843557976418801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0.17040247439506803</v>
          </cell>
          <cell r="G16">
            <v>0.51471175976887229</v>
          </cell>
          <cell r="H16">
            <v>0.857020266654268</v>
          </cell>
          <cell r="I16">
            <v>0.98878875693033119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8.661192131068754E-2</v>
          </cell>
          <cell r="G17">
            <v>0.25497245355445003</v>
          </cell>
          <cell r="H17">
            <v>0.41487614251149091</v>
          </cell>
          <cell r="I17">
            <v>0.45821911305707069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0.17040247439506803</v>
          </cell>
          <cell r="G18">
            <v>0.51471175976887229</v>
          </cell>
          <cell r="H18">
            <v>0.857020266654268</v>
          </cell>
          <cell r="I18">
            <v>0.98878875693033119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6.8584169987780195E-8</v>
          </cell>
          <cell r="F19">
            <v>1.2422675347753201E-2</v>
          </cell>
          <cell r="G19">
            <v>2.50764609445931E-2</v>
          </cell>
          <cell r="H19">
            <v>2.8936367954486199E-2</v>
          </cell>
          <cell r="I19">
            <v>4.5218210918214201E-2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6.8584169987780195E-8</v>
          </cell>
          <cell r="F20">
            <v>1.2422710670659981E-2</v>
          </cell>
          <cell r="G20">
            <v>3.7499159669998818E-2</v>
          </cell>
          <cell r="H20">
            <v>6.2439394757682121E-2</v>
          </cell>
          <cell r="I20">
            <v>7.2214601733522593E-2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0.46151930516458034</v>
          </cell>
          <cell r="E21">
            <v>0.54457531870401765</v>
          </cell>
          <cell r="F21">
            <v>0.54459990384003432</v>
          </cell>
          <cell r="G21">
            <v>0.54460135407126309</v>
          </cell>
          <cell r="H21">
            <v>0.54460459787456805</v>
          </cell>
          <cell r="I21">
            <v>0.54460627762321301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0.46151930516458034</v>
          </cell>
          <cell r="E22">
            <v>0.54457531870401765</v>
          </cell>
          <cell r="F22">
            <v>0.54459990384003432</v>
          </cell>
          <cell r="G22">
            <v>0.54460135407126309</v>
          </cell>
          <cell r="H22">
            <v>0.54460459787456805</v>
          </cell>
          <cell r="I22">
            <v>0.54460627762321301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0.62578888835875224</v>
          </cell>
          <cell r="E23">
            <v>0.73757379508444887</v>
          </cell>
          <cell r="F23">
            <v>0.73636043336117352</v>
          </cell>
          <cell r="G23">
            <v>0.73429396054552221</v>
          </cell>
          <cell r="H23">
            <v>0.73019610888210273</v>
          </cell>
          <cell r="I23">
            <v>0.72614170349761809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8.1173962537637104E-3</v>
          </cell>
          <cell r="F24">
            <v>8.6032505470124892E-6</v>
          </cell>
          <cell r="G24">
            <v>2.4546136416220301E-6</v>
          </cell>
          <cell r="H24">
            <v>1.3998977284414699E-2</v>
          </cell>
          <cell r="I24">
            <v>2.1576677135564999E-2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3.7977742253610829E-2</v>
          </cell>
          <cell r="F25">
            <v>3.7966351071154168E-2</v>
          </cell>
          <cell r="G25">
            <v>3.7957749747940396E-2</v>
          </cell>
          <cell r="H25">
            <v>4.4041294964181091E-2</v>
          </cell>
          <cell r="I25">
            <v>4.4442019043103374E-2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1.1152577262403498E-4</v>
          </cell>
          <cell r="H26">
            <v>2.0134517825876378E-4</v>
          </cell>
          <cell r="I26">
            <v>1.2032821714627229E-4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1.1156487383188779E-4</v>
          </cell>
          <cell r="H27">
            <v>2.0141307868778806E-4</v>
          </cell>
          <cell r="I27">
            <v>1.2034864478182775E-4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2.1938671358633896E-4</v>
          </cell>
          <cell r="H28">
            <v>3.9740438250570519E-4</v>
          </cell>
          <cell r="I28">
            <v>2.3794916579754271E-4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0.5204722416168992</v>
          </cell>
          <cell r="E29">
            <v>0.59724085209801447</v>
          </cell>
          <cell r="F29">
            <v>1.175200166624597</v>
          </cell>
          <cell r="G29">
            <v>1.2220551732537415</v>
          </cell>
          <cell r="H29">
            <v>1.2303266092741867</v>
          </cell>
          <cell r="I29">
            <v>1.061047449014749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1.0409444832337982</v>
          </cell>
          <cell r="E30">
            <v>1.1944817041960281</v>
          </cell>
          <cell r="F30">
            <v>2.690598062010467</v>
          </cell>
          <cell r="G30">
            <v>2.7064822090325835</v>
          </cell>
          <cell r="H30">
            <v>2.5759204826710587</v>
          </cell>
          <cell r="I30">
            <v>2.1085323530877731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5.3556132977759501E-3</v>
          </cell>
          <cell r="F31">
            <v>3.71481660673844E-2</v>
          </cell>
          <cell r="G31">
            <v>5.70542523899608E-3</v>
          </cell>
          <cell r="H31">
            <v>4.9018308204373598E-2</v>
          </cell>
          <cell r="I31">
            <v>3.00103238928759E-2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4.0677545017729549E-2</v>
          </cell>
          <cell r="F32">
            <v>7.782561083607821E-2</v>
          </cell>
          <cell r="G32">
            <v>8.3531041986620327E-2</v>
          </cell>
          <cell r="H32">
            <v>8.7130096726585435E-2</v>
          </cell>
          <cell r="I32">
            <v>7.7274159856390912E-2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4.3871559474545103</v>
          </cell>
          <cell r="E33">
            <v>5.034272373754888</v>
          </cell>
          <cell r="F33">
            <v>5.2477085885494033</v>
          </cell>
          <cell r="G33">
            <v>4.3447968310367733</v>
          </cell>
          <cell r="H33">
            <v>2.7728951267798436</v>
          </cell>
          <cell r="I33">
            <v>1.5628952059465226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6.0932721492423774</v>
          </cell>
          <cell r="E34">
            <v>6.9920449635484623</v>
          </cell>
          <cell r="F34">
            <v>7.3597613496630609</v>
          </cell>
          <cell r="G34">
            <v>6.0170803678908289</v>
          </cell>
          <cell r="H34">
            <v>3.777824658266034</v>
          </cell>
          <cell r="I34">
            <v>2.0610272939396963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5.22927311777776E-2</v>
          </cell>
          <cell r="F35">
            <v>1.7234226027184E-2</v>
          </cell>
          <cell r="G35">
            <v>4.1669895123698102E-8</v>
          </cell>
          <cell r="H35">
            <v>7.4981841557522397E-2</v>
          </cell>
          <cell r="I35">
            <v>1.0318086417327401E-2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0.40672074052087032</v>
          </cell>
          <cell r="F36">
            <v>0.4239549627287863</v>
          </cell>
          <cell r="G36">
            <v>0.42395392768526352</v>
          </cell>
          <cell r="H36">
            <v>0.22402786601063476</v>
          </cell>
          <cell r="I36">
            <v>0.1264893698872219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2.6766817437761481E-3</v>
          </cell>
          <cell r="I37">
            <v>2.4709378069820761E-3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2.7037189331072199E-3</v>
          </cell>
          <cell r="I38">
            <v>2.4958967747293701E-3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2.57962690868613E-7</v>
          </cell>
          <cell r="H39">
            <v>3.06272093801106E-4</v>
          </cell>
          <cell r="I39">
            <v>1.68377376179554E-6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2.57962690868613E-7</v>
          </cell>
          <cell r="H40">
            <v>3.07307697052942E-4</v>
          </cell>
          <cell r="I40">
            <v>3.08991470814738E-4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6.1735463441352483</v>
          </cell>
          <cell r="E41">
            <v>6.7766136187066497</v>
          </cell>
          <cell r="F41">
            <v>7.1175871350787094</v>
          </cell>
          <cell r="G41">
            <v>7.1188066952159188</v>
          </cell>
          <cell r="H41">
            <v>6.1363531299207512</v>
          </cell>
          <cell r="I41">
            <v>4.5939397956081631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8.5743699224100709</v>
          </cell>
          <cell r="E42">
            <v>9.4119633593147949</v>
          </cell>
          <cell r="F42">
            <v>10.515390814713513</v>
          </cell>
          <cell r="G42">
            <v>10.517027558852133</v>
          </cell>
          <cell r="H42">
            <v>8.9433284384945573</v>
          </cell>
          <cell r="I42">
            <v>6.5323683899619498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1.5861063875236299E-4</v>
          </cell>
          <cell r="E43">
            <v>4.5285617598068199E-2</v>
          </cell>
          <cell r="F43">
            <v>2.6357077025064901E-2</v>
          </cell>
          <cell r="G43">
            <v>1.57998231090424E-3</v>
          </cell>
          <cell r="H43">
            <v>0.15997771376946801</v>
          </cell>
          <cell r="I43">
            <v>0.17342208839100101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0.47857888845586438</v>
          </cell>
          <cell r="E44">
            <v>0.52386439009118102</v>
          </cell>
          <cell r="F44">
            <v>0.55022127713286817</v>
          </cell>
          <cell r="G44">
            <v>0.55180103847348816</v>
          </cell>
          <cell r="H44">
            <v>0.50490359197888046</v>
          </cell>
          <cell r="I44">
            <v>0.43299395632934079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5.1850639648220298</v>
          </cell>
          <cell r="E45">
            <v>5.567562497426894</v>
          </cell>
          <cell r="F45">
            <v>5.6808342473407283</v>
          </cell>
          <cell r="G45">
            <v>8.6359854030252645</v>
          </cell>
          <cell r="H45">
            <v>12.871343623538024</v>
          </cell>
          <cell r="I45">
            <v>14.235303079694875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5.1850639648220298</v>
          </cell>
          <cell r="E46">
            <v>5.567562497426894</v>
          </cell>
          <cell r="F46">
            <v>5.6808342473407283</v>
          </cell>
          <cell r="G46">
            <v>8.6359854030252645</v>
          </cell>
          <cell r="H46">
            <v>12.871343623538024</v>
          </cell>
          <cell r="I46">
            <v>14.235303079694875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5.6086501902746004</v>
          </cell>
          <cell r="E47">
            <v>6.0095248011659654</v>
          </cell>
          <cell r="F47">
            <v>6.112192997323282</v>
          </cell>
          <cell r="G47">
            <v>9.2425086639667633</v>
          </cell>
          <cell r="H47">
            <v>13.630894120063097</v>
          </cell>
          <cell r="I47">
            <v>14.984529557573556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1.4853686745250901E-2</v>
          </cell>
          <cell r="F48">
            <v>2.23139343823789E-2</v>
          </cell>
          <cell r="G48">
            <v>0.19064121109742699</v>
          </cell>
          <cell r="H48">
            <v>0.384227455311485</v>
          </cell>
          <cell r="I48">
            <v>0.69160378985459603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0.32381745908862491</v>
          </cell>
          <cell r="F49">
            <v>0.32672393813102585</v>
          </cell>
          <cell r="G49">
            <v>0.50607717575505706</v>
          </cell>
          <cell r="H49">
            <v>0.75329201274690327</v>
          </cell>
          <cell r="I49">
            <v>1.0668756060632163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1.8494621182389053E-3</v>
          </cell>
          <cell r="G50">
            <v>2.0168172629303378E-3</v>
          </cell>
          <cell r="H50">
            <v>2.986005094252391E-3</v>
          </cell>
          <cell r="I50">
            <v>2.1965116504662425E-3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1.8502989885855658E-3</v>
          </cell>
          <cell r="G51">
            <v>2.0174335146585869E-3</v>
          </cell>
          <cell r="H51">
            <v>2.986275910501472E-3</v>
          </cell>
          <cell r="I51">
            <v>2.1973469369654967E-3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3.50020394224123E-6</v>
          </cell>
          <cell r="E52">
            <v>4.8640797223541399E-6</v>
          </cell>
          <cell r="F52">
            <v>1.2569583840333199E-2</v>
          </cell>
          <cell r="G52">
            <v>1.52612614926188E-2</v>
          </cell>
          <cell r="H52">
            <v>2.6039800864253702E-2</v>
          </cell>
          <cell r="I52">
            <v>3.28164421005833E-2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3.5045437823017342E-6</v>
          </cell>
          <cell r="E53">
            <v>7.719537013097329E-7</v>
          </cell>
          <cell r="F53">
            <v>1.2568453273593832E-2</v>
          </cell>
          <cell r="G53">
            <v>2.7826229427263455E-2</v>
          </cell>
          <cell r="H53">
            <v>5.1285983115740341E-2</v>
          </cell>
          <cell r="I53">
            <v>5.7036676525396915E-2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5.4464515621772153E-2</v>
          </cell>
          <cell r="F54">
            <v>4.450253796618267E-2</v>
          </cell>
          <cell r="G54">
            <v>0.13234813366098544</v>
          </cell>
          <cell r="H54">
            <v>0.13567109040774253</v>
          </cell>
          <cell r="I54">
            <v>0.14143430466873808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3.4349881133162912</v>
          </cell>
          <cell r="E55">
            <v>3.8270024844617589</v>
          </cell>
          <cell r="F55">
            <v>4.8665598630949143</v>
          </cell>
          <cell r="G55">
            <v>5.2626453564976154</v>
          </cell>
          <cell r="H55">
            <v>4.909538171989273</v>
          </cell>
          <cell r="I55">
            <v>4.2204979589363418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3.1849524943184058</v>
          </cell>
          <cell r="E56">
            <v>3.5391933236902107</v>
          </cell>
          <cell r="F56">
            <v>1.5964559492527868</v>
          </cell>
          <cell r="G56">
            <v>1.7966327850673707</v>
          </cell>
          <cell r="H56">
            <v>1.7509793715551381</v>
          </cell>
          <cell r="I56">
            <v>1.5664836377761755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1.7200667103833975</v>
          </cell>
          <cell r="E57">
            <v>1.8957536420760088</v>
          </cell>
          <cell r="F57">
            <v>1.7600951354848022</v>
          </cell>
          <cell r="G57">
            <v>0.7449483669998993</v>
          </cell>
          <cell r="H57">
            <v>0.38048166879822393</v>
          </cell>
          <cell r="I57">
            <v>1.0797277951871702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0.35009332039142332</v>
          </cell>
          <cell r="F58">
            <v>8.837600857661719E-2</v>
          </cell>
          <cell r="G58">
            <v>0.19976802616353992</v>
          </cell>
          <cell r="H58">
            <v>0.22541211056568455</v>
          </cell>
          <cell r="I58">
            <v>0.23396502245633544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9.2187361384262658</v>
          </cell>
          <cell r="E59">
            <v>10.684951207798518</v>
          </cell>
          <cell r="F59">
            <v>9.2158265360839735</v>
          </cell>
          <cell r="G59">
            <v>8.9404693981927057</v>
          </cell>
          <cell r="H59">
            <v>8.0740579989019636</v>
          </cell>
          <cell r="I59">
            <v>7.842119928102492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0.62767287520040904</v>
          </cell>
          <cell r="E60">
            <v>3.9422236707112299E-8</v>
          </cell>
          <cell r="F60">
            <v>1.75009635773167E-8</v>
          </cell>
          <cell r="G60">
            <v>2.0111344739107501E-8</v>
          </cell>
          <cell r="H60">
            <v>3.6979258658909E-8</v>
          </cell>
          <cell r="I60">
            <v>5.67795020171919E-8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0.62767287520040904</v>
          </cell>
          <cell r="E61">
            <v>0.62767291462264596</v>
          </cell>
          <cell r="F61">
            <v>0.62767293212360997</v>
          </cell>
          <cell r="G61">
            <v>0.62767295223495401</v>
          </cell>
          <cell r="H61">
            <v>0.62767302049254903</v>
          </cell>
          <cell r="I61">
            <v>0.62767307727205102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1.3495906949300921E-2</v>
          </cell>
          <cell r="E62">
            <v>3.6058747814343641E-4</v>
          </cell>
          <cell r="F62">
            <v>3.9244602333062494E-4</v>
          </cell>
          <cell r="G62">
            <v>0.17389205700973237</v>
          </cell>
          <cell r="H62">
            <v>0.28974388934596274</v>
          </cell>
          <cell r="I62">
            <v>0.15800542355147218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1.4190988255325067E-2</v>
          </cell>
          <cell r="E63">
            <v>3.6085661444542954E-4</v>
          </cell>
          <cell r="F63">
            <v>3.9243691553438178E-4</v>
          </cell>
          <cell r="G63">
            <v>0.1724704151691514</v>
          </cell>
          <cell r="H63">
            <v>0.28733726005132615</v>
          </cell>
          <cell r="I63">
            <v>0.15727120584454424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2.7686895204625989E-2</v>
          </cell>
          <cell r="E64">
            <v>7.2144409258886638E-4</v>
          </cell>
          <cell r="F64">
            <v>7.7824237605026141E-4</v>
          </cell>
          <cell r="G64">
            <v>0.34636247217888394</v>
          </cell>
          <cell r="H64">
            <v>0.57708114939728872</v>
          </cell>
          <cell r="I64">
            <v>0.31527662939601647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73.238343276881835</v>
          </cell>
          <cell r="E65">
            <v>78.573924170561469</v>
          </cell>
          <cell r="F65">
            <v>61.549970009673842</v>
          </cell>
          <cell r="G65">
            <v>60.571824736635158</v>
          </cell>
          <cell r="H65">
            <v>59.598676075537597</v>
          </cell>
          <cell r="I65">
            <v>58.100894738477614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6.9643170339780234</v>
          </cell>
          <cell r="F66">
            <v>2.3511978901347597</v>
          </cell>
          <cell r="G66">
            <v>4.6513387499519254</v>
          </cell>
          <cell r="H66">
            <v>9.0618209137050574</v>
          </cell>
          <cell r="I66">
            <v>13.067610316677955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6.1735463441352483</v>
          </cell>
          <cell r="E67">
            <v>6.7766136187066497</v>
          </cell>
          <cell r="F67">
            <v>7.1175871350787094</v>
          </cell>
          <cell r="G67">
            <v>7.1188066952159188</v>
          </cell>
          <cell r="H67">
            <v>6.1363531299207512</v>
          </cell>
          <cell r="I67">
            <v>4.5939397956081631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5.5539038785399635</v>
          </cell>
          <cell r="E68">
            <v>6.0159379271913069</v>
          </cell>
          <cell r="F68">
            <v>4.731959536015653</v>
          </cell>
          <cell r="G68">
            <v>5.4479540325542555</v>
          </cell>
          <cell r="H68">
            <v>5.3517575518731055</v>
          </cell>
          <cell r="I68">
            <v>4.7343758147408703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2.394037827777963</v>
          </cell>
          <cell r="E69">
            <v>7.5024456839021137E-3</v>
          </cell>
          <cell r="F69">
            <v>0.48801430621450786</v>
          </cell>
          <cell r="G69">
            <v>0.29105414457901874</v>
          </cell>
          <cell r="H69">
            <v>0.2129615788077289</v>
          </cell>
          <cell r="I69">
            <v>0.1608559154972376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1.2230678767039329</v>
          </cell>
          <cell r="E70">
            <v>1.3407676115480107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4.2612082217992349</v>
          </cell>
          <cell r="E71">
            <v>4.6176507433935639</v>
          </cell>
          <cell r="F71">
            <v>6.3847571434800434</v>
          </cell>
          <cell r="G71">
            <v>15.457737598942655</v>
          </cell>
          <cell r="H71">
            <v>26.260295044623671</v>
          </cell>
          <cell r="I71">
            <v>28.008416683208242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1.8770725718981214</v>
          </cell>
          <cell r="E72">
            <v>2.1600829257537586</v>
          </cell>
          <cell r="F72">
            <v>0.35187885620917531</v>
          </cell>
          <cell r="G72">
            <v>0.58594410726836399</v>
          </cell>
          <cell r="H72">
            <v>1.0152023911558716</v>
          </cell>
          <cell r="I72">
            <v>1.0187230628033666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0.68565228887290863</v>
          </cell>
          <cell r="E73">
            <v>0.74269258484614809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0.62699903550983449</v>
          </cell>
          <cell r="E74">
            <v>0.68733695439951636</v>
          </cell>
          <cell r="F74">
            <v>0.54655088502432103</v>
          </cell>
          <cell r="G74">
            <v>0.76004721365409678</v>
          </cell>
          <cell r="H74">
            <v>1.0876363837831124</v>
          </cell>
          <cell r="I74">
            <v>1.2400789627959705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24.189716568377936</v>
          </cell>
          <cell r="E75">
            <v>25.326922687262574</v>
          </cell>
          <cell r="F75">
            <v>19.039480913816277</v>
          </cell>
          <cell r="G75">
            <v>12.953008901706578</v>
          </cell>
          <cell r="H75">
            <v>3.2675838507025503</v>
          </cell>
          <cell r="I75">
            <v>0.87119241740349151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1.7760960243705313</v>
          </cell>
          <cell r="G76">
            <v>3.1582291217494678</v>
          </cell>
          <cell r="H76">
            <v>4.623580344895327</v>
          </cell>
          <cell r="I76">
            <v>4.3366371343802923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1.4100671494518968</v>
          </cell>
          <cell r="E77">
            <v>1.5273712606671477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24.843071513814742</v>
          </cell>
          <cell r="E78">
            <v>22.406728377130911</v>
          </cell>
          <cell r="F78">
            <v>18.762447319329894</v>
          </cell>
          <cell r="G78">
            <v>10.147704171012858</v>
          </cell>
          <cell r="H78">
            <v>2.5814848860704331</v>
          </cell>
          <cell r="I78">
            <v>6.9064635362024257E-2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6.8112881399721357E-5</v>
          </cell>
          <cell r="E79">
            <v>1.3835917996182261E-4</v>
          </cell>
          <cell r="F79">
            <v>4.58064481779011E-4</v>
          </cell>
          <cell r="G79">
            <v>2.5474658752850141E-4</v>
          </cell>
          <cell r="H79">
            <v>4.7188141427284531E-4</v>
          </cell>
          <cell r="I79">
            <v>4.0650290254277022E-4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6.8112881399721357E-5</v>
          </cell>
          <cell r="E80">
            <v>1.3835917996182261E-4</v>
          </cell>
          <cell r="F80">
            <v>5.9107974859517283E-4</v>
          </cell>
          <cell r="G80">
            <v>3.1087666938739422E-4</v>
          </cell>
          <cell r="H80">
            <v>5.5424430253814912E-4</v>
          </cell>
          <cell r="I80">
            <v>4.4245900502788086E-4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7.8275225582367805E-4</v>
          </cell>
          <cell r="E81">
            <v>1.7144723883655901E-6</v>
          </cell>
          <cell r="F81">
            <v>2.74195849068695E-5</v>
          </cell>
          <cell r="G81">
            <v>6.6569574133738003E-6</v>
          </cell>
          <cell r="H81">
            <v>3.4270778566872901E-5</v>
          </cell>
          <cell r="I81">
            <v>4.0650235976152598E-5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7.8275225582367805E-4</v>
          </cell>
          <cell r="E82">
            <v>1.6174198482313035E-5</v>
          </cell>
          <cell r="F82">
            <v>5.2604793517847066E-5</v>
          </cell>
          <cell r="G82">
            <v>6.1618886547286041E-5</v>
          </cell>
          <cell r="H82">
            <v>8.1808153609361206E-5</v>
          </cell>
          <cell r="I82">
            <v>7.1320544662617405E-5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1.0632252132554223E-2</v>
          </cell>
          <cell r="F83">
            <v>1.3027088288948926E-2</v>
          </cell>
          <cell r="G83">
            <v>1.2899955035709893E-2</v>
          </cell>
          <cell r="H83">
            <v>0.47802310724943664</v>
          </cell>
          <cell r="I83">
            <v>0.81112061371557909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1.0633778152896525E-2</v>
          </cell>
          <cell r="F84">
            <v>1.3028629125022666E-2</v>
          </cell>
          <cell r="G84">
            <v>1.2901481056052891E-2</v>
          </cell>
          <cell r="H84">
            <v>0.47802631964939352</v>
          </cell>
          <cell r="I84">
            <v>0.81112242019523939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4.0068771799760201E-4</v>
          </cell>
          <cell r="F85">
            <v>7.9717761196584696E-5</v>
          </cell>
          <cell r="G85">
            <v>4.7500330425484196E-6</v>
          </cell>
          <cell r="H85">
            <v>1.47554246532186E-2</v>
          </cell>
          <cell r="I85">
            <v>1.7828450457220198E-2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4.0068771799760201E-4</v>
          </cell>
          <cell r="F86">
            <v>4.8027427119168254E-4</v>
          </cell>
          <cell r="G86">
            <v>4.8471126714650747E-4</v>
          </cell>
          <cell r="H86">
            <v>1.8805096284725036E-2</v>
          </cell>
          <cell r="I86">
            <v>3.5580062980115554E-2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2.8415474285556401E-4</v>
          </cell>
          <cell r="E87">
            <v>7.8202072355361788E-6</v>
          </cell>
          <cell r="F87">
            <v>3.9338586391664621E-3</v>
          </cell>
          <cell r="G87">
            <v>1.3420506276669115E-2</v>
          </cell>
          <cell r="H87">
            <v>1.8134634371350423E-3</v>
          </cell>
          <cell r="I87">
            <v>8.2598071079946977E-4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/>
          <cell r="F88"/>
          <cell r="G88">
            <v>8.8090690867598436E-6</v>
          </cell>
          <cell r="H88">
            <v>2.7010704105077351E-6</v>
          </cell>
          <cell r="I88">
            <v>1.0141692444624116E-6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3.0955969390725271E-2</v>
          </cell>
          <cell r="E89">
            <v>4.3816249968376894E-3</v>
          </cell>
          <cell r="F89"/>
          <cell r="G89">
            <v>3.1502792254448444E-4</v>
          </cell>
          <cell r="H89">
            <v>7.172197423539788E-4</v>
          </cell>
          <cell r="I89">
            <v>3.1319040242774838E-4</v>
          </cell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3.1240124133580838E-2</v>
          </cell>
          <cell r="E90">
            <v>4.3900628644723506E-3</v>
          </cell>
          <cell r="F90">
            <v>3.9351769889294577E-3</v>
          </cell>
          <cell r="G90">
            <v>1.3744911546896964E-2</v>
          </cell>
          <cell r="H90">
            <v>2.5339705169019678E-3</v>
          </cell>
          <cell r="I90">
            <v>1.1414058696728048E-3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3.5600042738846516</v>
          </cell>
          <cell r="E91">
            <v>3.4647174415809148</v>
          </cell>
          <cell r="F91">
            <v>2.5243054786605486</v>
          </cell>
          <cell r="G91">
            <v>2.6340768606923447E-4</v>
          </cell>
          <cell r="H91">
            <v>4.4570795628942497E-4</v>
          </cell>
          <cell r="I91">
            <v>1.6668285389568826E-4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330.01239618910699</v>
          </cell>
          <cell r="E92">
            <v>321.17930683455103</v>
          </cell>
          <cell r="F92">
            <v>234.00311787183301</v>
          </cell>
          <cell r="G92">
            <v>2.4417892498618001E-2</v>
          </cell>
          <cell r="H92">
            <v>4.1317127548029603E-2</v>
          </cell>
          <cell r="I92">
            <v>1.54515005561303E-2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3.5600042738846516</v>
          </cell>
          <cell r="E93">
            <v>3.4647174415809148</v>
          </cell>
          <cell r="F93">
            <v>2.5243054786605486</v>
          </cell>
          <cell r="G93">
            <v>2.6340768606923447E-4</v>
          </cell>
          <cell r="H93">
            <v>4.4570795628942497E-4</v>
          </cell>
          <cell r="I93">
            <v>1.6668285389568826E-4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2.4979265328695143E-3</v>
          </cell>
          <cell r="E94">
            <v>0.78036415917451507</v>
          </cell>
          <cell r="F94">
            <v>0.46343956348698551</v>
          </cell>
          <cell r="G94">
            <v>1.6626551080013137</v>
          </cell>
          <cell r="H94">
            <v>3.5603094188465554</v>
          </cell>
          <cell r="I94">
            <v>4.2470220822501474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2.4979265328695143E-3</v>
          </cell>
          <cell r="E95">
            <v>0.78036415917451507</v>
          </cell>
          <cell r="F95">
            <v>0.46343956348698551</v>
          </cell>
          <cell r="G95">
            <v>1.6626551080013137</v>
          </cell>
          <cell r="H95">
            <v>3.5603094188465554</v>
          </cell>
          <cell r="I95">
            <v>4.2470220822501474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2.7551520902183799E-2</v>
          </cell>
          <cell r="E96">
            <v>2.7551520659155601E-2</v>
          </cell>
          <cell r="F96">
            <v>5.4601068079789202E-8</v>
          </cell>
          <cell r="G96">
            <v>6.2304271502724301E-2</v>
          </cell>
          <cell r="H96">
            <v>5.2497037972093E-2</v>
          </cell>
          <cell r="I96">
            <v>7.3887658909875406E-2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2.7551520902183799E-2</v>
          </cell>
          <cell r="E97">
            <v>5.5103041561339397E-2</v>
          </cell>
          <cell r="F97">
            <v>5.5102774046056152E-2</v>
          </cell>
          <cell r="G97">
            <v>0.11740733537458913</v>
          </cell>
          <cell r="H97">
            <v>0.25140934113076147</v>
          </cell>
          <cell r="I97">
            <v>0.29993878874610974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4.6280306444060511</v>
          </cell>
          <cell r="E98">
            <v>1.8854958521998586</v>
          </cell>
          <cell r="F98">
            <v>3.4920702747381099E-2</v>
          </cell>
          <cell r="G98">
            <v>9.8727352928522309E-3</v>
          </cell>
          <cell r="H98">
            <v>1.8912807936456921E-3</v>
          </cell>
          <cell r="I98">
            <v>1.3962248931688205E-3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4.8716112046379498</v>
          </cell>
          <cell r="E99">
            <v>1.9847324759998493</v>
          </cell>
          <cell r="F99">
            <v>3.8130895898670587E-2</v>
          </cell>
          <cell r="G99">
            <v>1.0767997177686605E-2</v>
          </cell>
          <cell r="H99">
            <v>2.0198476162370665E-3</v>
          </cell>
          <cell r="I99">
            <v>1.4900101458380063E-3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1.7315453199114E-7</v>
          </cell>
          <cell r="E100">
            <v>8.4606204927411195E-8</v>
          </cell>
          <cell r="F100">
            <v>9.0680478905020706E-8</v>
          </cell>
          <cell r="G100">
            <v>1.3164186077645901E-7</v>
          </cell>
          <cell r="H100">
            <v>1.9659782985079601E-4</v>
          </cell>
          <cell r="I100">
            <v>7.5420643720741102E-7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0.32680131710287097</v>
          </cell>
          <cell r="E101">
            <v>0.22166081824847589</v>
          </cell>
          <cell r="F101">
            <v>4.3382124880257944E-3</v>
          </cell>
          <cell r="G101">
            <v>1.2302349355616249E-3</v>
          </cell>
          <cell r="H101">
            <v>1.9721874422726237E-4</v>
          </cell>
          <cell r="I101">
            <v>1.4352818823064692E-4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2.5618683857636729E-3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2.5618683857636729E-3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2.5877458442057307E-3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2.6473052064482301E-4</v>
          </cell>
          <cell r="F105">
            <v>1.61840612369207E-4</v>
          </cell>
          <cell r="G105">
            <v>1.1532708389749799E-2</v>
          </cell>
          <cell r="H105">
            <v>7.2149396073692799E-3</v>
          </cell>
          <cell r="I105">
            <v>5.0711591799061104E-3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2.6473052064482301E-4</v>
          </cell>
          <cell r="F106">
            <v>2.34483550878032E-4</v>
          </cell>
          <cell r="G106">
            <v>1.1699275404251223E-2</v>
          </cell>
          <cell r="H106">
            <v>1.9401744012124311E-2</v>
          </cell>
          <cell r="I106">
            <v>9.9849654452086704E-3</v>
          </cell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2.6042398378144762E-3</v>
          </cell>
          <cell r="E107">
            <v>1.2154234417379177</v>
          </cell>
          <cell r="F107">
            <v>0.75109283824891393</v>
          </cell>
          <cell r="G107">
            <v>1.2878239261470519</v>
          </cell>
          <cell r="H107">
            <v>4.0246256361095689</v>
          </cell>
          <cell r="I107">
            <v>6.6148261077687174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2.6042398378144762E-3</v>
          </cell>
          <cell r="E108">
            <v>1.2154234417379177</v>
          </cell>
          <cell r="F108">
            <v>0.75109283824891393</v>
          </cell>
          <cell r="G108">
            <v>1.2878239261470519</v>
          </cell>
          <cell r="H108">
            <v>4.0246256361095689</v>
          </cell>
          <cell r="I108">
            <v>6.6148261077687174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4.2912061390821203E-2</v>
          </cell>
          <cell r="E109">
            <v>4.2912060955292E-2</v>
          </cell>
          <cell r="F109">
            <v>4.2844619236217701E-8</v>
          </cell>
          <cell r="G109">
            <v>5.1150693537769E-3</v>
          </cell>
          <cell r="H109">
            <v>8.6214986089161297E-2</v>
          </cell>
          <cell r="I109">
            <v>0.22239873680092201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4.2912061390821203E-2</v>
          </cell>
          <cell r="E110">
            <v>8.5824122346113196E-2</v>
          </cell>
          <cell r="F110">
            <v>8.582383959060301E-2</v>
          </cell>
          <cell r="G110">
            <v>9.0939201991336802E-2</v>
          </cell>
          <cell r="H110">
            <v>0.28419640558942927</v>
          </cell>
          <cell r="I110">
            <v>0.46709919232818126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2.2842040991050555E-3</v>
          </cell>
          <cell r="E111">
            <v>8.5209778920679126E-5</v>
          </cell>
          <cell r="F111">
            <v>1.0113551358911499E-3</v>
          </cell>
          <cell r="G111">
            <v>0.55266105604102267</v>
          </cell>
          <cell r="H111">
            <v>7.172197423539788E-4</v>
          </cell>
          <cell r="I111">
            <v>0.14669951677673221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1.1118359244551579E-5</v>
          </cell>
          <cell r="E112">
            <v>1.4612528126592572E-5</v>
          </cell>
          <cell r="F112">
            <v>1.7087740964817734E-6</v>
          </cell>
          <cell r="G112">
            <v>6.1484326039580543E-5</v>
          </cell>
          <cell r="H112"/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1.329927998570577E-5</v>
          </cell>
          <cell r="E113">
            <v>6.2483498973813758E-6</v>
          </cell>
          <cell r="F113">
            <v>2.915284501109608E-6</v>
          </cell>
          <cell r="G113">
            <v>1.2016060733174867E-4</v>
          </cell>
          <cell r="H113"/>
          <cell r="I113"/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1.1792701377298696E-5</v>
          </cell>
          <cell r="E114">
            <v>1.0983337222823833E-5</v>
          </cell>
          <cell r="F114">
            <v>2.4347281640891522E-6</v>
          </cell>
          <cell r="G114">
            <v>8.7520599909728856E-5</v>
          </cell>
          <cell r="H114"/>
          <cell r="I114"/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1.1747814265518774E-5</v>
          </cell>
          <cell r="E115">
            <v>8.4167508763191846E-6</v>
          </cell>
          <cell r="F115">
            <v>5.1425444374627236E-6</v>
          </cell>
          <cell r="G115"/>
          <cell r="H115"/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1.7869605414493992E-3</v>
          </cell>
          <cell r="E116">
            <v>2.9713346734769674E-6</v>
          </cell>
          <cell r="F116">
            <v>9.5483867466703953E-4</v>
          </cell>
          <cell r="G116">
            <v>4.2234387453455723E-2</v>
          </cell>
          <cell r="H116"/>
          <cell r="I116">
            <v>0.14638632637430446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1.4068955339529835E-5</v>
          </cell>
          <cell r="E117">
            <v>9.436641098081312E-6</v>
          </cell>
          <cell r="F117">
            <v>2.8341920197535217E-5</v>
          </cell>
          <cell r="G117">
            <v>0.5091734423524088</v>
          </cell>
          <cell r="H117"/>
          <cell r="I117"/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4.2277120673572637E-4</v>
          </cell>
          <cell r="E118">
            <v>1.3700623896629754E-5</v>
          </cell>
          <cell r="F118"/>
          <cell r="G118">
            <v>3.1502792254448444E-4</v>
          </cell>
          <cell r="H118">
            <v>7.172197423539788E-4</v>
          </cell>
          <cell r="I118">
            <v>3.1319040242774838E-4</v>
          </cell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1.2445240707323482E-5</v>
          </cell>
          <cell r="E119">
            <v>1.8840213129374113E-5</v>
          </cell>
          <cell r="F119">
            <v>1.5973209827431747E-5</v>
          </cell>
          <cell r="G119">
            <v>6.6903277933258053E-4</v>
          </cell>
          <cell r="H119"/>
          <cell r="I119"/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5.5242652828764697E-5</v>
          </cell>
          <cell r="H120">
            <v>8.2094087606656498E-5</v>
          </cell>
          <cell r="I120">
            <v>4.5463277525282399E-5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5.5242652828764697E-5</v>
          </cell>
          <cell r="H121">
            <v>1.1648791855877661E-4</v>
          </cell>
          <cell r="I121">
            <v>7.1950618357940604E-5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1.1118359244551579E-5</v>
          </cell>
          <cell r="E122">
            <v>1.4612528126592572E-5</v>
          </cell>
          <cell r="F122">
            <v>1.7087740964817734E-6</v>
          </cell>
          <cell r="G122">
            <v>6.1484326039580543E-5</v>
          </cell>
          <cell r="H122"/>
          <cell r="I122"/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9.3149602180410837E-6</v>
          </cell>
          <cell r="E123">
            <v>9.483062527653452E-6</v>
          </cell>
          <cell r="F123">
            <v>6.6847819412003669E-6</v>
          </cell>
          <cell r="G123">
            <v>8.2673606453132224E-4</v>
          </cell>
          <cell r="H123">
            <v>1.6609517995809181E-3</v>
          </cell>
          <cell r="I123">
            <v>1.2652842579482235E-3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/>
          <cell r="F124"/>
          <cell r="G124"/>
          <cell r="H124">
            <v>8.5149455259695362E-7</v>
          </cell>
          <cell r="I124">
            <v>1.0579144768765318E-6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2.043331946259266E-5</v>
          </cell>
          <cell r="E125">
            <v>2.4718232511242196E-5</v>
          </cell>
          <cell r="F125">
            <v>8.9877179250964322E-6</v>
          </cell>
          <cell r="G125">
            <v>8.8882151069548268E-4</v>
          </cell>
          <cell r="H125">
            <v>1.6631473706759979E-3</v>
          </cell>
          <cell r="I125">
            <v>1.2677512537302921E-3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3.1531029693752215</v>
          </cell>
          <cell r="E126">
            <v>3.5038013904533063</v>
          </cell>
          <cell r="F126">
            <v>1.4191791890947678</v>
          </cell>
          <cell r="G126">
            <v>1.6003694964299504</v>
          </cell>
          <cell r="H126">
            <v>1.562250656017395</v>
          </cell>
          <cell r="I126">
            <v>1.4039784539317202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3.1531029693752215</v>
          </cell>
          <cell r="E127">
            <v>3.5038013904533063</v>
          </cell>
          <cell r="F127">
            <v>1.4191791890947678</v>
          </cell>
          <cell r="G127">
            <v>1.6003694964299504</v>
          </cell>
          <cell r="H127">
            <v>1.562250656017395</v>
          </cell>
          <cell r="I127">
            <v>1.4039784539317202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3.1849524943184058</v>
          </cell>
          <cell r="E128">
            <v>3.5391933236902107</v>
          </cell>
          <cell r="F128">
            <v>1.5964559492527868</v>
          </cell>
          <cell r="G128">
            <v>1.7966327850673707</v>
          </cell>
          <cell r="H128">
            <v>1.7509793715551381</v>
          </cell>
          <cell r="I128">
            <v>1.5664836377761755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1.74764456917866E-2</v>
          </cell>
          <cell r="F129">
            <v>1.21467995270468E-2</v>
          </cell>
          <cell r="G129">
            <v>2.80928489306503E-2</v>
          </cell>
          <cell r="H129">
            <v>7.4026855932953203E-2</v>
          </cell>
          <cell r="I129">
            <v>4.4412679247720797E-3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0.31460398322375688</v>
          </cell>
          <cell r="F130">
            <v>0.14286701681432845</v>
          </cell>
          <cell r="G130">
            <v>0.16193062024928384</v>
          </cell>
          <cell r="H130">
            <v>0.24557135127532206</v>
          </cell>
          <cell r="I130">
            <v>0.146997197201302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2.5503001587956109E-3</v>
          </cell>
          <cell r="E131">
            <v>0.97664071342086123</v>
          </cell>
          <cell r="F131">
            <v>0.59247653928303734</v>
          </cell>
          <cell r="G131">
            <v>0.97660454713214973</v>
          </cell>
          <cell r="H131">
            <v>1.4732413638102164</v>
          </cell>
          <cell r="I131">
            <v>3.5546027513038196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2.5503001587956109E-3</v>
          </cell>
          <cell r="E132">
            <v>0.97664071342086123</v>
          </cell>
          <cell r="F132">
            <v>0.59247653928303734</v>
          </cell>
          <cell r="G132">
            <v>0.97660454713214973</v>
          </cell>
          <cell r="H132">
            <v>1.4732413638102164</v>
          </cell>
          <cell r="I132">
            <v>3.5546027513038196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3.4481415236266702E-2</v>
          </cell>
          <cell r="E133">
            <v>3.4481410826044598E-2</v>
          </cell>
          <cell r="F133">
            <v>1.3127211010463501E-8</v>
          </cell>
          <cell r="G133">
            <v>3.0278139105951701E-8</v>
          </cell>
          <cell r="H133">
            <v>3.5071089351963798E-2</v>
          </cell>
          <cell r="I133">
            <v>0.178706041585945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3.4481415236266702E-2</v>
          </cell>
          <cell r="E134">
            <v>6.89628260623113E-2</v>
          </cell>
          <cell r="F134">
            <v>6.8962515564846838E-2</v>
          </cell>
          <cell r="G134">
            <v>6.8962837493546827E-2</v>
          </cell>
          <cell r="H134">
            <v>0.10403397656471984</v>
          </cell>
          <cell r="I134">
            <v>0.25100361459055748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56.110034248255552</v>
          </cell>
          <cell r="E135">
            <v>55.073993325250285</v>
          </cell>
          <cell r="F135">
            <v>57.728667023238394</v>
          </cell>
          <cell r="G135">
            <v>57.923472251939572</v>
          </cell>
          <cell r="H135">
            <v>74.816324632636054</v>
          </cell>
          <cell r="I135">
            <v>76.334576272160206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13.63265937794417</v>
          </cell>
          <cell r="E136">
            <v>14.72503999368262</v>
          </cell>
          <cell r="F136">
            <v>14.777779024751297</v>
          </cell>
          <cell r="G136">
            <v>14.958349297731848</v>
          </cell>
          <cell r="H136">
            <v>19.048326174286618</v>
          </cell>
          <cell r="I136">
            <v>18.245317772947544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16.302112001762882</v>
          </cell>
          <cell r="E137">
            <v>12.700343950596242</v>
          </cell>
          <cell r="F137">
            <v>13.673016371031579</v>
          </cell>
          <cell r="G137">
            <v>13.693096479097619</v>
          </cell>
          <cell r="H137">
            <v>17.341046268226158</v>
          </cell>
          <cell r="I137">
            <v>15.844527936555153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10.549093032098559</v>
          </cell>
          <cell r="E138">
            <v>14.702728081086345</v>
          </cell>
          <cell r="F138">
            <v>15.331371405508825</v>
          </cell>
          <cell r="G138">
            <v>15.67141963117011</v>
          </cell>
          <cell r="H138">
            <v>20.602189731893894</v>
          </cell>
          <cell r="I138">
            <v>22.470115225538876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15.626187909263656</v>
          </cell>
          <cell r="E139">
            <v>12.945894217182369</v>
          </cell>
          <cell r="F139">
            <v>13.946500221946662</v>
          </cell>
          <cell r="G139">
            <v>13.600606843939962</v>
          </cell>
          <cell r="H139">
            <v>17.824762458229422</v>
          </cell>
          <cell r="I139">
            <v>19.774615337118576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5.5539038785399635</v>
          </cell>
          <cell r="E140">
            <v>6.0159379271913069</v>
          </cell>
          <cell r="F140">
            <v>4.731959536015653</v>
          </cell>
          <cell r="G140">
            <v>5.4479540325542555</v>
          </cell>
          <cell r="H140">
            <v>5.3517575518731055</v>
          </cell>
          <cell r="I140">
            <v>4.7343758147408703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5.5539038785399635</v>
          </cell>
          <cell r="E141">
            <v>6.0159379271913069</v>
          </cell>
          <cell r="F141">
            <v>4.731959536015653</v>
          </cell>
          <cell r="G141">
            <v>5.4479540325542555</v>
          </cell>
          <cell r="H141">
            <v>5.3517575518731055</v>
          </cell>
          <cell r="I141">
            <v>4.7343758147408703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5.6100039177171386</v>
          </cell>
          <cell r="E142">
            <v>6.0767049769609125</v>
          </cell>
          <cell r="F142">
            <v>5.7625699940114146</v>
          </cell>
          <cell r="G142">
            <v>6.6241038692507201</v>
          </cell>
          <cell r="H142">
            <v>6.5071396885545152</v>
          </cell>
          <cell r="I142">
            <v>5.7564724235032685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/>
          <cell r="E143">
            <v>1.9770735795351602E-2</v>
          </cell>
          <cell r="F143">
            <v>2.0963891665917899E-2</v>
          </cell>
          <cell r="G143">
            <v>1.9597580971727199E-2</v>
          </cell>
          <cell r="H143">
            <v>0.12107825931258701</v>
          </cell>
          <cell r="I143">
            <v>0.34692283598565499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0.84970025293020501</v>
          </cell>
          <cell r="E144">
            <v>0.84965065473606904</v>
          </cell>
          <cell r="F144">
            <v>0.53288808830451639</v>
          </cell>
          <cell r="G144">
            <v>0.48465458153061058</v>
          </cell>
          <cell r="H144">
            <v>0.83981621664711792</v>
          </cell>
          <cell r="I144">
            <v>0.72332903171157781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1.9067722935464902E-5</v>
          </cell>
          <cell r="E145">
            <v>1.6951024651861008E-5</v>
          </cell>
          <cell r="F145">
            <v>0.19434314137104397</v>
          </cell>
          <cell r="G145">
            <v>5.1620007464772254E-4</v>
          </cell>
          <cell r="H145">
            <v>0.54009390011144043</v>
          </cell>
          <cell r="I145">
            <v>1.4254078048176477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1.811920017038947E-5</v>
          </cell>
          <cell r="E146">
            <v>1.0713507057816198E-5</v>
          </cell>
          <cell r="F146">
            <v>0.25080751301303067</v>
          </cell>
          <cell r="G146">
            <v>6.6778314479888059E-4</v>
          </cell>
          <cell r="H146">
            <v>0.63545692206965265</v>
          </cell>
          <cell r="I146">
            <v>1.5838705183042912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6.8778919663700004E-4</v>
          </cell>
          <cell r="E147">
            <v>0.172565815145204</v>
          </cell>
          <cell r="F147">
            <v>8.3019643111195193E-3</v>
          </cell>
          <cell r="G147">
            <v>1.9719221387070402E-6</v>
          </cell>
          <cell r="H147">
            <v>0.12810431676926901</v>
          </cell>
          <cell r="I147">
            <v>0.110433767813903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6.8778919663700004E-4</v>
          </cell>
          <cell r="E148">
            <v>0.17325307139877139</v>
          </cell>
          <cell r="F148">
            <v>0.18155473263725375</v>
          </cell>
          <cell r="G148">
            <v>0.18155621443694736</v>
          </cell>
          <cell r="H148">
            <v>0.24413007752339341</v>
          </cell>
          <cell r="I148">
            <v>0.25185831754033677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0.3939154796663385</v>
          </cell>
          <cell r="E149">
            <v>1.655024804451684</v>
          </cell>
          <cell r="F149">
            <v>3.4538825873374743</v>
          </cell>
          <cell r="G149">
            <v>4.1327978648843224</v>
          </cell>
          <cell r="H149">
            <v>4.4834717644587254</v>
          </cell>
          <cell r="I149">
            <v>4.4983109601094666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2.4457082061056261</v>
          </cell>
          <cell r="E150">
            <v>1.6394314992817303</v>
          </cell>
          <cell r="F150">
            <v>3.3785184433714721</v>
          </cell>
          <cell r="G150">
            <v>3.8150958202637093</v>
          </cell>
          <cell r="H150">
            <v>4.2959510899268798</v>
          </cell>
          <cell r="I150">
            <v>5.199634722455647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3.2944550787371862</v>
          </cell>
          <cell r="F151">
            <v>6.8324010307089518</v>
          </cell>
          <cell r="G151">
            <v>7.9478895978581043</v>
          </cell>
          <cell r="H151">
            <v>8.7794169602963397</v>
          </cell>
          <cell r="I151">
            <v>9.697940819670265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688.83378479730595</v>
          </cell>
          <cell r="E152">
            <v>651.55276119367795</v>
          </cell>
          <cell r="F152">
            <v>644.19310584154402</v>
          </cell>
          <cell r="G152">
            <v>535.659813320377</v>
          </cell>
          <cell r="H152">
            <v>263.174408113357</v>
          </cell>
          <cell r="I152"/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9.1903589935883137</v>
          </cell>
          <cell r="E153">
            <v>8.6929588977631713</v>
          </cell>
          <cell r="F153">
            <v>8.5948478147664797</v>
          </cell>
          <cell r="G153">
            <v>7.1474214720482241</v>
          </cell>
          <cell r="H153">
            <v>3.7736026176510569</v>
          </cell>
          <cell r="I153">
            <v>0.26236460404429313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9.3464556960285741</v>
          </cell>
          <cell r="E154">
            <v>8.8406073431978083</v>
          </cell>
          <cell r="F154">
            <v>8.7407477047699338</v>
          </cell>
          <cell r="G154">
            <v>7.2681114426102695</v>
          </cell>
          <cell r="H154">
            <v>3.5708874913616975</v>
          </cell>
          <cell r="I154"/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8.215518073904465E-5</v>
          </cell>
          <cell r="G155">
            <v>7.2099952253383266E-4</v>
          </cell>
          <cell r="H155">
            <v>0.26684411074241232</v>
          </cell>
          <cell r="I155">
            <v>0.26684258593947541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7.1079827294222445E-3</v>
          </cell>
          <cell r="G156">
            <v>5.309739093323277E-3</v>
          </cell>
          <cell r="H156">
            <v>9.7296805312744976E-3</v>
          </cell>
          <cell r="I156">
            <v>5.0209288366520055E-3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7.1188991507779532E-3</v>
          </cell>
          <cell r="G157">
            <v>5.3210007655714198E-3</v>
          </cell>
          <cell r="H157">
            <v>9.7342004332717537E-3</v>
          </cell>
          <cell r="I157">
            <v>5.0296765102353543E-3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4.5550482681264203E-6</v>
          </cell>
          <cell r="E158">
            <v>3.84520183817708E-6</v>
          </cell>
          <cell r="F158">
            <v>2.7881849486297801E-2</v>
          </cell>
          <cell r="G158">
            <v>2.4626512117166498E-2</v>
          </cell>
          <cell r="H158">
            <v>4.0095833627422597E-2</v>
          </cell>
          <cell r="I158">
            <v>2.6877789885606101E-2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4.5550482681264203E-6</v>
          </cell>
          <cell r="E159">
            <v>7.3318750402870977E-7</v>
          </cell>
          <cell r="F159">
            <v>2.7880251350082728E-2</v>
          </cell>
          <cell r="G159">
            <v>5.2501853763601766E-2</v>
          </cell>
          <cell r="H159">
            <v>7.2328562652792999E-2</v>
          </cell>
          <cell r="I159">
            <v>6.0400949739799557E-2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2.5747411529330557E-3</v>
          </cell>
          <cell r="E160">
            <v>1.0739157786347648</v>
          </cell>
          <cell r="F160">
            <v>0.65346022237285151</v>
          </cell>
          <cell r="G160">
            <v>1.0738794472503481</v>
          </cell>
          <cell r="H160">
            <v>1.0738536162689012</v>
          </cell>
          <cell r="I160">
            <v>0.57969783885538639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2.5747411529330557E-3</v>
          </cell>
          <cell r="E161">
            <v>1.0739157786347648</v>
          </cell>
          <cell r="F161">
            <v>0.65346022237285151</v>
          </cell>
          <cell r="G161">
            <v>1.0738794472503481</v>
          </cell>
          <cell r="H161">
            <v>1.0738536162689012</v>
          </cell>
          <cell r="I161">
            <v>0.57969783885538639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3.79158567205806E-2</v>
          </cell>
          <cell r="E162">
            <v>3.7915907054820099E-2</v>
          </cell>
          <cell r="F162"/>
          <cell r="G162">
            <v>1.14412499047577E-8</v>
          </cell>
          <cell r="H162">
            <v>3.87344185333214E-8</v>
          </cell>
          <cell r="I162">
            <v>6.8336240332218897E-7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3.79158567205806E-2</v>
          </cell>
          <cell r="E163">
            <v>7.5831763775400698E-2</v>
          </cell>
          <cell r="F163">
            <v>7.5831440798043451E-2</v>
          </cell>
          <cell r="G163">
            <v>7.5831743347145653E-2</v>
          </cell>
          <cell r="H163">
            <v>7.5831750784240343E-2</v>
          </cell>
          <cell r="I163">
            <v>4.0934971721463188E-2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4.8712742539799159E-4</v>
          </cell>
          <cell r="G164">
            <v>4.7851533069006604E-4</v>
          </cell>
          <cell r="H164">
            <v>1.8561973111309662E-3</v>
          </cell>
          <cell r="I164">
            <v>2.3357925563892231E-3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4.8712742539799159E-4</v>
          </cell>
          <cell r="G165">
            <v>4.7851533069006604E-4</v>
          </cell>
          <cell r="H165">
            <v>1.8561973111309662E-3</v>
          </cell>
          <cell r="I165">
            <v>2.3357925563892231E-3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1.2901077716889199E-8</v>
          </cell>
          <cell r="F166">
            <v>3.6758579792674201E-5</v>
          </cell>
          <cell r="G166">
            <v>2.6397598584247699E-8</v>
          </cell>
          <cell r="H166">
            <v>9.1810427389359394E-5</v>
          </cell>
          <cell r="I166">
            <v>3.7408723701903497E-5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1.2901077716889199E-8</v>
          </cell>
          <cell r="F167">
            <v>3.6771480870391098E-5</v>
          </cell>
          <cell r="G167">
            <v>3.6797878468975297E-5</v>
          </cell>
          <cell r="H167">
            <v>1.4322489029285101E-4</v>
          </cell>
          <cell r="I167">
            <v>1.80633613994755E-4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2.5484994140767157E-3</v>
          </cell>
          <cell r="E168">
            <v>0.7443181347634843</v>
          </cell>
          <cell r="F168">
            <v>0.44043722215910969</v>
          </cell>
          <cell r="G168">
            <v>0.74428218185174388</v>
          </cell>
          <cell r="H168">
            <v>0.74425636707675891</v>
          </cell>
          <cell r="I168">
            <v>0.41889608881288604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2.5484994140767157E-3</v>
          </cell>
          <cell r="E169">
            <v>0.7443181347634843</v>
          </cell>
          <cell r="F169">
            <v>0.44043722215910969</v>
          </cell>
          <cell r="G169">
            <v>0.74428218185174388</v>
          </cell>
          <cell r="H169">
            <v>0.74425636707675891</v>
          </cell>
          <cell r="I169">
            <v>0.41889608881288604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1.0492712404429901E-2</v>
          </cell>
          <cell r="E170">
            <v>4.2064991112966597E-2</v>
          </cell>
          <cell r="F170"/>
          <cell r="G170"/>
          <cell r="H170">
            <v>3.0368355278709602E-8</v>
          </cell>
          <cell r="I170">
            <v>1.5910276859613699E-7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1.0492712404429901E-2</v>
          </cell>
          <cell r="E171">
            <v>5.2557703517396498E-2</v>
          </cell>
          <cell r="F171">
            <v>5.2557386173527128E-2</v>
          </cell>
          <cell r="G171">
            <v>5.2557671914204421E-2</v>
          </cell>
          <cell r="H171">
            <v>5.2557667844180332E-2</v>
          </cell>
          <cell r="I171">
            <v>2.9580167849023904E-2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28.619771827075994</v>
          </cell>
          <cell r="E172">
            <v>25.38946361648615</v>
          </cell>
          <cell r="F172">
            <v>25.238976001247636</v>
          </cell>
          <cell r="G172">
            <v>18.183286128369922</v>
          </cell>
          <cell r="H172">
            <v>6.1516028498478086</v>
          </cell>
          <cell r="I172">
            <v>7.761243806838796E-4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2005.1533561383401</v>
          </cell>
          <cell r="E173">
            <v>1777.27641793987</v>
          </cell>
          <cell r="F173">
            <v>1764.4276084555499</v>
          </cell>
          <cell r="G173">
            <v>1268.4029539906101</v>
          </cell>
          <cell r="H173">
            <v>427.25273673241998</v>
          </cell>
          <cell r="I173">
            <v>5.3671997253682997E-2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35.552364470538016</v>
          </cell>
          <cell r="E174">
            <v>31.511993225884268</v>
          </cell>
          <cell r="F174">
            <v>31.284177454885587</v>
          </cell>
          <cell r="G174">
            <v>22.489414077847751</v>
          </cell>
          <cell r="H174">
            <v>7.5754031335535457</v>
          </cell>
          <cell r="I174">
            <v>9.5163115698019554E-4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7.4266772642596199E-6</v>
          </cell>
          <cell r="F175">
            <v>3.7470432989694398E-6</v>
          </cell>
          <cell r="G175">
            <v>4.9834429076654396E-6</v>
          </cell>
          <cell r="H175">
            <v>9.7951902990101897E-2</v>
          </cell>
          <cell r="I175">
            <v>1.29059447307935E-6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1.5565384291862785</v>
          </cell>
          <cell r="F176">
            <v>1.5564392934182949</v>
          </cell>
          <cell r="G176">
            <v>1.161802525525236</v>
          </cell>
          <cell r="H176">
            <v>0.35627463543818672</v>
          </cell>
          <cell r="I176">
            <v>7.2904027766995672E-5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2.1539782104316119E-2</v>
          </cell>
          <cell r="F177">
            <v>3.3066440053450322E-5</v>
          </cell>
          <cell r="G177">
            <v>1.0494426752903731E-4</v>
          </cell>
          <cell r="H177">
            <v>1.6189446674935503E-4</v>
          </cell>
          <cell r="I177">
            <v>2.727287705549725E-4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2.1539782104316119E-2</v>
          </cell>
          <cell r="F178">
            <v>3.3066440053450322E-5</v>
          </cell>
          <cell r="G178">
            <v>1.0494426752903731E-4</v>
          </cell>
          <cell r="H178">
            <v>1.6189446674935503E-4</v>
          </cell>
          <cell r="I178">
            <v>2.727287705549725E-4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3.14031117750417E-3</v>
          </cell>
          <cell r="F179">
            <v>2.3612221398203899E-7</v>
          </cell>
          <cell r="G179">
            <v>2.3207370478480599E-7</v>
          </cell>
          <cell r="H179">
            <v>1.3028794331316199E-4</v>
          </cell>
          <cell r="I179">
            <v>4.7264945916299797E-5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3.14031117750417E-3</v>
          </cell>
          <cell r="F180">
            <v>3.1298959243302861E-3</v>
          </cell>
          <cell r="G180">
            <v>3.1299093819660852E-3</v>
          </cell>
          <cell r="H180">
            <v>1.3208403024432146E-4</v>
          </cell>
          <cell r="I180">
            <v>1.423917255711974E-4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1.4011293694564102</v>
          </cell>
          <cell r="E181">
            <v>1.6077985670701842</v>
          </cell>
          <cell r="F181">
            <v>0.27394476209925156</v>
          </cell>
          <cell r="G181">
            <v>0.38745053202942009</v>
          </cell>
          <cell r="H181">
            <v>0.51658755220684638</v>
          </cell>
          <cell r="I181">
            <v>0.45234956881270993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1.4011293694564102</v>
          </cell>
          <cell r="E182">
            <v>1.6077985670701842</v>
          </cell>
          <cell r="F182">
            <v>0.27394476209925156</v>
          </cell>
          <cell r="G182">
            <v>0.38745053202942009</v>
          </cell>
          <cell r="H182">
            <v>0.51658755220684638</v>
          </cell>
          <cell r="I182">
            <v>0.45234956881270993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1.5568104105071243</v>
          </cell>
          <cell r="E183">
            <v>1.7864428523002072</v>
          </cell>
          <cell r="F183">
            <v>0.37452104807542647</v>
          </cell>
          <cell r="G183">
            <v>0.52498418495628385</v>
          </cell>
          <cell r="H183">
            <v>0.69310438029366961</v>
          </cell>
          <cell r="I183">
            <v>0.60026649377808738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3.2542251934473698E-5</v>
          </cell>
          <cell r="E184">
            <v>1.46774796521934E-2</v>
          </cell>
          <cell r="F184">
            <v>2.8830039988838101E-8</v>
          </cell>
          <cell r="G184">
            <v>1.1080126721786E-7</v>
          </cell>
          <cell r="H184">
            <v>1.9805241454178502E-2</v>
          </cell>
          <cell r="I184">
            <v>1.0569937458852201E-2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9.9731598372215069E-2</v>
          </cell>
          <cell r="E185">
            <v>0.11440905736623534</v>
          </cell>
          <cell r="F185">
            <v>4.2869181774748299E-2</v>
          </cell>
          <cell r="G185">
            <v>4.2868931002868399E-2</v>
          </cell>
          <cell r="H185">
            <v>3.6499954655148423E-2</v>
          </cell>
          <cell r="I185">
            <v>3.200497899968785E-2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3.6428101879175677E-4</v>
          </cell>
          <cell r="F186">
            <v>1.8891018400321282E-4</v>
          </cell>
          <cell r="G186">
            <v>3.3792283389624778E-4</v>
          </cell>
          <cell r="H186">
            <v>3.2631787430708079E-4</v>
          </cell>
          <cell r="I186">
            <v>2.0122735779089856E-4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3.6428101879175677E-4</v>
          </cell>
          <cell r="F187">
            <v>1.8891018400321282E-4</v>
          </cell>
          <cell r="G187">
            <v>3.3792283389624778E-4</v>
          </cell>
          <cell r="H187">
            <v>3.2631787430708079E-4</v>
          </cell>
          <cell r="I187">
            <v>2.0122735779089856E-4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2.44941989943898E-5</v>
          </cell>
          <cell r="F188"/>
          <cell r="G188"/>
          <cell r="H188">
            <v>2.56806088961769E-8</v>
          </cell>
          <cell r="I188">
            <v>9.2331604989498703E-8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2.44941989943898E-5</v>
          </cell>
          <cell r="F189">
            <v>2.4452203166288642E-5</v>
          </cell>
          <cell r="G189">
            <v>2.44941989943898E-5</v>
          </cell>
          <cell r="H189">
            <v>2.4482029066096522E-5</v>
          </cell>
          <cell r="I189">
            <v>1.42953272742648E-5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1.178719951845972E-4</v>
          </cell>
          <cell r="F190">
            <v>6.5864163728451334E-5</v>
          </cell>
          <cell r="G190">
            <v>1.000769804463647E-4</v>
          </cell>
          <cell r="H190">
            <v>9.5436602693093036E-5</v>
          </cell>
          <cell r="I190">
            <v>6.2541992569013454E-5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1.178719951845972E-4</v>
          </cell>
          <cell r="F191">
            <v>6.5864163728451334E-5</v>
          </cell>
          <cell r="G191">
            <v>1.000769804463647E-4</v>
          </cell>
          <cell r="H191">
            <v>9.5436602693093036E-5</v>
          </cell>
          <cell r="I191">
            <v>6.2541992569013454E-5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7.0904388347025003E-6</v>
          </cell>
          <cell r="F192"/>
          <cell r="G192"/>
          <cell r="H192">
            <v>2.36095644162048E-8</v>
          </cell>
          <cell r="I192">
            <v>5.0051346589988802E-8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7.0904388347025003E-6</v>
          </cell>
          <cell r="F193">
            <v>7.0730697697143309E-6</v>
          </cell>
          <cell r="G193">
            <v>7.0904388347025003E-6</v>
          </cell>
          <cell r="H193">
            <v>7.1210721738755348E-6</v>
          </cell>
          <cell r="I193">
            <v>4.1899057145224801E-6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2.5116060777482126E-5</v>
          </cell>
          <cell r="F194">
            <v>1.9550910381676658E-5</v>
          </cell>
          <cell r="G194">
            <v>1.8809738281296621E-5</v>
          </cell>
          <cell r="H194">
            <v>1.9468171551357295E-5</v>
          </cell>
          <cell r="I194">
            <v>1.3540714230482431E-5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2.5116060777482126E-5</v>
          </cell>
          <cell r="F195">
            <v>1.9550910381676658E-5</v>
          </cell>
          <cell r="G195">
            <v>1.8809738281296621E-5</v>
          </cell>
          <cell r="H195">
            <v>1.9468171551357295E-5</v>
          </cell>
          <cell r="I195">
            <v>1.3540714230482431E-5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5.3692583087364597E-7</v>
          </cell>
          <cell r="F196"/>
          <cell r="G196"/>
          <cell r="H196">
            <v>1.48158485920904E-8</v>
          </cell>
          <cell r="I196">
            <v>2.1947089501799699E-8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5.3692583087364597E-7</v>
          </cell>
          <cell r="F197">
            <v>5.3692583087364597E-7</v>
          </cell>
          <cell r="G197">
            <v>5.3692583087364597E-7</v>
          </cell>
          <cell r="H197">
            <v>5.6912756128031995E-7</v>
          </cell>
          <cell r="I197">
            <v>3.6454619844650399E-7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9.1578156463844476</v>
          </cell>
          <cell r="E198">
            <v>10.275911417724981</v>
          </cell>
          <cell r="F198">
            <v>20.478755599655003</v>
          </cell>
          <cell r="G198">
            <v>28.63924989213557</v>
          </cell>
          <cell r="H198">
            <v>34.581490215199629</v>
          </cell>
          <cell r="I198">
            <v>33.360134809712335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2.8618173619042233</v>
          </cell>
          <cell r="E199">
            <v>3.1585793145998813</v>
          </cell>
          <cell r="F199">
            <v>7.020356933754651</v>
          </cell>
          <cell r="G199">
            <v>8.8755787969496946</v>
          </cell>
          <cell r="H199">
            <v>9.5678681801213514</v>
          </cell>
          <cell r="I199">
            <v>8.344354324119525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9.1578156463844476</v>
          </cell>
          <cell r="E200">
            <v>10.275911417724981</v>
          </cell>
          <cell r="F200">
            <v>20.478755599655003</v>
          </cell>
          <cell r="G200">
            <v>28.63924989213557</v>
          </cell>
          <cell r="H200">
            <v>34.581490215199629</v>
          </cell>
          <cell r="I200">
            <v>33.360134809712335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1.3485231671051599E-7</v>
          </cell>
          <cell r="E201">
            <v>9.0328767061054305E-2</v>
          </cell>
          <cell r="F201">
            <v>0.82427607731905805</v>
          </cell>
          <cell r="G201">
            <v>0.65926597773314199</v>
          </cell>
          <cell r="H201">
            <v>1.35964064797756</v>
          </cell>
          <cell r="I201">
            <v>1.35394566859882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0.73983806277768172</v>
          </cell>
          <cell r="E202">
            <v>0.83016679570960195</v>
          </cell>
          <cell r="F202">
            <v>1.65444279774644</v>
          </cell>
          <cell r="G202">
            <v>2.3137088014428522</v>
          </cell>
          <cell r="H202">
            <v>2.7937741686221353</v>
          </cell>
          <cell r="I202">
            <v>2.6950955227878923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3.2399010624926161</v>
          </cell>
          <cell r="E203">
            <v>3.6354614896144399</v>
          </cell>
          <cell r="F203">
            <v>5.1310103376472487</v>
          </cell>
          <cell r="G203">
            <v>9.4308984808561274</v>
          </cell>
          <cell r="H203">
            <v>15.748212122170715</v>
          </cell>
          <cell r="I203">
            <v>18.663291860380667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1.1489010859902886</v>
          </cell>
          <cell r="E204">
            <v>1.2864336481296665</v>
          </cell>
          <cell r="F204">
            <v>2.6587058505651711</v>
          </cell>
          <cell r="G204">
            <v>4.3138309043799365</v>
          </cell>
          <cell r="H204">
            <v>6.323660897903336</v>
          </cell>
          <cell r="I204">
            <v>6.7533859446262161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2.1364703709111899E-6</v>
          </cell>
          <cell r="E205">
            <v>3.3757538434021302E-2</v>
          </cell>
          <cell r="F205">
            <v>9.2602489154272993E-2</v>
          </cell>
          <cell r="G205">
            <v>0.30115343068517098</v>
          </cell>
          <cell r="H205">
            <v>0.47230767651530098</v>
          </cell>
          <cell r="I205">
            <v>0.77073088953404201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0.21335479888961192</v>
          </cell>
          <cell r="E206">
            <v>0.24711225366440373</v>
          </cell>
          <cell r="F206">
            <v>0.33971466756121493</v>
          </cell>
          <cell r="G206">
            <v>0.6408681289365602</v>
          </cell>
          <cell r="H206">
            <v>1.0763977257491386</v>
          </cell>
          <cell r="I206">
            <v>1.2750862447275573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5.6086501902746004</v>
          </cell>
          <cell r="E207">
            <v>6.0095248011659654</v>
          </cell>
          <cell r="F207">
            <v>6.112192997323282</v>
          </cell>
          <cell r="G207">
            <v>9.2425086639667633</v>
          </cell>
          <cell r="H207">
            <v>13.630894120063097</v>
          </cell>
          <cell r="I207">
            <v>14.984529557573556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4.742085888183517E-5</v>
          </cell>
          <cell r="F208">
            <v>3.9055364692920717E-4</v>
          </cell>
          <cell r="G208">
            <v>2.2948744146200723E-4</v>
          </cell>
          <cell r="H208">
            <v>1.8564856679500204E-2</v>
          </cell>
          <cell r="I208">
            <v>2.4002755699438948E-2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5.6086501902746004</v>
          </cell>
          <cell r="E209">
            <v>6.0095722220248442</v>
          </cell>
          <cell r="F209">
            <v>6.1125835509702142</v>
          </cell>
          <cell r="G209">
            <v>9.2427381514082203</v>
          </cell>
          <cell r="H209">
            <v>13.64945897674259</v>
          </cell>
          <cell r="I209">
            <v>15.008532313273012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1.7382722816281811E-5</v>
          </cell>
          <cell r="F210">
            <v>1.5442410322813777E-5</v>
          </cell>
          <cell r="G210">
            <v>1.1802880828597677E-5</v>
          </cell>
          <cell r="H210">
            <v>1.2911332383492068E-5</v>
          </cell>
          <cell r="I210">
            <v>8.2653075396687137E-6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1.7382722816281811E-5</v>
          </cell>
          <cell r="F211">
            <v>1.5442410322813777E-5</v>
          </cell>
          <cell r="G211">
            <v>1.1802880828597677E-5</v>
          </cell>
          <cell r="H211">
            <v>1.2911332383492068E-5</v>
          </cell>
          <cell r="I211">
            <v>8.2653075396687137E-6</v>
          </cell>
          <cell r="J211"/>
          <cell r="K211"/>
        </row>
        <row r="212">
          <cell r="A212" t="str">
            <v>SCOM-SHELCHP</v>
          </cell>
          <cell r="B212" t="str">
            <v>VAR_fout</v>
          </cell>
          <cell r="C212" t="str">
            <v>SCOM-SHAELCH</v>
          </cell>
          <cell r="D212">
            <v>4.2612186896786515</v>
          </cell>
          <cell r="E212">
            <v>4.6176534645702372</v>
          </cell>
          <cell r="F212">
            <v>6.384759552992195</v>
          </cell>
          <cell r="G212">
            <v>15.457740393862581</v>
          </cell>
          <cell r="H212">
            <v>26.260299684911722</v>
          </cell>
          <cell r="I212">
            <v>28.008419087170136</v>
          </cell>
          <cell r="J212"/>
          <cell r="K212"/>
        </row>
        <row r="213">
          <cell r="A213" t="str">
            <v>SCOM-SHELCHP</v>
          </cell>
          <cell r="B213" t="str">
            <v>VAR_fin</v>
          </cell>
          <cell r="C213" t="str">
            <v>SCOMELCHPC</v>
          </cell>
          <cell r="D213">
            <v>4.2612186896786515</v>
          </cell>
          <cell r="E213">
            <v>4.6176534645702372</v>
          </cell>
          <cell r="F213">
            <v>6.384759552992195</v>
          </cell>
          <cell r="G213">
            <v>15.457740393862581</v>
          </cell>
          <cell r="H213">
            <v>26.260299684911722</v>
          </cell>
          <cell r="I213">
            <v>28.008419087170136</v>
          </cell>
          <cell r="J213"/>
        </row>
        <row r="214">
          <cell r="A214" t="str">
            <v>SCOM-SHELCHP</v>
          </cell>
          <cell r="B214" t="str">
            <v>VAR_fin</v>
          </cell>
          <cell r="C214" t="str">
            <v>SCOM_ELC</v>
          </cell>
          <cell r="D214">
            <v>1.3316308405245778</v>
          </cell>
          <cell r="E214">
            <v>1.4252016865957531</v>
          </cell>
          <cell r="F214">
            <v>2.1147290902086437</v>
          </cell>
          <cell r="G214">
            <v>4.580521870996991</v>
          </cell>
          <cell r="H214">
            <v>7.1190077263968377</v>
          </cell>
          <cell r="I214">
            <v>7.1541135663485065</v>
          </cell>
          <cell r="J214"/>
          <cell r="K214"/>
        </row>
        <row r="215">
          <cell r="A215" t="str">
            <v>SCOM-SHELCHP</v>
          </cell>
          <cell r="B215" t="str">
            <v>VAR_ncap</v>
          </cell>
          <cell r="C215" t="str">
            <v>-</v>
          </cell>
          <cell r="D215">
            <v>1.12913618012118E-7</v>
          </cell>
          <cell r="E215">
            <v>1.98063402030851E-7</v>
          </cell>
          <cell r="F215">
            <v>6.2932260576944898E-2</v>
          </cell>
          <cell r="G215">
            <v>0.70187991103854597</v>
          </cell>
          <cell r="H215">
            <v>0.83917383520582001</v>
          </cell>
          <cell r="I215">
            <v>1.2775502045648099</v>
          </cell>
          <cell r="J215"/>
        </row>
        <row r="216">
          <cell r="A216" t="str">
            <v>SCOM-SHELCHP</v>
          </cell>
          <cell r="B216" t="str">
            <v>VAR_cap</v>
          </cell>
          <cell r="C216" t="str">
            <v>-</v>
          </cell>
          <cell r="D216">
            <v>0.43061742636740602</v>
          </cell>
          <cell r="E216">
            <v>0.43061729446865415</v>
          </cell>
          <cell r="F216">
            <v>0.49354967038329944</v>
          </cell>
          <cell r="G216">
            <v>1.1954296271982356</v>
          </cell>
          <cell r="H216">
            <v>2.0299002180029455</v>
          </cell>
          <cell r="I216">
            <v>2.1827498977333364</v>
          </cell>
          <cell r="J216"/>
        </row>
        <row r="217">
          <cell r="A217" t="str">
            <v>D-ITOT_NKEV_OIL_ELC_CHP</v>
          </cell>
          <cell r="B217" t="str">
            <v>VAR_fout</v>
          </cell>
          <cell r="C217" t="str">
            <v>ITOT_ELC</v>
          </cell>
          <cell r="D217">
            <v>6.9296947445617652E-2</v>
          </cell>
          <cell r="E217">
            <v>0.1705599508328049</v>
          </cell>
          <cell r="F217">
            <v>0.15537908584369828</v>
          </cell>
          <cell r="G217">
            <v>0.170289006638946</v>
          </cell>
          <cell r="H217">
            <v>0.11083383458254421</v>
          </cell>
          <cell r="I217">
            <v>1.8487868730305665E-3</v>
          </cell>
          <cell r="J217"/>
          <cell r="K217"/>
        </row>
        <row r="218">
          <cell r="A218" t="str">
            <v>D-ITOT_NKEV_OIL_ELC_CHP</v>
          </cell>
          <cell r="B218" t="str">
            <v>VAR_fout</v>
          </cell>
          <cell r="C218" t="str">
            <v>ELC5</v>
          </cell>
          <cell r="D218">
            <v>1.2059344976632028E-3</v>
          </cell>
          <cell r="E218">
            <v>8.6799496037441321E-4</v>
          </cell>
          <cell r="F218">
            <v>5.5495144980642847E-4</v>
          </cell>
          <cell r="G218">
            <v>7.5369056554841214E-4</v>
          </cell>
          <cell r="H218">
            <v>7.4244204670360317E-4</v>
          </cell>
          <cell r="I218">
            <v>3.1661839602079001E-4</v>
          </cell>
          <cell r="J218"/>
        </row>
        <row r="219">
          <cell r="A219" t="str">
            <v>D-ITOT_NKEV_OIL_ELC_CHP</v>
          </cell>
          <cell r="B219" t="str">
            <v>VAR_fin</v>
          </cell>
          <cell r="C219" t="str">
            <v>ITOT_NKEV_OIL_ELC_CHP</v>
          </cell>
          <cell r="D219">
            <v>7.0502881943280943E-2</v>
          </cell>
          <cell r="E219">
            <v>0.17142794579317924</v>
          </cell>
          <cell r="F219">
            <v>0.15592585650050345</v>
          </cell>
          <cell r="G219">
            <v>0.1710356251620021</v>
          </cell>
          <cell r="H219">
            <v>0.11157043821880452</v>
          </cell>
          <cell r="I219">
            <v>2.1614167939182269E-3</v>
          </cell>
          <cell r="J219"/>
        </row>
        <row r="220">
          <cell r="A220" t="str">
            <v>RHNS-SHELCBR</v>
          </cell>
          <cell r="B220" t="str">
            <v>VAR_fout</v>
          </cell>
          <cell r="C220" t="str">
            <v>RHNS-SHAELCB</v>
          </cell>
          <cell r="D220"/>
          <cell r="E220">
            <v>6.9062271308594061E-2</v>
          </cell>
          <cell r="F220">
            <v>2.3875341103487832E-3</v>
          </cell>
          <cell r="G220">
            <v>7.0687516016443054E-3</v>
          </cell>
          <cell r="H220">
            <v>7.7063887098609502E-3</v>
          </cell>
          <cell r="I220">
            <v>6.4672558266969851E-3</v>
          </cell>
          <cell r="J220"/>
        </row>
        <row r="221">
          <cell r="A221" t="str">
            <v>RHNS-SHELCBR</v>
          </cell>
          <cell r="B221" t="str">
            <v>VAR_fin</v>
          </cell>
          <cell r="C221" t="str">
            <v>RHNS_ELC</v>
          </cell>
          <cell r="D221"/>
          <cell r="E221">
            <v>7.2697127693256827E-2</v>
          </cell>
          <cell r="F221">
            <v>2.5131938003671384E-3</v>
          </cell>
          <cell r="G221">
            <v>7.4407911596255771E-3</v>
          </cell>
          <cell r="H221">
            <v>8.1119881156430929E-3</v>
          </cell>
          <cell r="I221">
            <v>6.8076377123126178E-3</v>
          </cell>
          <cell r="J221"/>
        </row>
        <row r="222">
          <cell r="A222" t="str">
            <v>RHNS-SHELCBR</v>
          </cell>
          <cell r="B222" t="str">
            <v>VAR_ncap</v>
          </cell>
          <cell r="C222" t="str">
            <v>-</v>
          </cell>
          <cell r="D222"/>
          <cell r="E222">
            <v>5.0683928138421999E-3</v>
          </cell>
          <cell r="F222"/>
          <cell r="G222"/>
          <cell r="H222"/>
          <cell r="I222"/>
          <cell r="J222"/>
          <cell r="K222"/>
        </row>
        <row r="223">
          <cell r="A223" t="str">
            <v>RHNS-SHELCBR</v>
          </cell>
          <cell r="B223" t="str">
            <v>VAR_cap</v>
          </cell>
          <cell r="C223" t="str">
            <v>-</v>
          </cell>
          <cell r="D223"/>
          <cell r="E223">
            <v>5.0683928138421999E-3</v>
          </cell>
          <cell r="F223">
            <v>5.0584244664223493E-3</v>
          </cell>
          <cell r="G223">
            <v>5.051071380340162E-3</v>
          </cell>
          <cell r="H223">
            <v>1.1675834106001787E-3</v>
          </cell>
          <cell r="I223">
            <v>4.938383208850178E-4</v>
          </cell>
          <cell r="J223"/>
          <cell r="K223"/>
        </row>
        <row r="224">
          <cell r="A224" t="str">
            <v>ITOT-SWHSTG-SOL</v>
          </cell>
          <cell r="B224" t="str">
            <v>VAR_fout</v>
          </cell>
          <cell r="C224" t="str">
            <v>ITOT-SWHASOL</v>
          </cell>
          <cell r="D224">
            <v>5.4035730979825552E-5</v>
          </cell>
          <cell r="E224">
            <v>6.5846293530634429E-5</v>
          </cell>
          <cell r="F224">
            <v>1.876182962562079E-4</v>
          </cell>
          <cell r="G224">
            <v>1.6320274831243184E-4</v>
          </cell>
          <cell r="H224">
            <v>4.9886562647488675E-4</v>
          </cell>
          <cell r="I224">
            <v>3.3915092559414731E-4</v>
          </cell>
          <cell r="J224"/>
        </row>
        <row r="225">
          <cell r="A225" t="str">
            <v>ITOT-SWHSTG-SOL</v>
          </cell>
          <cell r="B225" t="str">
            <v>VAR_fin</v>
          </cell>
          <cell r="C225" t="str">
            <v>ITOT-SWHASOL</v>
          </cell>
          <cell r="D225">
            <v>5.4825903324003988E-5</v>
          </cell>
          <cell r="E225">
            <v>5.5618302702129179E-5</v>
          </cell>
          <cell r="F225">
            <v>2.0961551994770305E-4</v>
          </cell>
          <cell r="G225">
            <v>1.7731255254202605E-4</v>
          </cell>
          <cell r="H225">
            <v>5.5007755360472559E-4</v>
          </cell>
          <cell r="I225">
            <v>3.5692755187191502E-4</v>
          </cell>
          <cell r="J225"/>
        </row>
        <row r="226">
          <cell r="A226" t="str">
            <v>ITOT-SWHSTG-SOL</v>
          </cell>
          <cell r="B226" t="str">
            <v>VAR_ncap</v>
          </cell>
          <cell r="C226" t="str">
            <v>-</v>
          </cell>
          <cell r="D226">
            <v>1.1548839967456099E-5</v>
          </cell>
          <cell r="E226">
            <v>1.8178003384860401E-8</v>
          </cell>
          <cell r="F226">
            <v>9.91792540325642E-6</v>
          </cell>
          <cell r="G226">
            <v>5.7983390322542498E-6</v>
          </cell>
          <cell r="H226">
            <v>6.75864054409293E-7</v>
          </cell>
          <cell r="I226">
            <v>3.3794689589925098E-7</v>
          </cell>
          <cell r="J226"/>
        </row>
        <row r="227">
          <cell r="A227" t="str">
            <v>ITOT-SWHSTG-SOL</v>
          </cell>
          <cell r="B227" t="str">
            <v>VAR_cap</v>
          </cell>
          <cell r="C227" t="str">
            <v>-</v>
          </cell>
          <cell r="D227">
            <v>1.1548839967456099E-5</v>
          </cell>
          <cell r="E227">
            <v>1.1567017970841E-5</v>
          </cell>
          <cell r="F227">
            <v>2.1484943374097399E-5</v>
          </cell>
          <cell r="G227">
            <v>2.7283282406351701E-5</v>
          </cell>
          <cell r="H227">
            <v>1.79292639282419E-4</v>
          </cell>
          <cell r="I227">
            <v>7.3964179988401799E-5</v>
          </cell>
          <cell r="J227"/>
          <cell r="K227"/>
        </row>
        <row r="228">
          <cell r="A228" t="str">
            <v>RHES-SHLTHCHPNGA</v>
          </cell>
          <cell r="B228" t="str">
            <v>VAR_fout</v>
          </cell>
          <cell r="C228" t="str">
            <v>RHES-SHLTHC-NGA</v>
          </cell>
          <cell r="D228">
            <v>3.0227866202149661E-2</v>
          </cell>
          <cell r="E228">
            <v>4.324245129211644E-3</v>
          </cell>
          <cell r="F228"/>
          <cell r="G228"/>
          <cell r="H228"/>
          <cell r="I228"/>
          <cell r="J228"/>
          <cell r="K228"/>
        </row>
        <row r="229">
          <cell r="A229" t="str">
            <v>RHES-SHLTHCHPNGA</v>
          </cell>
          <cell r="B229" t="str">
            <v>VAR_fin</v>
          </cell>
          <cell r="C229" t="str">
            <v>RHESLTHCHPC</v>
          </cell>
          <cell r="D229">
            <v>3.0227866202149661E-2</v>
          </cell>
          <cell r="E229">
            <v>4.324245129211644E-3</v>
          </cell>
          <cell r="F229"/>
          <cell r="G229"/>
          <cell r="H229"/>
          <cell r="I229"/>
          <cell r="J229"/>
          <cell r="K229"/>
        </row>
        <row r="230">
          <cell r="A230" t="str">
            <v>RHES-SHLTHCHPNGA</v>
          </cell>
          <cell r="B230" t="str">
            <v>VAR_fin</v>
          </cell>
          <cell r="C230" t="str">
            <v>RHES_LTH_CHPNGA_ON</v>
          </cell>
          <cell r="D230">
            <v>3.0533198183989564E-2</v>
          </cell>
          <cell r="E230">
            <v>4.3679243729410587E-3</v>
          </cell>
          <cell r="F230"/>
          <cell r="G230"/>
          <cell r="H230"/>
          <cell r="I230"/>
          <cell r="J230"/>
        </row>
        <row r="231">
          <cell r="A231" t="str">
            <v>RHES-SHLTHCHPNGA</v>
          </cell>
          <cell r="B231" t="str">
            <v>VAR_ncap</v>
          </cell>
          <cell r="C231" t="str">
            <v>-</v>
          </cell>
          <cell r="D231"/>
          <cell r="E231">
            <v>3.2433410208541999E-4</v>
          </cell>
          <cell r="F231">
            <v>7.1213458132934697E-4</v>
          </cell>
          <cell r="G231">
            <v>5.5543274693383696E-4</v>
          </cell>
          <cell r="H231">
            <v>1.25371318622589E-4</v>
          </cell>
          <cell r="I231">
            <v>4.3964336432527698E-5</v>
          </cell>
          <cell r="J231"/>
        </row>
        <row r="232">
          <cell r="A232" t="str">
            <v>RHES-SHLTHCHPNGA</v>
          </cell>
          <cell r="B232" t="str">
            <v>VAR_cap</v>
          </cell>
          <cell r="C232" t="str">
            <v>-</v>
          </cell>
          <cell r="D232">
            <v>5.3757649990155603E-3</v>
          </cell>
          <cell r="E232">
            <v>5.8541507650745981E-4</v>
          </cell>
          <cell r="F232">
            <v>1.0702727118419896E-3</v>
          </cell>
          <cell r="G232">
            <v>1.0502096353212399E-3</v>
          </cell>
          <cell r="H232">
            <v>2.7060785094165402E-4</v>
          </cell>
          <cell r="I232">
            <v>8.0193510875575997E-5</v>
          </cell>
          <cell r="J232"/>
        </row>
        <row r="233">
          <cell r="A233" t="str">
            <v>RHSA-WHSTG-ELC</v>
          </cell>
          <cell r="B233" t="str">
            <v>VAR_fout</v>
          </cell>
          <cell r="C233" t="str">
            <v>RHSA-WHAELCB</v>
          </cell>
          <cell r="D233">
            <v>4.8236735916348816E-7</v>
          </cell>
          <cell r="E233">
            <v>1.613849711867843E-6</v>
          </cell>
          <cell r="F233">
            <v>0.94647884155422102</v>
          </cell>
          <cell r="G233">
            <v>0.4166671246691564</v>
          </cell>
          <cell r="H233">
            <v>0.23553079624654455</v>
          </cell>
          <cell r="I233">
            <v>0.2276675702724362</v>
          </cell>
          <cell r="J233"/>
        </row>
        <row r="234">
          <cell r="A234" t="str">
            <v>RHSA-WHSTG-ELC</v>
          </cell>
          <cell r="B234" t="str">
            <v>VAR_fin</v>
          </cell>
          <cell r="C234" t="str">
            <v>RHSA-WHAELCB</v>
          </cell>
          <cell r="D234">
            <v>6.0887169386967906E-6</v>
          </cell>
          <cell r="E234">
            <v>3.5102312546594894E-7</v>
          </cell>
          <cell r="F234">
            <v>0.94649588061014545</v>
          </cell>
          <cell r="G234">
            <v>0.4166740696786706</v>
          </cell>
          <cell r="H234">
            <v>0.23553538736155388</v>
          </cell>
          <cell r="I234">
            <v>0.22767210429305748</v>
          </cell>
          <cell r="J234"/>
          <cell r="K234"/>
        </row>
        <row r="235">
          <cell r="A235" t="str">
            <v>RHSA-WHSTG-ELC</v>
          </cell>
          <cell r="B235" t="str">
            <v>VAR_ncap</v>
          </cell>
          <cell r="C235" t="str">
            <v>-</v>
          </cell>
          <cell r="D235">
            <v>4.3145253271396102E-3</v>
          </cell>
          <cell r="E235">
            <v>0.10669679793018701</v>
          </cell>
          <cell r="F235">
            <v>3.9928040170394901E-6</v>
          </cell>
          <cell r="G235">
            <v>6.68452715264599E-6</v>
          </cell>
          <cell r="H235">
            <v>3.0428155043081499E-2</v>
          </cell>
          <cell r="I235">
            <v>1.10035941092009E-2</v>
          </cell>
          <cell r="J235"/>
        </row>
        <row r="236">
          <cell r="A236" t="str">
            <v>RHSA-WHSTG-ELC</v>
          </cell>
          <cell r="B236" t="str">
            <v>VAR_cap</v>
          </cell>
          <cell r="C236" t="str">
            <v>-</v>
          </cell>
          <cell r="D236">
            <v>4.3154346960283313E-3</v>
          </cell>
          <cell r="E236">
            <v>0.11100876592222311</v>
          </cell>
          <cell r="F236">
            <v>7.6251209024016026E-2</v>
          </cell>
          <cell r="G236">
            <v>5.8832808707297117E-2</v>
          </cell>
          <cell r="H236">
            <v>3.2567892331322838E-2</v>
          </cell>
          <cell r="I236">
            <v>3.3977238557114875E-2</v>
          </cell>
          <cell r="J236"/>
          <cell r="K236"/>
        </row>
        <row r="237">
          <cell r="A237" t="str">
            <v>ITOT-SWHLFOBR</v>
          </cell>
          <cell r="B237" t="str">
            <v>VAR_fout</v>
          </cell>
          <cell r="C237" t="str">
            <v>ITOT-SWH</v>
          </cell>
          <cell r="D237">
            <v>6.917708196448249</v>
          </cell>
          <cell r="E237">
            <v>6.2280491665096172</v>
          </cell>
          <cell r="F237">
            <v>6.2277639418148514</v>
          </cell>
          <cell r="G237">
            <v>5.092806936648719</v>
          </cell>
          <cell r="H237">
            <v>2.6463839685836477</v>
          </cell>
          <cell r="I237">
            <v>0.20233566789636434</v>
          </cell>
          <cell r="J237"/>
          <cell r="K237"/>
        </row>
        <row r="238">
          <cell r="A238" t="str">
            <v>ITOT-SWHLFOBR</v>
          </cell>
          <cell r="B238" t="str">
            <v>VAR_fout</v>
          </cell>
          <cell r="C238" t="str">
            <v>CO2_I</v>
          </cell>
          <cell r="D238">
            <v>655.768394284274</v>
          </cell>
          <cell r="E238">
            <v>589.43816901378204</v>
          </cell>
          <cell r="F238">
            <v>587.98664019111504</v>
          </cell>
          <cell r="G238">
            <v>478.90199753469398</v>
          </cell>
          <cell r="H238">
            <v>246.87177973975901</v>
          </cell>
          <cell r="I238">
            <v>18.726116134800701</v>
          </cell>
          <cell r="J238"/>
          <cell r="K238"/>
        </row>
        <row r="239">
          <cell r="A239" t="str">
            <v>ITOT-SWHLFOBR</v>
          </cell>
          <cell r="B239" t="str">
            <v>VAR_fin</v>
          </cell>
          <cell r="C239" t="str">
            <v>ILFO</v>
          </cell>
          <cell r="D239">
            <v>8.8978072494474034</v>
          </cell>
          <cell r="E239">
            <v>7.9978041928599994</v>
          </cell>
          <cell r="F239">
            <v>7.9781090935022334</v>
          </cell>
          <cell r="G239">
            <v>6.497991825436829</v>
          </cell>
          <cell r="H239">
            <v>3.349684935410576</v>
          </cell>
          <cell r="I239">
            <v>0.25408570060787988</v>
          </cell>
          <cell r="J239"/>
          <cell r="K239"/>
        </row>
        <row r="240">
          <cell r="A240" t="str">
            <v>ITOT-SWHLFOBR</v>
          </cell>
          <cell r="B240" t="str">
            <v>VAR_ncap</v>
          </cell>
          <cell r="C240" t="str">
            <v>-</v>
          </cell>
          <cell r="D240"/>
          <cell r="E240">
            <v>2.1840564156773598E-5</v>
          </cell>
          <cell r="F240">
            <v>4.7476030309844101E-6</v>
          </cell>
          <cell r="G240">
            <v>7.3542285051368604E-6</v>
          </cell>
          <cell r="H240">
            <v>1.3019771822294199E-2</v>
          </cell>
          <cell r="I240">
            <v>2.0659841316314499E-6</v>
          </cell>
          <cell r="J240"/>
          <cell r="K240"/>
        </row>
        <row r="241">
          <cell r="A241" t="str">
            <v>ITOT-SWHLFOBR</v>
          </cell>
          <cell r="B241" t="str">
            <v>VAR_cap</v>
          </cell>
          <cell r="C241" t="str">
            <v>-</v>
          </cell>
          <cell r="D241">
            <v>0.37633543963083199</v>
          </cell>
          <cell r="E241">
            <v>0.37634912781340235</v>
          </cell>
          <cell r="F241">
            <v>0.37631786456859145</v>
          </cell>
          <cell r="G241">
            <v>0.37622924864370194</v>
          </cell>
          <cell r="H241">
            <v>0.16816904023716245</v>
          </cell>
          <cell r="I241">
            <v>1.8994015229707402E-2</v>
          </cell>
          <cell r="J241"/>
        </row>
        <row r="242">
          <cell r="A242" t="str">
            <v>D-SCOM_LTH_CHPNGA</v>
          </cell>
          <cell r="B242" t="str">
            <v>VAR_fout</v>
          </cell>
          <cell r="C242" t="str">
            <v>LTH</v>
          </cell>
          <cell r="D242"/>
          <cell r="E242">
            <v>6.4005892513826584E-6</v>
          </cell>
          <cell r="F242"/>
          <cell r="G242"/>
          <cell r="H242"/>
          <cell r="I242"/>
          <cell r="J242"/>
          <cell r="K242"/>
        </row>
        <row r="243">
          <cell r="A243" t="str">
            <v>D-SCOM_LTH_CHPNGA</v>
          </cell>
          <cell r="B243" t="str">
            <v>VAR_fout</v>
          </cell>
          <cell r="C243" t="str">
            <v>SCOM_LTH_CHPNGA_ON</v>
          </cell>
          <cell r="D243">
            <v>0.69257806956859524</v>
          </cell>
          <cell r="E243">
            <v>0.75019453014762438</v>
          </cell>
          <cell r="F243"/>
          <cell r="G243"/>
          <cell r="H243"/>
          <cell r="I243"/>
          <cell r="J243"/>
          <cell r="K243"/>
        </row>
        <row r="244">
          <cell r="A244" t="str">
            <v>D-SCOM_LTH_CHPNGA</v>
          </cell>
          <cell r="B244" t="str">
            <v>VAR_fin</v>
          </cell>
          <cell r="C244" t="str">
            <v>SCOM_LTH_CHPNGA</v>
          </cell>
          <cell r="D244">
            <v>0.69257806956859524</v>
          </cell>
          <cell r="E244">
            <v>0.75020093073687588</v>
          </cell>
          <cell r="F244"/>
          <cell r="G244"/>
          <cell r="H244"/>
          <cell r="I244"/>
          <cell r="J244"/>
          <cell r="K244"/>
        </row>
        <row r="245">
          <cell r="A245" t="str">
            <v>D-IWOD</v>
          </cell>
          <cell r="B245" t="str">
            <v>VAR_fout</v>
          </cell>
          <cell r="C245" t="str">
            <v>IWOD</v>
          </cell>
          <cell r="D245">
            <v>9.8747323747178957</v>
          </cell>
          <cell r="E245">
            <v>12.920003114794151</v>
          </cell>
          <cell r="F245">
            <v>14.347858877645393</v>
          </cell>
          <cell r="G245">
            <v>17.146834404230503</v>
          </cell>
          <cell r="H245">
            <v>22.813447617472683</v>
          </cell>
          <cell r="I245">
            <v>22.237415771417705</v>
          </cell>
          <cell r="J245"/>
        </row>
        <row r="246">
          <cell r="A246" t="str">
            <v>D-IWOD</v>
          </cell>
          <cell r="B246" t="str">
            <v>VAR_fin</v>
          </cell>
          <cell r="C246" t="str">
            <v>WOD</v>
          </cell>
          <cell r="D246">
            <v>9.8747323747178957</v>
          </cell>
          <cell r="E246">
            <v>12.920003114794151</v>
          </cell>
          <cell r="F246">
            <v>14.347858877645393</v>
          </cell>
          <cell r="G246">
            <v>17.146834404230503</v>
          </cell>
          <cell r="H246">
            <v>22.813447617472683</v>
          </cell>
          <cell r="I246">
            <v>22.237415771417705</v>
          </cell>
          <cell r="J246"/>
          <cell r="K246"/>
        </row>
        <row r="247">
          <cell r="A247" t="str">
            <v>SCOM-ELCSPEC</v>
          </cell>
          <cell r="B247" t="str">
            <v>VAR_fout</v>
          </cell>
          <cell r="C247" t="str">
            <v>SCOM-ELS</v>
          </cell>
          <cell r="D247">
            <v>56.994774574912441</v>
          </cell>
          <cell r="E247">
            <v>58.701895383353815</v>
          </cell>
          <cell r="F247">
            <v>51.044041194296106</v>
          </cell>
          <cell r="G247">
            <v>44.806074317447845</v>
          </cell>
          <cell r="H247">
            <v>37.411409321323639</v>
          </cell>
          <cell r="I247">
            <v>31.403415180385391</v>
          </cell>
          <cell r="J247"/>
          <cell r="K247"/>
        </row>
        <row r="248">
          <cell r="A248" t="str">
            <v>SCOM-ELCSPEC</v>
          </cell>
          <cell r="B248" t="str">
            <v>VAR_fin</v>
          </cell>
          <cell r="C248" t="str">
            <v>SCOM_ELC</v>
          </cell>
          <cell r="D248">
            <v>56.994774574912441</v>
          </cell>
          <cell r="E248">
            <v>58.701895383353815</v>
          </cell>
          <cell r="F248">
            <v>51.044041194296106</v>
          </cell>
          <cell r="G248">
            <v>44.806074317447845</v>
          </cell>
          <cell r="H248">
            <v>37.411409321323639</v>
          </cell>
          <cell r="I248">
            <v>31.403415180385391</v>
          </cell>
          <cell r="J248"/>
        </row>
        <row r="249">
          <cell r="A249" t="str">
            <v>SCOM-ELCSPEC</v>
          </cell>
          <cell r="B249" t="str">
            <v>VAR_ncap</v>
          </cell>
          <cell r="C249" t="str">
            <v>-</v>
          </cell>
          <cell r="D249">
            <v>8.2043080375234406E-8</v>
          </cell>
          <cell r="E249">
            <v>5.0022293306874695E-7</v>
          </cell>
          <cell r="F249">
            <v>4.8600226401319004E-7</v>
          </cell>
          <cell r="G249">
            <v>4.15419311571898E-7</v>
          </cell>
          <cell r="H249">
            <v>6.3658546239017203E-7</v>
          </cell>
          <cell r="I249">
            <v>2.9680623326512401</v>
          </cell>
          <cell r="J249"/>
        </row>
        <row r="250">
          <cell r="A250" t="str">
            <v>SCOM-ELCSPEC</v>
          </cell>
          <cell r="B250" t="str">
            <v>VAR_cap</v>
          </cell>
          <cell r="C250" t="str">
            <v>-</v>
          </cell>
          <cell r="D250">
            <v>6.6055313503969408</v>
          </cell>
          <cell r="E250">
            <v>6.2047504167030212</v>
          </cell>
          <cell r="F250">
            <v>5.3953206328728278</v>
          </cell>
          <cell r="G250">
            <v>4.735971369318599</v>
          </cell>
          <cell r="H250">
            <v>3.9543608544033249</v>
          </cell>
          <cell r="I250">
            <v>3.319319221977302</v>
          </cell>
          <cell r="J250"/>
        </row>
        <row r="251">
          <cell r="A251" t="str">
            <v>D-ITOT_KEV_WST_ELC_CHP</v>
          </cell>
          <cell r="B251" t="str">
            <v>VAR_fout</v>
          </cell>
          <cell r="C251" t="str">
            <v>ITOT_ELC</v>
          </cell>
          <cell r="D251">
            <v>4.3477863599581556E-4</v>
          </cell>
          <cell r="E251">
            <v>1.5068405672996358E-4</v>
          </cell>
          <cell r="F251">
            <v>3.2143255728425484E-4</v>
          </cell>
          <cell r="G251">
            <v>0.32984770919788725</v>
          </cell>
          <cell r="H251">
            <v>0.24864002694536122</v>
          </cell>
          <cell r="I251">
            <v>0.47982604036485799</v>
          </cell>
          <cell r="J251"/>
        </row>
        <row r="252">
          <cell r="A252" t="str">
            <v>D-ITOT_KEV_WST_ELC_CHP</v>
          </cell>
          <cell r="B252" t="str">
            <v>VAR_fout</v>
          </cell>
          <cell r="C252" t="str">
            <v>ELC5</v>
          </cell>
          <cell r="D252">
            <v>0.2296073519935718</v>
          </cell>
          <cell r="E252">
            <v>0.23000733995885528</v>
          </cell>
          <cell r="F252">
            <v>0.33638734541226278</v>
          </cell>
          <cell r="G252">
            <v>3.1017063453089538E-3</v>
          </cell>
          <cell r="H252">
            <v>4.6827578050557803E-2</v>
          </cell>
          <cell r="I252">
            <v>0.11303706800528095</v>
          </cell>
          <cell r="J252"/>
          <cell r="K252"/>
        </row>
        <row r="253">
          <cell r="A253" t="str">
            <v>D-ITOT_KEV_WST_ELC_CHP</v>
          </cell>
          <cell r="B253" t="str">
            <v>VAR_fin</v>
          </cell>
          <cell r="C253" t="str">
            <v>ITOT_KEV_WST_ELC_CHP</v>
          </cell>
          <cell r="D253">
            <v>0.23004213062956766</v>
          </cell>
          <cell r="E253">
            <v>0.23015802401558491</v>
          </cell>
          <cell r="F253">
            <v>0.33670628892665849</v>
          </cell>
          <cell r="G253">
            <v>0.33294550419008573</v>
          </cell>
          <cell r="H253">
            <v>0.29546760499591895</v>
          </cell>
          <cell r="I253">
            <v>0.59286310837013978</v>
          </cell>
          <cell r="J253"/>
          <cell r="K253"/>
        </row>
        <row r="254">
          <cell r="A254" t="str">
            <v>D-RHNM_SOLELC</v>
          </cell>
          <cell r="B254" t="str">
            <v>VAR_fout</v>
          </cell>
          <cell r="C254" t="str">
            <v>ELC5</v>
          </cell>
          <cell r="D254"/>
          <cell r="E254">
            <v>5.8345258450589597E-6</v>
          </cell>
          <cell r="F254">
            <v>1.0971798965154067</v>
          </cell>
          <cell r="G254">
            <v>1.3073014784775185</v>
          </cell>
          <cell r="H254">
            <v>2.9525434115621958</v>
          </cell>
          <cell r="I254">
            <v>5.9505944857376161</v>
          </cell>
          <cell r="J254"/>
          <cell r="K254"/>
        </row>
        <row r="255">
          <cell r="A255" t="str">
            <v>D-RHNM_SOLELC</v>
          </cell>
          <cell r="B255" t="str">
            <v>VAR_fout</v>
          </cell>
          <cell r="C255" t="str">
            <v>RHNM_ELC</v>
          </cell>
          <cell r="D255"/>
          <cell r="E255">
            <v>5.8626678922851619E-6</v>
          </cell>
          <cell r="F255">
            <v>0.98490770801128846</v>
          </cell>
          <cell r="G255">
            <v>1.1147204715616672</v>
          </cell>
          <cell r="H255">
            <v>2.5012704725885961</v>
          </cell>
          <cell r="I255">
            <v>6.3493647256559074</v>
          </cell>
          <cell r="J255"/>
        </row>
        <row r="256">
          <cell r="A256" t="str">
            <v>D-RHNM_SOLELC</v>
          </cell>
          <cell r="B256" t="str">
            <v>VAR_fin</v>
          </cell>
          <cell r="C256" t="str">
            <v>RHNM_SOL_ELC</v>
          </cell>
          <cell r="D256"/>
          <cell r="E256">
            <v>1.0718697772685286E-5</v>
          </cell>
          <cell r="F256">
            <v>2.0820876045266949</v>
          </cell>
          <cell r="G256">
            <v>2.4220178627492697</v>
          </cell>
          <cell r="H256">
            <v>5.4538078280111231</v>
          </cell>
          <cell r="I256">
            <v>12.299953992545472</v>
          </cell>
          <cell r="J256"/>
        </row>
        <row r="257">
          <cell r="A257" t="str">
            <v>RHNM-SHSTG-ELCHP</v>
          </cell>
          <cell r="B257" t="str">
            <v>VAR_fout</v>
          </cell>
          <cell r="C257" t="str">
            <v>RHNM-SHAELCH</v>
          </cell>
          <cell r="D257"/>
          <cell r="E257">
            <v>1.8298355502859052E-6</v>
          </cell>
          <cell r="F257">
            <v>0.23559979117325022</v>
          </cell>
          <cell r="G257">
            <v>0.29066324030502588</v>
          </cell>
          <cell r="H257">
            <v>0.48702887616824064</v>
          </cell>
          <cell r="I257">
            <v>0.62282958535868549</v>
          </cell>
          <cell r="J257"/>
          <cell r="K257"/>
        </row>
        <row r="258">
          <cell r="A258" t="str">
            <v>RHNM-SHSTG-ELCHP</v>
          </cell>
          <cell r="B258" t="str">
            <v>VAR_fin</v>
          </cell>
          <cell r="C258" t="str">
            <v>RHNM-SHAELCH</v>
          </cell>
          <cell r="D258"/>
          <cell r="E258">
            <v>1.0775865099165859E-6</v>
          </cell>
          <cell r="F258">
            <v>0.23560574548069152</v>
          </cell>
          <cell r="G258">
            <v>0.29067417787779509</v>
          </cell>
          <cell r="H258">
            <v>0.48705035837053207</v>
          </cell>
          <cell r="I258">
            <v>0.62285431514658818</v>
          </cell>
          <cell r="J258"/>
        </row>
        <row r="259">
          <cell r="A259" t="str">
            <v>RHNM-SHSTG-ELCHP</v>
          </cell>
          <cell r="B259" t="str">
            <v>VAR_ncap</v>
          </cell>
          <cell r="C259" t="str">
            <v>-</v>
          </cell>
          <cell r="D259">
            <v>1.05364224341766E-5</v>
          </cell>
          <cell r="E259">
            <v>1.6171873251395601E-5</v>
          </cell>
          <cell r="F259">
            <v>1.56187490297454E-2</v>
          </cell>
          <cell r="G259">
            <v>1.2283492118191601E-2</v>
          </cell>
          <cell r="H259">
            <v>2.5499141429242402E-2</v>
          </cell>
          <cell r="I259">
            <v>3.7624787803042903E-2</v>
          </cell>
          <cell r="J259"/>
          <cell r="K259"/>
        </row>
        <row r="260">
          <cell r="A260" t="str">
            <v>RHNM-SHSTG-ELCHP</v>
          </cell>
          <cell r="B260" t="str">
            <v>VAR_cap</v>
          </cell>
          <cell r="C260" t="str">
            <v>-</v>
          </cell>
          <cell r="D260">
            <v>1.05364224341766E-5</v>
          </cell>
          <cell r="E260">
            <v>2.315579278893776E-5</v>
          </cell>
          <cell r="F260">
            <v>1.5636449019830655E-2</v>
          </cell>
          <cell r="G260">
            <v>2.791148142051695E-2</v>
          </cell>
          <cell r="H260">
            <v>4.6877815905722708E-2</v>
          </cell>
          <cell r="I260">
            <v>6.0447700723506706E-2</v>
          </cell>
          <cell r="J260"/>
          <cell r="K260"/>
        </row>
        <row r="261">
          <cell r="A261" t="str">
            <v>D-SCOM_LTH</v>
          </cell>
          <cell r="B261" t="str">
            <v>VAR_fout</v>
          </cell>
          <cell r="C261" t="str">
            <v>SCOM_LTH_DH</v>
          </cell>
          <cell r="D261">
            <v>5.6100039177171386</v>
          </cell>
          <cell r="E261">
            <v>6.0767049769609125</v>
          </cell>
          <cell r="F261">
            <v>5.7625699940114146</v>
          </cell>
          <cell r="G261">
            <v>6.6241038692507201</v>
          </cell>
          <cell r="H261">
            <v>6.5071396885545152</v>
          </cell>
          <cell r="I261">
            <v>5.7564724235032685</v>
          </cell>
          <cell r="J261"/>
          <cell r="K261"/>
        </row>
        <row r="262">
          <cell r="A262" t="str">
            <v>D-SCOM_LTH</v>
          </cell>
          <cell r="B262" t="str">
            <v>VAR_fin</v>
          </cell>
          <cell r="C262" t="str">
            <v>LTH</v>
          </cell>
          <cell r="D262">
            <v>6.0987799927514965</v>
          </cell>
          <cell r="E262">
            <v>6.6044065806050583</v>
          </cell>
          <cell r="F262">
            <v>6.2605240755237306</v>
          </cell>
          <cell r="G262">
            <v>7.1917812933840199</v>
          </cell>
          <cell r="H262">
            <v>7.0555317696345057</v>
          </cell>
          <cell r="I262">
            <v>6.2334299132156179</v>
          </cell>
          <cell r="J262"/>
          <cell r="K262"/>
        </row>
        <row r="263">
          <cell r="A263" t="str">
            <v>D-SCOM_LTH</v>
          </cell>
          <cell r="B263" t="str">
            <v>VAR_ncap</v>
          </cell>
          <cell r="C263" t="str">
            <v>-</v>
          </cell>
          <cell r="D263">
            <v>0.84970018128329505</v>
          </cell>
          <cell r="E263">
            <v>1.35176720166871E-8</v>
          </cell>
          <cell r="F263">
            <v>1.53972633050561E-8</v>
          </cell>
          <cell r="G263">
            <v>1.7682844926200898E-8</v>
          </cell>
          <cell r="H263">
            <v>3.2414331021492202E-8</v>
          </cell>
          <cell r="I263">
            <v>5.0134715406120498E-8</v>
          </cell>
          <cell r="J263"/>
        </row>
        <row r="264">
          <cell r="A264" t="str">
            <v>D-SCOM_LTH</v>
          </cell>
          <cell r="B264" t="str">
            <v>VAR_cap</v>
          </cell>
          <cell r="C264" t="str">
            <v>-</v>
          </cell>
          <cell r="D264">
            <v>0.84970018128329505</v>
          </cell>
          <cell r="E264">
            <v>0.84970019480096703</v>
          </cell>
          <cell r="F264">
            <v>0.84970021019823105</v>
          </cell>
          <cell r="G264">
            <v>0.84970022788107602</v>
          </cell>
          <cell r="H264">
            <v>0.84970028574864598</v>
          </cell>
          <cell r="I264">
            <v>0.84970033588336102</v>
          </cell>
          <cell r="J264"/>
        </row>
        <row r="265">
          <cell r="A265" t="str">
            <v>ITOT-SWHBIOBR</v>
          </cell>
          <cell r="B265" t="str">
            <v>VAR_fout</v>
          </cell>
          <cell r="C265" t="str">
            <v>ITOT-SWH</v>
          </cell>
          <cell r="D265">
            <v>0.31051340386291582</v>
          </cell>
          <cell r="E265">
            <v>0.39251871729050158</v>
          </cell>
          <cell r="F265">
            <v>2.2575913098886935</v>
          </cell>
          <cell r="G265">
            <v>5.6412136193823494</v>
          </cell>
          <cell r="H265">
            <v>7.3600415826732624</v>
          </cell>
          <cell r="I265">
            <v>7.4532070750336006</v>
          </cell>
          <cell r="J265"/>
        </row>
        <row r="266">
          <cell r="A266" t="str">
            <v>ITOT-SWHBIOBR</v>
          </cell>
          <cell r="B266" t="str">
            <v>VAR_fin</v>
          </cell>
          <cell r="C266" t="str">
            <v>IBIO</v>
          </cell>
          <cell r="D266">
            <v>0.43672771288736428</v>
          </cell>
          <cell r="E266">
            <v>0.55206570645640107</v>
          </cell>
          <cell r="F266">
            <v>3.175233909829386</v>
          </cell>
          <cell r="G266">
            <v>7.9341963704393175</v>
          </cell>
          <cell r="H266">
            <v>10.351675924997561</v>
          </cell>
          <cell r="I266">
            <v>10.351676493102225</v>
          </cell>
          <cell r="J266"/>
        </row>
        <row r="267">
          <cell r="A267" t="str">
            <v>ITOT-SWHBIOBR</v>
          </cell>
          <cell r="B267" t="str">
            <v>VAR_ncap</v>
          </cell>
          <cell r="C267" t="str">
            <v>-</v>
          </cell>
          <cell r="D267"/>
          <cell r="E267">
            <v>1.0821100191347801E-2</v>
          </cell>
          <cell r="F267">
            <v>0.10646199494964199</v>
          </cell>
          <cell r="G267">
            <v>0.18256647412362001</v>
          </cell>
          <cell r="H267">
            <v>0.26946834950155502</v>
          </cell>
          <cell r="I267">
            <v>0.288181159706695</v>
          </cell>
          <cell r="J267"/>
        </row>
        <row r="268">
          <cell r="A268" t="str">
            <v>ITOT-SWHBIOBR</v>
          </cell>
          <cell r="B268" t="str">
            <v>VAR_cap</v>
          </cell>
          <cell r="C268" t="str">
            <v>-</v>
          </cell>
          <cell r="D268">
            <v>1.7013611085743299E-2</v>
          </cell>
          <cell r="E268">
            <v>2.7833443286018507E-2</v>
          </cell>
          <cell r="F268">
            <v>0.13429262971880696</v>
          </cell>
          <cell r="G268">
            <v>0.31685504363300743</v>
          </cell>
          <cell r="H268">
            <v>0.52598680337668446</v>
          </cell>
          <cell r="I268">
            <v>0.53153019291933967</v>
          </cell>
          <cell r="J268"/>
        </row>
        <row r="269">
          <cell r="A269" t="str">
            <v>RHNS-SHPLTBR</v>
          </cell>
          <cell r="B269" t="str">
            <v>VAR_fout</v>
          </cell>
          <cell r="C269" t="str">
            <v>RHNS-SHPLT</v>
          </cell>
          <cell r="D269"/>
          <cell r="E269"/>
          <cell r="F269">
            <v>2.9123596520991149E-3</v>
          </cell>
          <cell r="G269">
            <v>1.5381115185347119E-2</v>
          </cell>
          <cell r="H269">
            <v>1.7132835618186671E-2</v>
          </cell>
          <cell r="I269">
            <v>2.1087993880794149E-2</v>
          </cell>
          <cell r="J269"/>
        </row>
        <row r="270">
          <cell r="A270" t="str">
            <v>RHNS-SHPLTBR</v>
          </cell>
          <cell r="B270" t="str">
            <v>VAR_fin</v>
          </cell>
          <cell r="C270" t="str">
            <v>RPLT</v>
          </cell>
          <cell r="D270"/>
          <cell r="E270"/>
          <cell r="F270">
            <v>3.8704032958394828E-3</v>
          </cell>
          <cell r="G270">
            <v>2.0169341932653458E-2</v>
          </cell>
          <cell r="H270">
            <v>2.2387565117247616E-2</v>
          </cell>
          <cell r="I270">
            <v>2.7451731817883324E-2</v>
          </cell>
          <cell r="J270"/>
          <cell r="K270"/>
        </row>
        <row r="271">
          <cell r="A271" t="str">
            <v>RHNS-SHPLTBR</v>
          </cell>
          <cell r="B271" t="str">
            <v>VAR_ncap</v>
          </cell>
          <cell r="C271" t="str">
            <v>-</v>
          </cell>
          <cell r="D271"/>
          <cell r="E271">
            <v>1.16906314333743E-7</v>
          </cell>
          <cell r="F271">
            <v>2.29902944281855E-4</v>
          </cell>
          <cell r="G271">
            <v>8.99392398210858E-4</v>
          </cell>
          <cell r="H271">
            <v>5.6215678464179703E-4</v>
          </cell>
          <cell r="I271">
            <v>1.1132043951004201E-3</v>
          </cell>
          <cell r="J271"/>
          <cell r="K271"/>
        </row>
        <row r="272">
          <cell r="A272" t="str">
            <v>RHNS-SHPLTBR</v>
          </cell>
          <cell r="B272" t="str">
            <v>VAR_cap</v>
          </cell>
          <cell r="C272" t="str">
            <v>-</v>
          </cell>
          <cell r="D272"/>
          <cell r="E272">
            <v>1.16906314333743E-7</v>
          </cell>
          <cell r="F272">
            <v>2.2996753562200077E-4</v>
          </cell>
          <cell r="G272">
            <v>1.129322652723275E-3</v>
          </cell>
          <cell r="H272">
            <v>1.2805336928197551E-3</v>
          </cell>
          <cell r="I272">
            <v>1.5480084745147337E-3</v>
          </cell>
          <cell r="J272"/>
          <cell r="K272"/>
        </row>
        <row r="273">
          <cell r="A273" t="str">
            <v>D-RHNM_KEV_WOD_ELC_CHP</v>
          </cell>
          <cell r="B273" t="str">
            <v>VAR_fout</v>
          </cell>
          <cell r="C273" t="str">
            <v>ELC5</v>
          </cell>
          <cell r="D273"/>
          <cell r="E273"/>
          <cell r="F273"/>
          <cell r="G273">
            <v>3.1927515352413275E-4</v>
          </cell>
          <cell r="H273">
            <v>3.9018489471979859E-4</v>
          </cell>
          <cell r="I273">
            <v>2.5440028660185602E-4</v>
          </cell>
          <cell r="J273"/>
          <cell r="K273"/>
        </row>
        <row r="274">
          <cell r="A274" t="str">
            <v>D-RHNM_KEV_WOD_ELC_CHP</v>
          </cell>
          <cell r="B274" t="str">
            <v>VAR_fout</v>
          </cell>
          <cell r="C274" t="str">
            <v>RHNM_ELC</v>
          </cell>
          <cell r="D274"/>
          <cell r="E274"/>
          <cell r="F274"/>
          <cell r="G274">
            <v>1.0759507343702365E-4</v>
          </cell>
          <cell r="H274">
            <v>3.9000960216196095E-4</v>
          </cell>
          <cell r="I274">
            <v>2.5432857630324954E-4</v>
          </cell>
          <cell r="J274"/>
          <cell r="K274"/>
        </row>
        <row r="275">
          <cell r="A275" t="str">
            <v>D-RHNM_KEV_WOD_ELC_CHP</v>
          </cell>
          <cell r="B275" t="str">
            <v>VAR_fin</v>
          </cell>
          <cell r="C275" t="str">
            <v>RHNM_KEV_WOD_ELC_CHP</v>
          </cell>
          <cell r="D275"/>
          <cell r="E275"/>
          <cell r="F275"/>
          <cell r="G275">
            <v>4.2527012796149611E-4</v>
          </cell>
          <cell r="H275">
            <v>7.7481013679210262E-4</v>
          </cell>
          <cell r="I275">
            <v>5.0506718184609796E-4</v>
          </cell>
          <cell r="J275"/>
          <cell r="K275"/>
        </row>
        <row r="276">
          <cell r="A276" t="str">
            <v>SCOM-SHLTHCHPNGA</v>
          </cell>
          <cell r="B276" t="str">
            <v>VAR_fout</v>
          </cell>
          <cell r="C276" t="str">
            <v>SCOM-SHLTHC-NGA</v>
          </cell>
          <cell r="D276">
            <v>0.68565228887290863</v>
          </cell>
          <cell r="E276">
            <v>0.74269258484614809</v>
          </cell>
          <cell r="F276"/>
          <cell r="G276"/>
          <cell r="H276"/>
          <cell r="I276"/>
          <cell r="J276"/>
          <cell r="K276"/>
        </row>
        <row r="277">
          <cell r="A277" t="str">
            <v>SCOM-SHLTHCHPNGA</v>
          </cell>
          <cell r="B277" t="str">
            <v>VAR_fin</v>
          </cell>
          <cell r="C277" t="str">
            <v>SCOMLTHCHPC</v>
          </cell>
          <cell r="D277">
            <v>0.68565228887290863</v>
          </cell>
          <cell r="E277">
            <v>0.74269258484614809</v>
          </cell>
          <cell r="F277"/>
          <cell r="G277"/>
          <cell r="H277"/>
          <cell r="I277"/>
          <cell r="J277"/>
          <cell r="K277"/>
        </row>
        <row r="278">
          <cell r="A278" t="str">
            <v>SCOM-SHLTHCHPNGA</v>
          </cell>
          <cell r="B278" t="str">
            <v>VAR_fin</v>
          </cell>
          <cell r="C278" t="str">
            <v>SCOM_LTH_CHPNGA_ON</v>
          </cell>
          <cell r="D278">
            <v>0.69257806956859524</v>
          </cell>
          <cell r="E278">
            <v>0.75019453014762438</v>
          </cell>
          <cell r="F278"/>
          <cell r="G278"/>
          <cell r="H278"/>
          <cell r="I278"/>
          <cell r="J278"/>
        </row>
        <row r="279">
          <cell r="A279" t="str">
            <v>SCOM-SHLTHCHPNGA</v>
          </cell>
          <cell r="B279" t="str">
            <v>VAR_ncap</v>
          </cell>
          <cell r="C279" t="str">
            <v>-</v>
          </cell>
          <cell r="D279">
            <v>6.22274287932308E-8</v>
          </cell>
          <cell r="E279">
            <v>1.0509431223723E-2</v>
          </cell>
          <cell r="F279">
            <v>6.1404122001028003E-3</v>
          </cell>
          <cell r="G279">
            <v>6.5910035381549397E-3</v>
          </cell>
          <cell r="H279">
            <v>8.0135961449221398E-3</v>
          </cell>
          <cell r="I279">
            <v>1.5333665764850699E-3</v>
          </cell>
          <cell r="J279"/>
          <cell r="K279"/>
        </row>
        <row r="280">
          <cell r="A280" t="str">
            <v>SCOM-SHLTHCHPNGA</v>
          </cell>
          <cell r="B280" t="str">
            <v>VAR_cap</v>
          </cell>
          <cell r="C280" t="str">
            <v>-</v>
          </cell>
          <cell r="D280">
            <v>7.5969331185955696E-2</v>
          </cell>
          <cell r="E280">
            <v>5.7387913557158707E-2</v>
          </cell>
          <cell r="F280">
            <v>1.4830907009099698E-2</v>
          </cell>
          <cell r="G280">
            <v>1.49347086075972E-2</v>
          </cell>
          <cell r="H280">
            <v>1.758166578920714E-2</v>
          </cell>
          <cell r="I280">
            <v>4.3419168292261005E-3</v>
          </cell>
          <cell r="J280"/>
          <cell r="K280"/>
        </row>
        <row r="281">
          <cell r="A281" t="str">
            <v>ITOT-PROCESSCO2</v>
          </cell>
          <cell r="B281" t="str">
            <v>VAR_fout</v>
          </cell>
          <cell r="C281" t="str">
            <v>CO2</v>
          </cell>
          <cell r="D281">
            <v>2089.34680048464</v>
          </cell>
          <cell r="E281">
            <v>2111.0131698740802</v>
          </cell>
          <cell r="F281">
            <v>2102.26947106126</v>
          </cell>
          <cell r="G281">
            <v>2093.6572262310301</v>
          </cell>
          <cell r="H281">
            <v>2077.41653715651</v>
          </cell>
          <cell r="I281">
            <v>2063.7500942076199</v>
          </cell>
          <cell r="J281"/>
        </row>
        <row r="282">
          <cell r="A282" t="str">
            <v>ITOT-PROCESSCO2</v>
          </cell>
          <cell r="B282" t="str">
            <v>VAR_fout</v>
          </cell>
          <cell r="C282" t="str">
            <v>CO2P</v>
          </cell>
          <cell r="D282">
            <v>2089.34680048464</v>
          </cell>
          <cell r="E282">
            <v>2111.0131698740802</v>
          </cell>
          <cell r="F282">
            <v>2102.26947106126</v>
          </cell>
          <cell r="G282">
            <v>2093.6572262310306</v>
          </cell>
          <cell r="H282">
            <v>2077.4165371565068</v>
          </cell>
          <cell r="I282">
            <v>2063.750094207624</v>
          </cell>
          <cell r="J282"/>
          <cell r="K282"/>
        </row>
        <row r="283">
          <cell r="A283" t="str">
            <v>RHNM-SHWODBR</v>
          </cell>
          <cell r="B283" t="str">
            <v>VAR_fout</v>
          </cell>
          <cell r="C283" t="str">
            <v>RHNM-SHWOD</v>
          </cell>
          <cell r="D283"/>
          <cell r="E283">
            <v>8.1139736690727729E-2</v>
          </cell>
          <cell r="F283">
            <v>5.9573148855385616E-2</v>
          </cell>
          <cell r="G283">
            <v>0.12178048526612251</v>
          </cell>
          <cell r="H283">
            <v>0.15474170232729559</v>
          </cell>
          <cell r="I283">
            <v>0.17365330828393813</v>
          </cell>
          <cell r="J283"/>
          <cell r="K283"/>
        </row>
        <row r="284">
          <cell r="A284" t="str">
            <v>RHNM-SHWODBR</v>
          </cell>
          <cell r="B284" t="str">
            <v>VAR_fin</v>
          </cell>
          <cell r="C284" t="str">
            <v>RHNMWODBRC</v>
          </cell>
          <cell r="D284"/>
          <cell r="E284">
            <v>8.1139736690727729E-2</v>
          </cell>
          <cell r="F284">
            <v>5.9573148855385616E-2</v>
          </cell>
          <cell r="G284">
            <v>0.12178048526612251</v>
          </cell>
          <cell r="H284">
            <v>0.15474170232729559</v>
          </cell>
          <cell r="I284">
            <v>0.17365330828393813</v>
          </cell>
          <cell r="J284"/>
          <cell r="K284"/>
        </row>
        <row r="285">
          <cell r="A285" t="str">
            <v>RHNM-SHWODBR</v>
          </cell>
          <cell r="B285" t="str">
            <v>VAR_fin</v>
          </cell>
          <cell r="C285" t="str">
            <v>RWOD</v>
          </cell>
          <cell r="D285"/>
          <cell r="E285">
            <v>0.11269407873712192</v>
          </cell>
          <cell r="F285">
            <v>7.9995855112931322E-2</v>
          </cell>
          <cell r="G285">
            <v>0.16115260016839408</v>
          </cell>
          <cell r="H285">
            <v>0.20272441632754454</v>
          </cell>
          <cell r="I285">
            <v>0.22750018279331533</v>
          </cell>
          <cell r="J285"/>
          <cell r="K285"/>
        </row>
        <row r="286">
          <cell r="A286" t="str">
            <v>RHNM-SHWODBR</v>
          </cell>
          <cell r="B286" t="str">
            <v>VAR_ncap</v>
          </cell>
          <cell r="C286" t="str">
            <v>-</v>
          </cell>
          <cell r="D286"/>
          <cell r="E286">
            <v>6.4006598048752996E-3</v>
          </cell>
          <cell r="F286">
            <v>3.0645852681844702E-3</v>
          </cell>
          <cell r="G286"/>
          <cell r="H286"/>
          <cell r="I286"/>
          <cell r="J286"/>
        </row>
        <row r="287">
          <cell r="A287" t="str">
            <v>RHNM-SHWODBR</v>
          </cell>
          <cell r="B287" t="str">
            <v>VAR_cap</v>
          </cell>
          <cell r="C287" t="str">
            <v>-</v>
          </cell>
          <cell r="D287"/>
          <cell r="E287">
            <v>6.4006598048752996E-3</v>
          </cell>
          <cell r="F287">
            <v>9.4650847789002398E-3</v>
          </cell>
          <cell r="G287">
            <v>9.4651143247771984E-3</v>
          </cell>
          <cell r="H287">
            <v>3.1980587336069628E-2</v>
          </cell>
          <cell r="I287">
            <v>1.3525187492034522E-2</v>
          </cell>
          <cell r="J287"/>
          <cell r="K287"/>
        </row>
        <row r="288">
          <cell r="A288" t="str">
            <v>RHNS-SHDEM</v>
          </cell>
          <cell r="B288" t="str">
            <v>VAR_fout</v>
          </cell>
          <cell r="C288" t="str">
            <v>RHNS-SHD</v>
          </cell>
          <cell r="D288"/>
          <cell r="E288">
            <v>0.40468474157116097</v>
          </cell>
          <cell r="F288">
            <v>1.3175624474693299</v>
          </cell>
          <cell r="G288">
            <v>2.5842857267112711</v>
          </cell>
          <cell r="H288">
            <v>3.9365795829930184</v>
          </cell>
          <cell r="I288">
            <v>4.7165327682035425</v>
          </cell>
          <cell r="J288"/>
        </row>
        <row r="289">
          <cell r="A289" t="str">
            <v>RHNS-SHDEM</v>
          </cell>
          <cell r="B289" t="str">
            <v>VAR_fin</v>
          </cell>
          <cell r="C289" t="str">
            <v>RHNS-SHLTHC-WOD</v>
          </cell>
          <cell r="D289"/>
          <cell r="E289">
            <v>7.7334149239168382E-6</v>
          </cell>
          <cell r="F289">
            <v>1.9399308508195497E-5</v>
          </cell>
          <cell r="G289">
            <v>2.4249449618315853E-5</v>
          </cell>
          <cell r="H289">
            <v>6.9199951743359395E-6</v>
          </cell>
          <cell r="I289">
            <v>1.0851023488440957E-5</v>
          </cell>
          <cell r="J289"/>
          <cell r="K289"/>
        </row>
        <row r="290">
          <cell r="A290" t="str">
            <v>RHNS-SHDEM</v>
          </cell>
          <cell r="B290" t="str">
            <v>VAR_fin</v>
          </cell>
          <cell r="C290" t="str">
            <v>RHNS-SHLFO</v>
          </cell>
          <cell r="D290"/>
          <cell r="E290">
            <v>6.1606145732281392E-5</v>
          </cell>
          <cell r="F290">
            <v>1.3950309529158876E-2</v>
          </cell>
          <cell r="G290">
            <v>2.1480142534107509E-2</v>
          </cell>
          <cell r="H290">
            <v>1.8066775633686683E-2</v>
          </cell>
          <cell r="I290">
            <v>4.9626188054919404E-5</v>
          </cell>
          <cell r="J290"/>
          <cell r="K290"/>
        </row>
        <row r="291">
          <cell r="A291" t="str">
            <v>RHNS-SHDEM</v>
          </cell>
          <cell r="B291" t="str">
            <v>VAR_fin</v>
          </cell>
          <cell r="C291" t="str">
            <v>RHNS-SHNGAH</v>
          </cell>
          <cell r="D291"/>
          <cell r="E291">
            <v>7.6963557796405055E-6</v>
          </cell>
          <cell r="F291">
            <v>0.1703115643280185</v>
          </cell>
          <cell r="G291">
            <v>0.51462375542210692</v>
          </cell>
          <cell r="H291">
            <v>0.85693859040597931</v>
          </cell>
          <cell r="I291">
            <v>0.98866611231458479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RHNS-SHCON</v>
          </cell>
          <cell r="D292"/>
          <cell r="E292"/>
          <cell r="F292">
            <v>4.290936124725099E-4</v>
          </cell>
          <cell r="G292">
            <v>4.2136449198090531E-4</v>
          </cell>
          <cell r="H292">
            <v>1.3305225816695502E-3</v>
          </cell>
          <cell r="I292">
            <v>1.3197912792244002E-3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RHNS-SHWOD</v>
          </cell>
          <cell r="D293"/>
          <cell r="E293">
            <v>2.6543756752781617E-2</v>
          </cell>
          <cell r="F293">
            <v>2.8519731861868312E-2</v>
          </cell>
          <cell r="G293">
            <v>9.3189246578651477E-2</v>
          </cell>
          <cell r="H293">
            <v>0.10357320356002872</v>
          </cell>
          <cell r="I293">
            <v>0.11666381933497032</v>
          </cell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RHNS-SHNST</v>
          </cell>
          <cell r="D294"/>
          <cell r="E294">
            <v>7.5527410528966775E-6</v>
          </cell>
          <cell r="F294">
            <v>4.3132205535488829E-5</v>
          </cell>
          <cell r="G294">
            <v>4.9330443816905065E-5</v>
          </cell>
          <cell r="H294">
            <v>4.9538158573167088E-5</v>
          </cell>
          <cell r="I294">
            <v>9.0079852066626033E-6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RHNS-SHPLT</v>
          </cell>
          <cell r="D295"/>
          <cell r="E295">
            <v>7.1949161166018482E-6</v>
          </cell>
          <cell r="F295">
            <v>2.918130377819449E-3</v>
          </cell>
          <cell r="G295">
            <v>1.5361371899108226E-2</v>
          </cell>
          <cell r="H295">
            <v>1.7115343996458969E-2</v>
          </cell>
          <cell r="I295">
            <v>2.1059016871866502E-2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RHNS-SHLTHD</v>
          </cell>
          <cell r="D296"/>
          <cell r="E296">
            <v>5.3899347906087094E-2</v>
          </cell>
          <cell r="F296">
            <v>4.0210890748647372E-2</v>
          </cell>
          <cell r="G296">
            <v>0.12009601731499042</v>
          </cell>
          <cell r="H296">
            <v>0.12316642012230802</v>
          </cell>
          <cell r="I296">
            <v>0.12837846561395932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RHNS-SHELCB</v>
          </cell>
          <cell r="D297"/>
          <cell r="E297">
            <v>6.9031171064914687E-2</v>
          </cell>
          <cell r="F297">
            <v>2.3920874547422167E-3</v>
          </cell>
          <cell r="G297">
            <v>7.0594202203049664E-3</v>
          </cell>
          <cell r="H297">
            <v>7.6970255364462925E-3</v>
          </cell>
          <cell r="I297">
            <v>6.4657601274257237E-3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RHNS-SHELCH</v>
          </cell>
          <cell r="D298"/>
          <cell r="E298">
            <v>0.13882857366750809</v>
          </cell>
          <cell r="F298">
            <v>1.0142615718601653</v>
          </cell>
          <cell r="G298">
            <v>1.7533480866002076</v>
          </cell>
          <cell r="H298">
            <v>2.7512815050486048</v>
          </cell>
          <cell r="I298">
            <v>3.4235021502555041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RHNS-SHSOL</v>
          </cell>
          <cell r="D299"/>
          <cell r="E299">
            <v>1.3398265779970282E-2</v>
          </cell>
          <cell r="F299">
            <v>2.6061897834785591E-4</v>
          </cell>
          <cell r="G299">
            <v>7.7854315410973661E-4</v>
          </cell>
          <cell r="H299">
            <v>8.3255480088412421E-4</v>
          </cell>
          <cell r="I299">
            <v>1.4087013793608191E-3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RHNS-SHLTHC-NGA</v>
          </cell>
          <cell r="D300"/>
          <cell r="E300">
            <v>8.654088342071244E-4</v>
          </cell>
          <cell r="F300">
            <v>1.2736917753451731E-5</v>
          </cell>
          <cell r="G300">
            <v>4.8315515091298762E-6</v>
          </cell>
          <cell r="H300">
            <v>1.0735468188106249E-5</v>
          </cell>
          <cell r="I300">
            <v>1.3159341724811846E-5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RHNS-SHNGA</v>
          </cell>
          <cell r="D301"/>
          <cell r="E301">
            <v>0.10211710127993563</v>
          </cell>
          <cell r="F301">
            <v>4.4420681074051067E-2</v>
          </cell>
          <cell r="G301">
            <v>5.8009191201510761E-2</v>
          </cell>
          <cell r="H301">
            <v>5.6646570319794837E-2</v>
          </cell>
          <cell r="I301">
            <v>2.9097502522627973E-2</v>
          </cell>
          <cell r="J301"/>
          <cell r="K301"/>
        </row>
        <row r="302">
          <cell r="A302" t="str">
            <v>RES-ELCSPEC</v>
          </cell>
          <cell r="B302" t="str">
            <v>VAR_fout</v>
          </cell>
          <cell r="C302" t="str">
            <v>RHSA-ELS</v>
          </cell>
          <cell r="D302">
            <v>44.576908752861364</v>
          </cell>
          <cell r="E302">
            <v>44.861181122393923</v>
          </cell>
          <cell r="F302">
            <v>44.574845472142108</v>
          </cell>
          <cell r="G302">
            <v>36.740279617470925</v>
          </cell>
          <cell r="H302">
            <v>30.052406369714241</v>
          </cell>
          <cell r="I302">
            <v>22.419443142925907</v>
          </cell>
          <cell r="J302"/>
          <cell r="K302"/>
        </row>
        <row r="303">
          <cell r="A303" t="str">
            <v>RES-ELCSPEC</v>
          </cell>
          <cell r="B303" t="str">
            <v>VAR_fin</v>
          </cell>
          <cell r="C303" t="str">
            <v>RHSA_ELC</v>
          </cell>
          <cell r="D303">
            <v>44.576908752861364</v>
          </cell>
          <cell r="E303">
            <v>44.861181122393923</v>
          </cell>
          <cell r="F303">
            <v>44.574845472142108</v>
          </cell>
          <cell r="G303">
            <v>36.740279617470925</v>
          </cell>
          <cell r="H303">
            <v>30.052406369714241</v>
          </cell>
          <cell r="I303">
            <v>22.419443142925907</v>
          </cell>
          <cell r="J303"/>
          <cell r="K303"/>
        </row>
        <row r="304">
          <cell r="A304" t="str">
            <v>RES-ELCSPEC</v>
          </cell>
          <cell r="B304" t="str">
            <v>VAR_ncap</v>
          </cell>
          <cell r="C304" t="str">
            <v>-</v>
          </cell>
          <cell r="D304">
            <v>0.19321146421524099</v>
          </cell>
          <cell r="E304">
            <v>5.8560012557084598E-7</v>
          </cell>
          <cell r="F304">
            <v>6.7347317540500095E-7</v>
          </cell>
          <cell r="G304">
            <v>5.9214083859904195E-7</v>
          </cell>
          <cell r="H304">
            <v>6.0748926561293403E-7</v>
          </cell>
          <cell r="I304">
            <v>2.0795967435109501</v>
          </cell>
          <cell r="J304"/>
          <cell r="K304"/>
        </row>
        <row r="305">
          <cell r="A305" t="str">
            <v>RES-ELCSPEC</v>
          </cell>
          <cell r="B305" t="str">
            <v>VAR_cap</v>
          </cell>
          <cell r="C305" t="str">
            <v>-</v>
          </cell>
          <cell r="D305">
            <v>4.7117481483457109</v>
          </cell>
          <cell r="E305">
            <v>4.741797318191125</v>
          </cell>
          <cell r="F305">
            <v>4.7115322829423709</v>
          </cell>
          <cell r="G305">
            <v>3.8834234162757655</v>
          </cell>
          <cell r="H305">
            <v>3.1765224468909565</v>
          </cell>
          <cell r="I305">
            <v>2.3697197478935736</v>
          </cell>
          <cell r="J305"/>
        </row>
        <row r="306">
          <cell r="A306" t="str">
            <v>SCOM-SHCONBR1</v>
          </cell>
          <cell r="B306" t="str">
            <v>VAR_fout</v>
          </cell>
          <cell r="C306" t="str">
            <v>SCOM-SHCON</v>
          </cell>
          <cell r="D306"/>
          <cell r="E306">
            <v>1.5197613976526052</v>
          </cell>
          <cell r="F306">
            <v>0.51691842373144925</v>
          </cell>
          <cell r="G306">
            <v>1.0072781229918588</v>
          </cell>
          <cell r="H306">
            <v>2.6177820768951712</v>
          </cell>
          <cell r="I306">
            <v>2.6177953815311406</v>
          </cell>
          <cell r="J306"/>
          <cell r="K306"/>
        </row>
        <row r="307">
          <cell r="A307" t="str">
            <v>SCOM-SHCONBR1</v>
          </cell>
          <cell r="B307" t="str">
            <v>VAR_fin</v>
          </cell>
          <cell r="C307" t="str">
            <v>CON</v>
          </cell>
          <cell r="D307"/>
          <cell r="E307">
            <v>1.5197613976526052</v>
          </cell>
          <cell r="F307">
            <v>0.51691842373144925</v>
          </cell>
          <cell r="G307">
            <v>1.0072781229918588</v>
          </cell>
          <cell r="H307">
            <v>2.6177820768951712</v>
          </cell>
          <cell r="I307">
            <v>2.6177953815311406</v>
          </cell>
          <cell r="J307"/>
        </row>
        <row r="308">
          <cell r="A308" t="str">
            <v>SCOM-SHCONBR1</v>
          </cell>
          <cell r="B308" t="str">
            <v>VAR_ncap</v>
          </cell>
          <cell r="C308" t="str">
            <v>-</v>
          </cell>
          <cell r="D308"/>
          <cell r="E308">
            <v>0.117431387788894</v>
          </cell>
          <cell r="F308">
            <v>3.86626277290486E-8</v>
          </cell>
          <cell r="G308">
            <v>6.1168509369270302E-8</v>
          </cell>
          <cell r="H308">
            <v>8.2420836525040495E-2</v>
          </cell>
          <cell r="I308">
            <v>5.7086325562113897E-2</v>
          </cell>
          <cell r="J308"/>
          <cell r="K308"/>
        </row>
        <row r="309">
          <cell r="A309" t="str">
            <v>SCOM-SHCONBR1</v>
          </cell>
          <cell r="B309" t="str">
            <v>VAR_cap</v>
          </cell>
          <cell r="C309" t="str">
            <v>-</v>
          </cell>
          <cell r="D309"/>
          <cell r="E309">
            <v>0.117431387788894</v>
          </cell>
          <cell r="F309">
            <v>0.11743128145661501</v>
          </cell>
          <cell r="G309">
            <v>0.11743124127391477</v>
          </cell>
          <cell r="H309">
            <v>0.21440623755538119</v>
          </cell>
          <cell r="I309">
            <v>0.22194843540257117</v>
          </cell>
          <cell r="J309"/>
          <cell r="K309"/>
        </row>
        <row r="310">
          <cell r="A310" t="str">
            <v>RHSA-WHSTG-SOL</v>
          </cell>
          <cell r="B310" t="str">
            <v>VAR_fout</v>
          </cell>
          <cell r="C310" t="str">
            <v>RHSA-WHASOL</v>
          </cell>
          <cell r="D310">
            <v>1.56739001123767E-5</v>
          </cell>
          <cell r="E310">
            <v>4.5667858197732127E-6</v>
          </cell>
          <cell r="F310">
            <v>1.4476847270518879E-2</v>
          </cell>
          <cell r="G310">
            <v>0.213272909690746</v>
          </cell>
          <cell r="H310">
            <v>0.4315151226919362</v>
          </cell>
          <cell r="I310">
            <v>0.51838704884480857</v>
          </cell>
          <cell r="J310"/>
          <cell r="K310"/>
        </row>
        <row r="311">
          <cell r="A311" t="str">
            <v>RHSA-WHSTG-SOL</v>
          </cell>
          <cell r="B311" t="str">
            <v>VAR_fin</v>
          </cell>
          <cell r="C311" t="str">
            <v>RHSA-WHASOL</v>
          </cell>
          <cell r="D311">
            <v>5.0382608732844425E-7</v>
          </cell>
          <cell r="E311">
            <v>1.1323587824956274E-5</v>
          </cell>
          <cell r="F311">
            <v>1.4483014362470761E-2</v>
          </cell>
          <cell r="G311">
            <v>0.21328354204100089</v>
          </cell>
          <cell r="H311">
            <v>0.43153486587021866</v>
          </cell>
          <cell r="I311">
            <v>0.51840744938637373</v>
          </cell>
          <cell r="J311"/>
        </row>
        <row r="312">
          <cell r="A312" t="str">
            <v>RHSA-WHSTG-SOL</v>
          </cell>
          <cell r="B312" t="str">
            <v>VAR_ncap</v>
          </cell>
          <cell r="C312" t="str">
            <v>-</v>
          </cell>
          <cell r="D312">
            <v>2.85196172293591E-3</v>
          </cell>
          <cell r="E312">
            <v>7.5767657875348601E-2</v>
          </cell>
          <cell r="F312">
            <v>1.4243834743395E-7</v>
          </cell>
          <cell r="G312">
            <v>3.2964558361427E-7</v>
          </cell>
          <cell r="H312">
            <v>5.7215917119807801E-2</v>
          </cell>
          <cell r="I312">
            <v>5.7284987261836701E-2</v>
          </cell>
          <cell r="J312"/>
        </row>
        <row r="313">
          <cell r="A313" t="str">
            <v>RHSA-WHSTG-SOL</v>
          </cell>
          <cell r="B313" t="str">
            <v>VAR_cap</v>
          </cell>
          <cell r="C313" t="str">
            <v>-</v>
          </cell>
          <cell r="D313">
            <v>2.8530242758995068E-3</v>
          </cell>
          <cell r="E313">
            <v>7.8620682151248095E-2</v>
          </cell>
          <cell r="F313">
            <v>7.8620824589595503E-2</v>
          </cell>
          <cell r="G313">
            <v>7.8621154235179097E-2</v>
          </cell>
          <cell r="H313">
            <v>0.10192924756017201</v>
          </cell>
          <cell r="I313">
            <v>0.117721890128825</v>
          </cell>
          <cell r="J313"/>
          <cell r="K313"/>
        </row>
        <row r="314">
          <cell r="A314" t="str">
            <v>SCOM-SHCONBR2</v>
          </cell>
          <cell r="B314" t="str">
            <v>VAR_fout</v>
          </cell>
          <cell r="C314" t="str">
            <v>SCOM-SHCON</v>
          </cell>
          <cell r="D314"/>
          <cell r="E314">
            <v>2.3670524931702461</v>
          </cell>
          <cell r="F314">
            <v>0.74125979402485609</v>
          </cell>
          <cell r="G314">
            <v>1.646309711692326</v>
          </cell>
          <cell r="H314">
            <v>3.4571723255027416</v>
          </cell>
          <cell r="I314">
            <v>4.0772715370782349</v>
          </cell>
          <cell r="J314"/>
        </row>
        <row r="315">
          <cell r="A315" t="str">
            <v>SCOM-SHCONBR2</v>
          </cell>
          <cell r="B315" t="str">
            <v>VAR_fin</v>
          </cell>
          <cell r="C315" t="str">
            <v>CON</v>
          </cell>
          <cell r="D315"/>
          <cell r="E315">
            <v>2.3670524931702461</v>
          </cell>
          <cell r="F315">
            <v>0.74125979402485609</v>
          </cell>
          <cell r="G315">
            <v>1.646309711692326</v>
          </cell>
          <cell r="H315">
            <v>3.4571723255027416</v>
          </cell>
          <cell r="I315">
            <v>4.0772715370782349</v>
          </cell>
          <cell r="J315"/>
        </row>
        <row r="316">
          <cell r="A316" t="str">
            <v>SCOM-SHCONBR2</v>
          </cell>
          <cell r="B316" t="str">
            <v>VAR_ncap</v>
          </cell>
          <cell r="C316" t="str">
            <v>-</v>
          </cell>
          <cell r="D316"/>
          <cell r="E316">
            <v>0.18290193833843699</v>
          </cell>
          <cell r="F316">
            <v>3.5516945306683001E-8</v>
          </cell>
          <cell r="G316">
            <v>5.5905111436696302E-8</v>
          </cell>
          <cell r="H316">
            <v>9.2456917006806097E-2</v>
          </cell>
          <cell r="I316">
            <v>0.13751454453661199</v>
          </cell>
          <cell r="J316"/>
          <cell r="K316"/>
        </row>
        <row r="317">
          <cell r="A317" t="str">
            <v>SCOM-SHCONBR2</v>
          </cell>
          <cell r="B317" t="str">
            <v>VAR_cap</v>
          </cell>
          <cell r="C317" t="str">
            <v>-</v>
          </cell>
          <cell r="D317"/>
          <cell r="E317">
            <v>0.18290193833843699</v>
          </cell>
          <cell r="F317">
            <v>0.1829018274443078</v>
          </cell>
          <cell r="G317">
            <v>0.18290178197787771</v>
          </cell>
          <cell r="H317">
            <v>0.27536183086782701</v>
          </cell>
          <cell r="I317">
            <v>0.33571028823249865</v>
          </cell>
          <cell r="J317"/>
          <cell r="K317"/>
          <cell r="L317"/>
          <cell r="M317"/>
        </row>
        <row r="318">
          <cell r="A318" t="str">
            <v>SCOM-SHCONBR3</v>
          </cell>
          <cell r="B318" t="str">
            <v>VAR_fout</v>
          </cell>
          <cell r="C318" t="str">
            <v>SCOM-SHCON</v>
          </cell>
          <cell r="D318"/>
          <cell r="E318">
            <v>1.9020162450275828</v>
          </cell>
          <cell r="F318">
            <v>0.6210191733836592</v>
          </cell>
          <cell r="G318">
            <v>1.2967679017038349</v>
          </cell>
          <cell r="H318">
            <v>1.8454778681366795</v>
          </cell>
          <cell r="I318">
            <v>3.276236104182082</v>
          </cell>
          <cell r="J318"/>
          <cell r="K318"/>
        </row>
        <row r="319">
          <cell r="A319" t="str">
            <v>SCOM-SHCONBR3</v>
          </cell>
          <cell r="B319" t="str">
            <v>VAR_fin</v>
          </cell>
          <cell r="C319" t="str">
            <v>CON</v>
          </cell>
          <cell r="D319"/>
          <cell r="E319">
            <v>1.9020162450275828</v>
          </cell>
          <cell r="F319">
            <v>0.6210191733836592</v>
          </cell>
          <cell r="G319">
            <v>1.2967679017038349</v>
          </cell>
          <cell r="H319">
            <v>1.8454778681366795</v>
          </cell>
          <cell r="I319">
            <v>3.276236104182082</v>
          </cell>
          <cell r="J319"/>
        </row>
        <row r="320">
          <cell r="A320" t="str">
            <v>SCOM-SHCONBR3</v>
          </cell>
          <cell r="B320" t="str">
            <v>VAR_ncap</v>
          </cell>
          <cell r="C320" t="str">
            <v>-</v>
          </cell>
          <cell r="E320">
            <v>0.14696838437708401</v>
          </cell>
          <cell r="F320">
            <v>1.7932010303896599E-8</v>
          </cell>
          <cell r="G320">
            <v>2.4980157378369399E-8</v>
          </cell>
          <cell r="H320">
            <v>1.5003249217490001E-7</v>
          </cell>
          <cell r="I320">
            <v>0.16834209132665101</v>
          </cell>
          <cell r="J320"/>
        </row>
        <row r="321">
          <cell r="A321" t="str">
            <v>SCOM-SHCONBR3</v>
          </cell>
          <cell r="B321" t="str">
            <v>VAR_cap</v>
          </cell>
          <cell r="C321" t="str">
            <v>-</v>
          </cell>
          <cell r="D321"/>
          <cell r="E321">
            <v>0.14696838437708401</v>
          </cell>
          <cell r="F321">
            <v>0.14696825695650423</v>
          </cell>
          <cell r="G321">
            <v>0.14696818133024059</v>
          </cell>
          <cell r="H321">
            <v>0.14696854535497031</v>
          </cell>
          <cell r="I321">
            <v>0.25330490887671286</v>
          </cell>
          <cell r="J321"/>
          <cell r="K321"/>
        </row>
        <row r="322">
          <cell r="A322" t="str">
            <v>SCOM-SHCONBR4</v>
          </cell>
          <cell r="B322" t="str">
            <v>VAR_fout</v>
          </cell>
          <cell r="C322" t="str">
            <v>SCOM-SHCON</v>
          </cell>
          <cell r="D322"/>
          <cell r="E322">
            <v>0.52287925806989144</v>
          </cell>
          <cell r="F322">
            <v>0.21380236689431781</v>
          </cell>
          <cell r="G322">
            <v>0.30691489817718781</v>
          </cell>
          <cell r="H322">
            <v>0.50769300241952509</v>
          </cell>
          <cell r="I322">
            <v>2.7187157088765685</v>
          </cell>
          <cell r="J322"/>
          <cell r="K322"/>
        </row>
        <row r="323">
          <cell r="A323" t="str">
            <v>SCOM-SHCONBR4</v>
          </cell>
          <cell r="B323" t="str">
            <v>VAR_fin</v>
          </cell>
          <cell r="C323" t="str">
            <v>CON</v>
          </cell>
          <cell r="D323"/>
          <cell r="E323">
            <v>0.52287925806989144</v>
          </cell>
          <cell r="F323">
            <v>0.21380236689431781</v>
          </cell>
          <cell r="G323">
            <v>0.30691489817718781</v>
          </cell>
          <cell r="H323">
            <v>0.50769300241952509</v>
          </cell>
          <cell r="I323">
            <v>2.7187157088765685</v>
          </cell>
          <cell r="J323"/>
        </row>
        <row r="324">
          <cell r="A324" t="str">
            <v>SCOM-SHCONBR4</v>
          </cell>
          <cell r="B324" t="str">
            <v>VAR_ncap</v>
          </cell>
          <cell r="C324" t="str">
            <v>-</v>
          </cell>
          <cell r="D324"/>
          <cell r="E324">
            <v>4.04018681657227E-2</v>
          </cell>
          <cell r="F324">
            <v>1.43951854983054E-8</v>
          </cell>
          <cell r="G324">
            <v>1.93595366768015E-8</v>
          </cell>
          <cell r="H324">
            <v>9.7047051398582903E-8</v>
          </cell>
          <cell r="I324">
            <v>0.18672523230615001</v>
          </cell>
          <cell r="J324"/>
        </row>
        <row r="325">
          <cell r="A325" t="str">
            <v>SCOM-SHCONBR4</v>
          </cell>
          <cell r="B325" t="str">
            <v>VAR_cap</v>
          </cell>
          <cell r="C325" t="str">
            <v>-</v>
          </cell>
          <cell r="D325"/>
          <cell r="E325">
            <v>4.04018681657227E-2</v>
          </cell>
          <cell r="F325">
            <v>4.040174311557744E-2</v>
          </cell>
          <cell r="G325">
            <v>4.0401663710297818E-2</v>
          </cell>
          <cell r="H325">
            <v>4.040192649521078E-2</v>
          </cell>
          <cell r="I325">
            <v>0.21008175067872872</v>
          </cell>
          <cell r="J325"/>
        </row>
        <row r="326">
          <cell r="A326" t="str">
            <v>RHEM-SHNGABR</v>
          </cell>
          <cell r="B326" t="str">
            <v>VAR_fout</v>
          </cell>
          <cell r="C326" t="str">
            <v>CO2_R</v>
          </cell>
          <cell r="D326">
            <v>1127.96340025365</v>
          </cell>
          <cell r="E326">
            <v>1140.3527356141401</v>
          </cell>
          <cell r="F326">
            <v>1258.15160940398</v>
          </cell>
          <cell r="G326">
            <v>879.47862308525202</v>
          </cell>
          <cell r="H326">
            <v>189.98473381067299</v>
          </cell>
          <cell r="I326">
            <v>55.105181571780001</v>
          </cell>
          <cell r="J326"/>
          <cell r="K326"/>
        </row>
        <row r="327">
          <cell r="A327" t="str">
            <v>RHEM-SHNGABR</v>
          </cell>
          <cell r="B327" t="str">
            <v>VAR_fout</v>
          </cell>
          <cell r="C327" t="str">
            <v>RHEM-SHNGA</v>
          </cell>
          <cell r="D327">
            <v>18.999383514910871</v>
          </cell>
          <cell r="E327">
            <v>19.208069128252294</v>
          </cell>
          <cell r="F327">
            <v>20.908418556283674</v>
          </cell>
          <cell r="G327">
            <v>14.622313412690199</v>
          </cell>
          <cell r="H327">
            <v>3.158708180604513</v>
          </cell>
          <cell r="I327">
            <v>0.91618512884270609</v>
          </cell>
          <cell r="J327"/>
          <cell r="K327"/>
        </row>
        <row r="328">
          <cell r="A328" t="str">
            <v>RHEM-SHNGABR</v>
          </cell>
          <cell r="B328" t="str">
            <v>VAR_fin</v>
          </cell>
          <cell r="C328" t="str">
            <v>RNGA</v>
          </cell>
          <cell r="D328">
            <v>19.999351068327226</v>
          </cell>
          <cell r="E328">
            <v>20.219020135002392</v>
          </cell>
          <cell r="F328">
            <v>22.307652649006659</v>
          </cell>
          <cell r="G328">
            <v>15.593592607894527</v>
          </cell>
          <cell r="H328">
            <v>3.3685236491254074</v>
          </cell>
          <cell r="I328">
            <v>0.97704222645000016</v>
          </cell>
          <cell r="J328"/>
        </row>
        <row r="329">
          <cell r="A329" t="str">
            <v>RHEM-SHNGABR</v>
          </cell>
          <cell r="B329" t="str">
            <v>VAR_ncap</v>
          </cell>
          <cell r="C329" t="str">
            <v>-</v>
          </cell>
          <cell r="D329"/>
          <cell r="E329">
            <v>1.6992167473771101E-2</v>
          </cell>
          <cell r="F329">
            <v>0.112601713488339</v>
          </cell>
          <cell r="G329">
            <v>1.7018518839017401E-7</v>
          </cell>
          <cell r="H329">
            <v>5.7343569953356703E-2</v>
          </cell>
          <cell r="I329">
            <v>6.7900125005337799E-8</v>
          </cell>
          <cell r="J329"/>
          <cell r="K329"/>
        </row>
        <row r="330">
          <cell r="A330" t="str">
            <v>RHEM-SHNGABR</v>
          </cell>
          <cell r="B330" t="str">
            <v>VAR_cap</v>
          </cell>
          <cell r="C330" t="str">
            <v>-</v>
          </cell>
          <cell r="D330">
            <v>1.34683498965227</v>
          </cell>
          <cell r="E330">
            <v>1.3638270533137311</v>
          </cell>
          <cell r="F330">
            <v>1.476428757623111</v>
          </cell>
          <cell r="G330">
            <v>1.4763809138950721</v>
          </cell>
          <cell r="H330">
            <v>0.22311916374538573</v>
          </cell>
          <cell r="I330">
            <v>8.4619412090806589E-2</v>
          </cell>
          <cell r="J330"/>
          <cell r="K330"/>
        </row>
        <row r="331">
          <cell r="A331" t="str">
            <v>SCOM-SHCONBR5</v>
          </cell>
          <cell r="B331" t="str">
            <v>VAR_fout</v>
          </cell>
          <cell r="C331" t="str">
            <v>SCOM-SHCON</v>
          </cell>
          <cell r="D331"/>
          <cell r="E331">
            <v>0.65260764005769911</v>
          </cell>
          <cell r="F331">
            <v>0.25819813210047599</v>
          </cell>
          <cell r="G331">
            <v>0.39406811538671915</v>
          </cell>
          <cell r="H331">
            <v>0.63353538579125368</v>
          </cell>
          <cell r="I331">
            <v>0.37720603247428519</v>
          </cell>
          <cell r="J331"/>
        </row>
        <row r="332">
          <cell r="A332" t="str">
            <v>SCOM-SHCONBR5</v>
          </cell>
          <cell r="B332" t="str">
            <v>VAR_fin</v>
          </cell>
          <cell r="C332" t="str">
            <v>CON</v>
          </cell>
          <cell r="D332"/>
          <cell r="E332">
            <v>0.65260764005769911</v>
          </cell>
          <cell r="F332">
            <v>0.25819813210047599</v>
          </cell>
          <cell r="G332">
            <v>0.39406811538671915</v>
          </cell>
          <cell r="H332">
            <v>0.63353538579125368</v>
          </cell>
          <cell r="I332">
            <v>0.37720603247428519</v>
          </cell>
          <cell r="J332"/>
          <cell r="K332"/>
        </row>
        <row r="333">
          <cell r="A333" t="str">
            <v>SCOM-SHCONBR5</v>
          </cell>
          <cell r="B333" t="str">
            <v>VAR_ncap</v>
          </cell>
          <cell r="C333" t="str">
            <v>-</v>
          </cell>
          <cell r="D333"/>
          <cell r="E333">
            <v>5.0426037866385102E-2</v>
          </cell>
          <cell r="F333">
            <v>1.2899971929247899E-8</v>
          </cell>
          <cell r="G333">
            <v>1.70826373595786E-8</v>
          </cell>
          <cell r="H333">
            <v>7.4774920597523002E-8</v>
          </cell>
          <cell r="I333">
            <v>6.1009084996711696E-7</v>
          </cell>
          <cell r="J333"/>
          <cell r="K333"/>
        </row>
        <row r="334">
          <cell r="A334" t="str">
            <v>SCOM-SHCONBR5</v>
          </cell>
          <cell r="B334" t="str">
            <v>VAR_cap</v>
          </cell>
          <cell r="C334" t="str">
            <v>-</v>
          </cell>
          <cell r="D334"/>
          <cell r="E334">
            <v>5.0426037866385102E-2</v>
          </cell>
          <cell r="F334">
            <v>5.0425910069019773E-2</v>
          </cell>
          <cell r="G334">
            <v>5.0425828048566775E-2</v>
          </cell>
          <cell r="H334">
            <v>5.042605402242762E-2</v>
          </cell>
          <cell r="I334">
            <v>2.9152070310553658E-2</v>
          </cell>
          <cell r="J334"/>
          <cell r="K334"/>
        </row>
        <row r="335">
          <cell r="A335" t="str">
            <v>RHES-SHSTG-ELCHP</v>
          </cell>
          <cell r="B335" t="str">
            <v>VAR_fout</v>
          </cell>
          <cell r="C335" t="str">
            <v>RHES-SHAELCH</v>
          </cell>
          <cell r="D335">
            <v>1.5307986632369115E-6</v>
          </cell>
          <cell r="E335">
            <v>2.1634018507617724E-6</v>
          </cell>
          <cell r="F335">
            <v>0.66915360534368373</v>
          </cell>
          <cell r="G335">
            <v>0.9706848954564532</v>
          </cell>
          <cell r="H335">
            <v>0.97231994528510335</v>
          </cell>
          <cell r="I335">
            <v>0.42872172503694966</v>
          </cell>
          <cell r="J335"/>
          <cell r="K335"/>
        </row>
        <row r="336">
          <cell r="A336" t="str">
            <v>RHES-SHSTG-ELCHP</v>
          </cell>
          <cell r="B336" t="str">
            <v>VAR_fin</v>
          </cell>
          <cell r="C336" t="str">
            <v>RHES-SHAELCH</v>
          </cell>
          <cell r="D336">
            <v>7.0949148241292589E-6</v>
          </cell>
          <cell r="E336">
            <v>3.6092132210380641E-6</v>
          </cell>
          <cell r="F336">
            <v>0.66916298297505628</v>
          </cell>
          <cell r="G336">
            <v>0.9707015924783875</v>
          </cell>
          <cell r="H336">
            <v>0.97233842348516408</v>
          </cell>
          <cell r="I336">
            <v>0.42873342544115639</v>
          </cell>
          <cell r="J336"/>
          <cell r="K336"/>
        </row>
        <row r="337">
          <cell r="A337" t="str">
            <v>RHES-SHSTG-ELCHP</v>
          </cell>
          <cell r="B337" t="str">
            <v>VAR_ncap</v>
          </cell>
          <cell r="C337" t="str">
            <v>-</v>
          </cell>
          <cell r="D337">
            <v>2.0963108314188501E-3</v>
          </cell>
          <cell r="E337">
            <v>0.14440816052952299</v>
          </cell>
          <cell r="F337">
            <v>0.145464272058971</v>
          </cell>
          <cell r="G337">
            <v>0.116345675995375</v>
          </cell>
          <cell r="H337">
            <v>0.27243294018092701</v>
          </cell>
          <cell r="I337">
            <v>0.229099114060832</v>
          </cell>
          <cell r="J337"/>
          <cell r="K337"/>
        </row>
        <row r="338">
          <cell r="A338" t="str">
            <v>RHES-SHSTG-ELCHP</v>
          </cell>
          <cell r="B338" t="str">
            <v>VAR_cap</v>
          </cell>
          <cell r="C338" t="str">
            <v>-</v>
          </cell>
          <cell r="D338">
            <v>2.0963108314188501E-3</v>
          </cell>
          <cell r="E338">
            <v>0.14650001969599974</v>
          </cell>
          <cell r="F338">
            <v>0.29195998197464129</v>
          </cell>
          <cell r="G338">
            <v>0.40830126734223193</v>
          </cell>
          <cell r="H338">
            <v>0.49301801309785787</v>
          </cell>
          <cell r="I338">
            <v>0.47560401269505376</v>
          </cell>
          <cell r="J338"/>
          <cell r="K338"/>
        </row>
        <row r="339">
          <cell r="A339" t="str">
            <v>SCOM-SHCONBR6</v>
          </cell>
          <cell r="B339" t="str">
            <v>VAR_fout</v>
          </cell>
          <cell r="C339" t="str">
            <v>SCOM-SHCON</v>
          </cell>
          <cell r="D339"/>
          <cell r="E339"/>
          <cell r="F339"/>
          <cell r="G339"/>
          <cell r="H339">
            <v>1.6025495968506698E-4</v>
          </cell>
          <cell r="I339">
            <v>2.4075072597944539E-4</v>
          </cell>
          <cell r="J339"/>
        </row>
        <row r="340">
          <cell r="A340" t="str">
            <v>SCOM-SHCONBR6</v>
          </cell>
          <cell r="B340" t="str">
            <v>VAR_fin</v>
          </cell>
          <cell r="C340" t="str">
            <v>CON</v>
          </cell>
          <cell r="D340"/>
          <cell r="F340"/>
          <cell r="G340"/>
          <cell r="H340">
            <v>1.6025495968506698E-4</v>
          </cell>
          <cell r="I340">
            <v>2.4075072597944539E-4</v>
          </cell>
          <cell r="J340"/>
          <cell r="K340"/>
        </row>
        <row r="341">
          <cell r="A341" t="str">
            <v>SCOM-SHCONBR6</v>
          </cell>
          <cell r="B341" t="str">
            <v>VAR_ncap</v>
          </cell>
          <cell r="C341" t="str">
            <v>-</v>
          </cell>
          <cell r="D341"/>
          <cell r="F341"/>
          <cell r="G341"/>
          <cell r="H341">
            <v>3.5691709759819198E-7</v>
          </cell>
          <cell r="I341">
            <v>4.2191264847977897E-6</v>
          </cell>
          <cell r="J341"/>
          <cell r="K341"/>
        </row>
        <row r="342">
          <cell r="A342" t="str">
            <v>SCOM-SHCONBR6</v>
          </cell>
          <cell r="B342" t="str">
            <v>VAR_cap</v>
          </cell>
          <cell r="C342" t="str">
            <v>-</v>
          </cell>
          <cell r="D342"/>
          <cell r="E342"/>
          <cell r="F342"/>
          <cell r="G342"/>
          <cell r="H342">
            <v>1.6575629046588276E-5</v>
          </cell>
          <cell r="I342">
            <v>2.0812038204352699E-5</v>
          </cell>
          <cell r="J342"/>
        </row>
        <row r="343">
          <cell r="A343" t="str">
            <v>RHNM-SHDEM</v>
          </cell>
          <cell r="B343" t="str">
            <v>VAR_fout</v>
          </cell>
          <cell r="C343" t="str">
            <v>RHNM-SHD</v>
          </cell>
          <cell r="D343"/>
          <cell r="E343">
            <v>1.20715021831532</v>
          </cell>
          <cell r="F343">
            <v>1.3895650778672193</v>
          </cell>
          <cell r="G343">
            <v>2.6401714083070207</v>
          </cell>
          <cell r="H343">
            <v>4.1252643051291793</v>
          </cell>
          <cell r="I343">
            <v>4.9521499023078519</v>
          </cell>
          <cell r="J343"/>
        </row>
        <row r="344">
          <cell r="A344" t="str">
            <v>RHNM-SHDEM</v>
          </cell>
          <cell r="B344" t="str">
            <v>VAR_fin</v>
          </cell>
          <cell r="C344" t="str">
            <v>RHNM-SHLFO</v>
          </cell>
          <cell r="D344"/>
          <cell r="E344">
            <v>3.3343163390379051E-2</v>
          </cell>
          <cell r="F344">
            <v>4.158237011274455E-2</v>
          </cell>
          <cell r="G344">
            <v>5.0243946584228233E-2</v>
          </cell>
          <cell r="H344">
            <v>2.4531743561622958E-2</v>
          </cell>
          <cell r="I344"/>
          <cell r="J344"/>
        </row>
        <row r="345">
          <cell r="A345" t="str">
            <v>RHNM-SHDEM</v>
          </cell>
          <cell r="B345" t="str">
            <v>VAR_fin</v>
          </cell>
          <cell r="C345" t="str">
            <v>RHNM-SHLTHD</v>
          </cell>
          <cell r="D345"/>
          <cell r="E345">
            <v>0.24207371375363626</v>
          </cell>
          <cell r="F345">
            <v>7.9827572231519969E-2</v>
          </cell>
          <cell r="G345">
            <v>0.18110820723666113</v>
          </cell>
          <cell r="H345">
            <v>0.20457477861756812</v>
          </cell>
          <cell r="I345">
            <v>0.21084942903515372</v>
          </cell>
          <cell r="J345"/>
          <cell r="K345"/>
        </row>
        <row r="346">
          <cell r="A346" t="str">
            <v>RHNM-SHDEM</v>
          </cell>
          <cell r="B346" t="str">
            <v>VAR_fin</v>
          </cell>
          <cell r="C346" t="str">
            <v>RHNM-SHCON</v>
          </cell>
          <cell r="D346"/>
          <cell r="F346">
            <v>4.8712742539799159E-4</v>
          </cell>
          <cell r="G346">
            <v>4.7851533069006604E-4</v>
          </cell>
          <cell r="H346">
            <v>1.8561973111309662E-3</v>
          </cell>
          <cell r="I346">
            <v>2.3357925563892231E-3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RHNM-SHELCB</v>
          </cell>
          <cell r="D347"/>
          <cell r="E347">
            <v>0.11380385180713534</v>
          </cell>
          <cell r="F347">
            <v>4.171994571624155E-4</v>
          </cell>
          <cell r="G347">
            <v>1.0705490793649988E-3</v>
          </cell>
          <cell r="H347">
            <v>1.3724439776101548E-3</v>
          </cell>
          <cell r="I347">
            <v>2.2047466289486467E-3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RHNM-SHWOD</v>
          </cell>
          <cell r="D348"/>
          <cell r="E348">
            <v>6.8500045919336977E-2</v>
          </cell>
          <cell r="F348">
            <v>5.9496945911285466E-2</v>
          </cell>
          <cell r="G348">
            <v>0.12171048504558389</v>
          </cell>
          <cell r="H348">
            <v>0.15468004296105972</v>
          </cell>
          <cell r="I348">
            <v>0.17375454365878065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RHNM-SHELCH</v>
          </cell>
          <cell r="D349"/>
          <cell r="E349">
            <v>3.3520728556945642E-2</v>
          </cell>
          <cell r="F349">
            <v>0.85567188599645494</v>
          </cell>
          <cell r="G349">
            <v>1.5279802577721404</v>
          </cell>
          <cell r="H349">
            <v>2.5663068740162309</v>
          </cell>
          <cell r="I349">
            <v>3.2981919562834303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RHNM-SHNST</v>
          </cell>
          <cell r="D350"/>
          <cell r="E350">
            <v>2.1870765749360008E-2</v>
          </cell>
          <cell r="F350">
            <v>3.5413223463867109E-5</v>
          </cell>
          <cell r="G350">
            <v>5.5280222648709649E-5</v>
          </cell>
          <cell r="H350">
            <v>2.3416985591578983E-6</v>
          </cell>
          <cell r="I350">
            <v>1.6526615977224582E-4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RHNM-SHPLT</v>
          </cell>
          <cell r="D351"/>
          <cell r="E351">
            <v>6.4023826990780006E-2</v>
          </cell>
          <cell r="F351">
            <v>1.1062673393945961E-2</v>
          </cell>
          <cell r="G351">
            <v>3.0527500480146512E-2</v>
          </cell>
          <cell r="H351">
            <v>4.4589397915940562E-2</v>
          </cell>
          <cell r="I351">
            <v>5.8505087652179662E-2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RHNM-SHLTHC-NGA</v>
          </cell>
          <cell r="D352"/>
          <cell r="E352">
            <v>3.3853225322105433E-2</v>
          </cell>
          <cell r="F352">
            <v>1.7770984269200521E-5</v>
          </cell>
          <cell r="G352">
            <v>1.056885943162083E-5</v>
          </cell>
          <cell r="H352">
            <v>8.9032567120237064E-6</v>
          </cell>
          <cell r="I352">
            <v>3.2920478273724149E-4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RHNM-SHSOL</v>
          </cell>
          <cell r="D353"/>
          <cell r="E353">
            <v>4.0128888179000136E-2</v>
          </cell>
          <cell r="F353">
            <v>1.4710194371057338E-4</v>
          </cell>
          <cell r="G353">
            <v>1.9360690095990895E-4</v>
          </cell>
          <cell r="H353">
            <v>2.6321066030598881E-4</v>
          </cell>
          <cell r="I353">
            <v>1.1943090354326377E-3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RHNM-SHLTHC-WOD</v>
          </cell>
          <cell r="D354"/>
          <cell r="F354">
            <v>2.788312334366536E-5</v>
          </cell>
          <cell r="G354">
            <v>1.7795383138718185E-5</v>
          </cell>
          <cell r="H354">
            <v>8.48848429547238E-5</v>
          </cell>
          <cell r="I354"/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RHNM-SHNGAH</v>
          </cell>
          <cell r="D355"/>
          <cell r="E355"/>
          <cell r="F355">
            <v>0.22738217144526071</v>
          </cell>
          <cell r="G355">
            <v>0.59979851119179195</v>
          </cell>
          <cell r="H355">
            <v>1.0611125839483737</v>
          </cell>
          <cell r="I355">
            <v>1.2047176842441132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RHNM-SHNGA</v>
          </cell>
          <cell r="D356"/>
          <cell r="E356">
            <v>0.5561366125840842</v>
          </cell>
          <cell r="F356">
            <v>0.11359913503380235</v>
          </cell>
          <cell r="G356">
            <v>0.12713629985343944</v>
          </cell>
          <cell r="H356">
            <v>6.601484283978809E-2</v>
          </cell>
          <cell r="I356"/>
          <cell r="J356"/>
          <cell r="K356"/>
        </row>
        <row r="357">
          <cell r="A357" t="str">
            <v>SCOM-STG-ELCSPEC</v>
          </cell>
          <cell r="B357" t="str">
            <v>VAR_fout</v>
          </cell>
          <cell r="C357" t="str">
            <v>SCOM-ELS</v>
          </cell>
          <cell r="D357"/>
          <cell r="E357">
            <v>5.8232536408970408E-3</v>
          </cell>
          <cell r="F357">
            <v>5.9527792247666064E-3</v>
          </cell>
          <cell r="G357">
            <v>5.9220091351336619E-3</v>
          </cell>
          <cell r="H357">
            <v>7.3188659949665839E-3</v>
          </cell>
          <cell r="I357">
            <v>7.5753273740788015E-3</v>
          </cell>
          <cell r="J357"/>
          <cell r="K357"/>
        </row>
        <row r="358">
          <cell r="A358" t="str">
            <v>SCOM-STG-ELCSPEC</v>
          </cell>
          <cell r="B358" t="str">
            <v>VAR_fin</v>
          </cell>
          <cell r="C358" t="str">
            <v>SCOM-ELS</v>
          </cell>
          <cell r="E358">
            <v>5.8251500545262527E-3</v>
          </cell>
          <cell r="F358">
            <v>5.955863366202659E-3</v>
          </cell>
          <cell r="G358">
            <v>5.9234314453555674E-3</v>
          </cell>
          <cell r="H358">
            <v>7.3204102101280298E-3</v>
          </cell>
          <cell r="I358">
            <v>7.5770622231394868E-3</v>
          </cell>
          <cell r="J358"/>
          <cell r="K358"/>
        </row>
        <row r="359">
          <cell r="A359" t="str">
            <v>SCOM-STG-ELCSPEC</v>
          </cell>
          <cell r="B359" t="str">
            <v>VAR_ncap</v>
          </cell>
          <cell r="C359" t="str">
            <v>-</v>
          </cell>
          <cell r="D359"/>
          <cell r="E359">
            <v>2.2028635549910201E-4</v>
          </cell>
          <cell r="F359">
            <v>2.9509089108082099E-6</v>
          </cell>
          <cell r="G359">
            <v>1.2351768893415899E-6</v>
          </cell>
          <cell r="H359">
            <v>1.0730196128696499E-4</v>
          </cell>
          <cell r="I359">
            <v>1.2766864705009501E-4</v>
          </cell>
          <cell r="J359"/>
          <cell r="K359"/>
        </row>
        <row r="360">
          <cell r="A360" t="str">
            <v>SCOM-STG-ELCSPEC</v>
          </cell>
          <cell r="B360" t="str">
            <v>VAR_cap</v>
          </cell>
          <cell r="C360" t="str">
            <v>-</v>
          </cell>
          <cell r="D360"/>
          <cell r="E360">
            <v>2.2028635549910201E-4</v>
          </cell>
          <cell r="F360">
            <v>2.2315642601287527E-4</v>
          </cell>
          <cell r="G360">
            <v>2.2420207002272208E-4</v>
          </cell>
          <cell r="H360">
            <v>2.7231369054169901E-4</v>
          </cell>
          <cell r="I360">
            <v>2.729129667744566E-4</v>
          </cell>
          <cell r="J360"/>
          <cell r="K360"/>
        </row>
        <row r="361">
          <cell r="A361" t="str">
            <v>SCOM-SHCONBR7</v>
          </cell>
          <cell r="B361" t="str">
            <v>VAR_fout</v>
          </cell>
          <cell r="C361" t="str">
            <v>SCOM-SHCON</v>
          </cell>
          <cell r="D361"/>
          <cell r="G361"/>
          <cell r="H361"/>
          <cell r="I361">
            <v>1.0702009456827148E-4</v>
          </cell>
          <cell r="J361"/>
          <cell r="K361"/>
        </row>
        <row r="362">
          <cell r="A362" t="str">
            <v>SCOM-SHCONBR7</v>
          </cell>
          <cell r="B362" t="str">
            <v>VAR_fin</v>
          </cell>
          <cell r="C362" t="str">
            <v>CON</v>
          </cell>
          <cell r="D362"/>
          <cell r="G362"/>
          <cell r="H362"/>
          <cell r="I362">
            <v>1.0702009456827148E-4</v>
          </cell>
          <cell r="J362"/>
          <cell r="K362"/>
        </row>
        <row r="363">
          <cell r="A363" t="str">
            <v>SCOM-SHCONBR7</v>
          </cell>
          <cell r="B363" t="str">
            <v>VAR_ncap</v>
          </cell>
          <cell r="C363" t="str">
            <v>-</v>
          </cell>
          <cell r="D363"/>
          <cell r="G363"/>
          <cell r="H363"/>
          <cell r="I363">
            <v>9.62768075648895E-6</v>
          </cell>
          <cell r="J363"/>
          <cell r="K363"/>
        </row>
        <row r="364">
          <cell r="A364" t="str">
            <v>SCOM-SHCONBR7</v>
          </cell>
          <cell r="B364" t="str">
            <v>VAR_cap</v>
          </cell>
          <cell r="C364" t="str">
            <v>-</v>
          </cell>
          <cell r="D364"/>
          <cell r="G364"/>
          <cell r="H364"/>
          <cell r="I364">
            <v>9.62768075648895E-6</v>
          </cell>
          <cell r="J364"/>
        </row>
        <row r="365">
          <cell r="A365" t="str">
            <v>SCOM-SHCONBR8</v>
          </cell>
          <cell r="B365" t="str">
            <v>VAR_fout</v>
          </cell>
          <cell r="C365" t="str">
            <v>SCOM-SHCON</v>
          </cell>
          <cell r="D365"/>
          <cell r="G365"/>
          <cell r="H365"/>
          <cell r="I365">
            <v>2.8736895527621159E-5</v>
          </cell>
          <cell r="J365"/>
        </row>
        <row r="366">
          <cell r="A366" t="str">
            <v>SCOM-SHCONBR8</v>
          </cell>
          <cell r="B366" t="str">
            <v>VAR_fin</v>
          </cell>
          <cell r="C366" t="str">
            <v>CON</v>
          </cell>
          <cell r="D366"/>
          <cell r="G366"/>
          <cell r="H366"/>
          <cell r="I366">
            <v>2.8736895527621159E-5</v>
          </cell>
          <cell r="J366"/>
          <cell r="K366"/>
        </row>
        <row r="367">
          <cell r="A367" t="str">
            <v>SCOM-SHCONBR8</v>
          </cell>
          <cell r="B367" t="str">
            <v>VAR_ncap</v>
          </cell>
          <cell r="C367" t="str">
            <v>-</v>
          </cell>
          <cell r="D367"/>
          <cell r="G367"/>
          <cell r="H367"/>
          <cell r="I367">
            <v>2.4900689856946099E-6</v>
          </cell>
          <cell r="J367"/>
          <cell r="K367"/>
        </row>
        <row r="368">
          <cell r="A368" t="str">
            <v>SCOM-SHCONBR8</v>
          </cell>
          <cell r="B368" t="str">
            <v>VAR_cap</v>
          </cell>
          <cell r="C368" t="str">
            <v>-</v>
          </cell>
          <cell r="D368"/>
          <cell r="G368"/>
          <cell r="H368"/>
          <cell r="I368">
            <v>2.4900689856946099E-6</v>
          </cell>
          <cell r="J368"/>
        </row>
        <row r="369">
          <cell r="A369" t="str">
            <v>ITOT-ELCSPEC</v>
          </cell>
          <cell r="B369" t="str">
            <v>VAR_fout</v>
          </cell>
          <cell r="C369" t="str">
            <v>ITOT-ELS</v>
          </cell>
          <cell r="D369">
            <v>48.063397652170998</v>
          </cell>
          <cell r="E369">
            <v>49.911509821287872</v>
          </cell>
          <cell r="F369">
            <v>51.736723556186995</v>
          </cell>
          <cell r="G369">
            <v>53.139899897445574</v>
          </cell>
          <cell r="H369">
            <v>54.747879322786723</v>
          </cell>
          <cell r="I369">
            <v>55.667149030258969</v>
          </cell>
          <cell r="J369"/>
          <cell r="K369"/>
        </row>
        <row r="370">
          <cell r="A370" t="str">
            <v>ITOT-ELCSPEC</v>
          </cell>
          <cell r="B370" t="str">
            <v>VAR_fin</v>
          </cell>
          <cell r="C370" t="str">
            <v>ITOT_ELC</v>
          </cell>
          <cell r="D370">
            <v>48.063397652170998</v>
          </cell>
          <cell r="E370">
            <v>49.911509821287872</v>
          </cell>
          <cell r="F370">
            <v>51.736723556186995</v>
          </cell>
          <cell r="G370">
            <v>53.139899897445574</v>
          </cell>
          <cell r="H370">
            <v>54.747879322786723</v>
          </cell>
          <cell r="I370">
            <v>55.667149030258969</v>
          </cell>
          <cell r="J370"/>
          <cell r="K370"/>
        </row>
        <row r="371">
          <cell r="A371" t="str">
            <v>ITOT-ELCSPEC</v>
          </cell>
          <cell r="B371" t="str">
            <v>VAR_ncap</v>
          </cell>
          <cell r="C371" t="str">
            <v>-</v>
          </cell>
          <cell r="D371">
            <v>8.3497634991563596E-2</v>
          </cell>
          <cell r="E371">
            <v>0.100505295772342</v>
          </cell>
          <cell r="F371">
            <v>9.9260665463553194E-2</v>
          </cell>
          <cell r="G371">
            <v>7.6309139640062307E-2</v>
          </cell>
          <cell r="H371">
            <v>2.0978797045595899E-2</v>
          </cell>
          <cell r="I371">
            <v>2.5982703868450501</v>
          </cell>
          <cell r="J371"/>
          <cell r="K371"/>
        </row>
        <row r="372">
          <cell r="A372" t="str">
            <v>ITOT-ELCSPEC</v>
          </cell>
          <cell r="B372" t="str">
            <v>VAR_cap</v>
          </cell>
          <cell r="C372" t="str">
            <v>-</v>
          </cell>
          <cell r="D372">
            <v>2.6138248670242739</v>
          </cell>
          <cell r="E372">
            <v>2.7143300048865311</v>
          </cell>
          <cell r="F372">
            <v>2.8135902823440966</v>
          </cell>
          <cell r="G372">
            <v>2.8898988309719473</v>
          </cell>
          <cell r="H372">
            <v>2.9773450019440313</v>
          </cell>
          <cell r="I372">
            <v>3.0273373290714409</v>
          </cell>
          <cell r="J372"/>
          <cell r="K372"/>
        </row>
        <row r="373">
          <cell r="A373" t="str">
            <v>RHNM-SHLTHDH</v>
          </cell>
          <cell r="B373" t="str">
            <v>VAR_fout</v>
          </cell>
          <cell r="C373" t="str">
            <v>RHNM-SHLTHD</v>
          </cell>
          <cell r="D373"/>
          <cell r="E373">
            <v>0.34659238718750918</v>
          </cell>
          <cell r="F373">
            <v>7.9923167441072349E-2</v>
          </cell>
          <cell r="G373">
            <v>0.1811970752604774</v>
          </cell>
          <cell r="H373">
            <v>0.20469575471574158</v>
          </cell>
          <cell r="I373">
            <v>0.2124626167094488</v>
          </cell>
          <cell r="J373"/>
        </row>
        <row r="374">
          <cell r="A374" t="str">
            <v>RHNM-SHLTHDH</v>
          </cell>
          <cell r="B374" t="str">
            <v>VAR_fin</v>
          </cell>
          <cell r="C374" t="str">
            <v>RHNMLTHDHC</v>
          </cell>
          <cell r="E374">
            <v>0.34659238718750918</v>
          </cell>
          <cell r="F374">
            <v>7.9923167441072349E-2</v>
          </cell>
          <cell r="G374">
            <v>0.1811970752604774</v>
          </cell>
          <cell r="H374">
            <v>0.20469575471574158</v>
          </cell>
          <cell r="I374">
            <v>0.2124626167094488</v>
          </cell>
          <cell r="J374"/>
          <cell r="K374"/>
        </row>
        <row r="375">
          <cell r="A375" t="str">
            <v>RHNM-SHLTHDH</v>
          </cell>
          <cell r="B375" t="str">
            <v>VAR_fin</v>
          </cell>
          <cell r="C375" t="str">
            <v>RHNM_LTH_DH</v>
          </cell>
          <cell r="E375">
            <v>0.35009332039142332</v>
          </cell>
          <cell r="F375">
            <v>8.837600857661719E-2</v>
          </cell>
          <cell r="G375">
            <v>0.19976802616353992</v>
          </cell>
          <cell r="H375">
            <v>0.22541211056568455</v>
          </cell>
          <cell r="I375">
            <v>0.23396502245633544</v>
          </cell>
          <cell r="J375"/>
          <cell r="K375"/>
        </row>
        <row r="376">
          <cell r="A376" t="str">
            <v>RHNM-SHLTHDH</v>
          </cell>
          <cell r="B376" t="str">
            <v>VAR_ncap</v>
          </cell>
          <cell r="C376" t="str">
            <v>-</v>
          </cell>
          <cell r="E376">
            <v>3.1541293209522599E-2</v>
          </cell>
          <cell r="F376">
            <v>8.9506890661695104E-3</v>
          </cell>
          <cell r="G376">
            <v>1.02310622079881E-2</v>
          </cell>
          <cell r="H376">
            <v>8.0885762110086898E-3</v>
          </cell>
          <cell r="I376">
            <v>0.118820256285736</v>
          </cell>
          <cell r="J376"/>
          <cell r="K376"/>
        </row>
        <row r="377">
          <cell r="A377" t="str">
            <v>RHNM-SHLTHDH</v>
          </cell>
          <cell r="B377" t="str">
            <v>VAR_cap</v>
          </cell>
          <cell r="C377" t="str">
            <v>-</v>
          </cell>
          <cell r="D377"/>
          <cell r="E377">
            <v>3.1541293209522599E-2</v>
          </cell>
          <cell r="F377">
            <v>2.2321014797414301E-2</v>
          </cell>
          <cell r="G377">
            <v>2.5990974112582398E-2</v>
          </cell>
          <cell r="H377">
            <v>4.0828806953804198E-2</v>
          </cell>
          <cell r="I377">
            <v>0.1504170118808309</v>
          </cell>
          <cell r="J377"/>
          <cell r="K377"/>
        </row>
        <row r="378">
          <cell r="A378" t="str">
            <v>SCOM-SHCONBR9</v>
          </cell>
          <cell r="B378" t="str">
            <v>VAR_fout</v>
          </cell>
          <cell r="C378" t="str">
            <v>SCOM-SHCON</v>
          </cell>
          <cell r="G378"/>
          <cell r="H378"/>
          <cell r="I378">
            <v>8.9214290258834431E-6</v>
          </cell>
          <cell r="J378"/>
          <cell r="K378"/>
        </row>
        <row r="379">
          <cell r="A379" t="str">
            <v>SCOM-SHCONBR9</v>
          </cell>
          <cell r="B379" t="str">
            <v>VAR_fin</v>
          </cell>
          <cell r="C379" t="str">
            <v>CON</v>
          </cell>
          <cell r="D379"/>
          <cell r="G379"/>
          <cell r="H379"/>
          <cell r="I379">
            <v>8.9214290258834431E-6</v>
          </cell>
          <cell r="J379"/>
          <cell r="K379"/>
        </row>
        <row r="380">
          <cell r="A380" t="str">
            <v>SCOM-SHCONBR9</v>
          </cell>
          <cell r="B380" t="str">
            <v>VAR_ncap</v>
          </cell>
          <cell r="C380" t="str">
            <v>-</v>
          </cell>
          <cell r="H380"/>
          <cell r="I380">
            <v>3.7001356030135798E-7</v>
          </cell>
          <cell r="J380"/>
          <cell r="K380"/>
        </row>
        <row r="381">
          <cell r="A381" t="str">
            <v>SCOM-SHCONBR9</v>
          </cell>
          <cell r="B381" t="str">
            <v>VAR_cap</v>
          </cell>
          <cell r="C381" t="str">
            <v>-</v>
          </cell>
          <cell r="G381"/>
          <cell r="H381"/>
          <cell r="I381">
            <v>3.7001356030135798E-7</v>
          </cell>
          <cell r="J381"/>
          <cell r="K381"/>
        </row>
        <row r="382">
          <cell r="A382" t="str">
            <v>ITOT-SWHCOABR</v>
          </cell>
          <cell r="B382" t="str">
            <v>VAR_fout</v>
          </cell>
          <cell r="C382" t="str">
            <v>ITOT-SWH</v>
          </cell>
          <cell r="D382">
            <v>2.367402842133294</v>
          </cell>
          <cell r="E382">
            <v>2.3075018160928891</v>
          </cell>
          <cell r="F382">
            <v>1.6849739070059144</v>
          </cell>
          <cell r="G382">
            <v>1.7648314966638696E-4</v>
          </cell>
          <cell r="H382">
            <v>3.0085287049536161E-4</v>
          </cell>
          <cell r="I382">
            <v>1.133443406490679E-4</v>
          </cell>
          <cell r="J382"/>
          <cell r="K382"/>
        </row>
        <row r="383">
          <cell r="A383" t="str">
            <v>ITOT-SWHCOABR</v>
          </cell>
          <cell r="B383" t="str">
            <v>VAR_fout</v>
          </cell>
          <cell r="C383" t="str">
            <v>CO2_I</v>
          </cell>
          <cell r="D383">
            <v>330.01239618910699</v>
          </cell>
          <cell r="E383">
            <v>321.17930683455103</v>
          </cell>
          <cell r="F383">
            <v>234.00311787183301</v>
          </cell>
          <cell r="G383">
            <v>2.4417892498618001E-2</v>
          </cell>
          <cell r="H383">
            <v>4.1317127548029603E-2</v>
          </cell>
          <cell r="I383">
            <v>1.54515005561303E-2</v>
          </cell>
          <cell r="J383"/>
          <cell r="K383"/>
        </row>
        <row r="384">
          <cell r="A384" t="str">
            <v>ITOT-SWHCOABR</v>
          </cell>
          <cell r="B384" t="str">
            <v>VAR_fin</v>
          </cell>
          <cell r="C384" t="str">
            <v>ICOA</v>
          </cell>
          <cell r="D384">
            <v>3.5600042738846516</v>
          </cell>
          <cell r="E384">
            <v>3.4647174415809148</v>
          </cell>
          <cell r="F384">
            <v>2.5243054786605486</v>
          </cell>
          <cell r="G384">
            <v>2.6340768606923447E-4</v>
          </cell>
          <cell r="H384">
            <v>4.4570795628942497E-4</v>
          </cell>
          <cell r="I384">
            <v>1.6668285389568826E-4</v>
          </cell>
          <cell r="J384"/>
          <cell r="K384"/>
        </row>
        <row r="385">
          <cell r="A385" t="str">
            <v>ITOT-SWHCOABR</v>
          </cell>
          <cell r="B385" t="str">
            <v>VAR_ncap</v>
          </cell>
          <cell r="C385" t="str">
            <v>-</v>
          </cell>
          <cell r="D385"/>
          <cell r="E385">
            <v>2.0878498897695101E-6</v>
          </cell>
          <cell r="F385">
            <v>1.54147752041293E-6</v>
          </cell>
          <cell r="G385">
            <v>2.3236797363207401E-6</v>
          </cell>
          <cell r="H385">
            <v>2.1277506502568999E-5</v>
          </cell>
          <cell r="I385">
            <v>1.01987786946169E-6</v>
          </cell>
          <cell r="J385"/>
          <cell r="K385"/>
        </row>
        <row r="386">
          <cell r="A386" t="str">
            <v>ITOT-SWHCOABR</v>
          </cell>
          <cell r="B386" t="str">
            <v>VAR_cap</v>
          </cell>
          <cell r="C386" t="str">
            <v>-</v>
          </cell>
          <cell r="D386">
            <v>0.26172155007150499</v>
          </cell>
          <cell r="E386">
            <v>0.17306065180718344</v>
          </cell>
          <cell r="F386">
            <v>0.16861604635137095</v>
          </cell>
          <cell r="G386">
            <v>1.676595753352661E-5</v>
          </cell>
          <cell r="H386">
            <v>2.8277601377032523E-5</v>
          </cell>
          <cell r="I386">
            <v>1.0775621587210881E-5</v>
          </cell>
          <cell r="J386"/>
        </row>
        <row r="387">
          <cell r="A387" t="str">
            <v>RHSA-WHDEM</v>
          </cell>
          <cell r="B387" t="str">
            <v>VAR_fout</v>
          </cell>
          <cell r="C387" t="str">
            <v>WWTPC</v>
          </cell>
          <cell r="D387">
            <v>3.0215761172626775E-2</v>
          </cell>
          <cell r="E387">
            <v>8.7392103192526077E-5</v>
          </cell>
          <cell r="F387">
            <v>9.5184674769620281E-5</v>
          </cell>
          <cell r="G387">
            <v>9.4874301049624465E-5</v>
          </cell>
          <cell r="H387">
            <v>9.3420855133202405E-5</v>
          </cell>
          <cell r="I387">
            <v>8.536570766102744E-5</v>
          </cell>
          <cell r="J387"/>
        </row>
        <row r="388">
          <cell r="A388" t="str">
            <v>RHSA-WHDEM</v>
          </cell>
          <cell r="B388" t="str">
            <v>VAR_fout</v>
          </cell>
          <cell r="C388" t="str">
            <v>RHSA-WHD</v>
          </cell>
          <cell r="D388">
            <v>26.438654975424289</v>
          </cell>
          <cell r="E388">
            <v>25.92879146371218</v>
          </cell>
          <cell r="F388">
            <v>21.235464606718502</v>
          </cell>
          <cell r="G388">
            <v>22.155055058343692</v>
          </cell>
          <cell r="H388">
            <v>26.829022042070807</v>
          </cell>
          <cell r="I388">
            <v>28.715514136768583</v>
          </cell>
          <cell r="J388"/>
        </row>
        <row r="389">
          <cell r="A389" t="str">
            <v>RHSA-WHDEM</v>
          </cell>
          <cell r="B389" t="str">
            <v>VAR_fin</v>
          </cell>
          <cell r="C389" t="str">
            <v>RHSA-WHNGA</v>
          </cell>
          <cell r="D389">
            <v>6.2076442877157012</v>
          </cell>
          <cell r="E389">
            <v>5.541210980746313</v>
          </cell>
          <cell r="F389">
            <v>5.126302653754923</v>
          </cell>
          <cell r="G389">
            <v>3.25542827107894</v>
          </cell>
          <cell r="H389">
            <v>1.14751320166917</v>
          </cell>
          <cell r="I389">
            <v>0.41571747004763931</v>
          </cell>
          <cell r="J389"/>
          <cell r="K389"/>
        </row>
        <row r="390">
          <cell r="A390" t="str">
            <v>RHSA-WHDEM</v>
          </cell>
          <cell r="B390" t="str">
            <v>VAR_fin</v>
          </cell>
          <cell r="C390" t="str">
            <v>RHSA-WHLFO</v>
          </cell>
          <cell r="D390">
            <v>6.8187865156552379</v>
          </cell>
          <cell r="E390">
            <v>5.5413400896641933</v>
          </cell>
          <cell r="F390">
            <v>4.2794143598266245</v>
          </cell>
          <cell r="G390">
            <v>1.9019185595819945</v>
          </cell>
          <cell r="H390">
            <v>0.54782766123009119</v>
          </cell>
          <cell r="I390">
            <v>1.3357053794043686E-2</v>
          </cell>
          <cell r="J390"/>
          <cell r="K390"/>
        </row>
        <row r="391">
          <cell r="A391" t="str">
            <v>RHSA-WHDEM</v>
          </cell>
          <cell r="B391" t="str">
            <v>VAR_fin</v>
          </cell>
          <cell r="C391" t="str">
            <v>RHSA-WHWOD</v>
          </cell>
          <cell r="D391">
            <v>0.55647161363515241</v>
          </cell>
          <cell r="E391">
            <v>0.59722836092009801</v>
          </cell>
          <cell r="F391">
            <v>1.1752121068778552</v>
          </cell>
          <cell r="G391">
            <v>1.2220672942668194</v>
          </cell>
          <cell r="H391">
            <v>1.2303387840391962</v>
          </cell>
          <cell r="I391">
            <v>1.0610567311824552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RHSA-WHNGAH</v>
          </cell>
          <cell r="D392">
            <v>5.1854541759350815E-3</v>
          </cell>
          <cell r="E392">
            <v>1.6890001683258807E-5</v>
          </cell>
          <cell r="F392">
            <v>0.80663573668369648</v>
          </cell>
          <cell r="G392">
            <v>1.7860604248932477</v>
          </cell>
          <cell r="H392">
            <v>3.1889291244438156</v>
          </cell>
          <cell r="I392">
            <v>3.5003853325945649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RHSA-WHNST</v>
          </cell>
          <cell r="D393">
            <v>8.5780995184666406E-2</v>
          </cell>
          <cell r="E393">
            <v>1.6054523291022872E-5</v>
          </cell>
          <cell r="G393">
            <v>3.0359341322345351E-6</v>
          </cell>
          <cell r="H393"/>
          <cell r="I393"/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RHSA-WHPLT</v>
          </cell>
          <cell r="D394">
            <v>0.26942428856544254</v>
          </cell>
          <cell r="E394">
            <v>0.19482456726811984</v>
          </cell>
          <cell r="F394">
            <v>7.3320704836146416E-2</v>
          </cell>
          <cell r="G394">
            <v>0.12725886104141843</v>
          </cell>
          <cell r="H394">
            <v>0.20432004729838874</v>
          </cell>
          <cell r="I394">
            <v>0.22665782831329104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RHSA-WHLTHRD</v>
          </cell>
          <cell r="D395">
            <v>1.2805254126381558</v>
          </cell>
          <cell r="E395">
            <v>1.4633635281971635</v>
          </cell>
          <cell r="F395">
            <v>0.95746604556781489</v>
          </cell>
          <cell r="G395">
            <v>1.2140332989690186</v>
          </cell>
          <cell r="H395">
            <v>1.3479753517032931</v>
          </cell>
          <cell r="I395">
            <v>1.3568890274202028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RHSA-WHELCB</v>
          </cell>
          <cell r="D396">
            <v>6.4639891286376798</v>
          </cell>
          <cell r="E396">
            <v>6.9686961838236989</v>
          </cell>
          <cell r="F396">
            <v>2.752077791836419</v>
          </cell>
          <cell r="G396">
            <v>1.9803029085959674</v>
          </cell>
          <cell r="H396">
            <v>1.716441271630242</v>
          </cell>
          <cell r="I396">
            <v>1.5619512449381039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RHSA-WHSOL</v>
          </cell>
          <cell r="D397">
            <v>1.6638582648903177</v>
          </cell>
          <cell r="E397">
            <v>1.9867384126987409</v>
          </cell>
          <cell r="F397">
            <v>0.9341109802446067</v>
          </cell>
          <cell r="G397">
            <v>1.2371744904803925</v>
          </cell>
          <cell r="H397">
            <v>1.6975579456757368</v>
          </cell>
          <cell r="I397">
            <v>1.9162917903762111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RHSA-WHELCH</v>
          </cell>
          <cell r="D398">
            <v>3.1172047754986232</v>
          </cell>
          <cell r="E398">
            <v>3.6354437879720893</v>
          </cell>
          <cell r="F398">
            <v>5.1310167041309871</v>
          </cell>
          <cell r="G398">
            <v>9.4309027878028147</v>
          </cell>
          <cell r="H398">
            <v>15.748209873349051</v>
          </cell>
          <cell r="I398">
            <v>18.66329178664822</v>
          </cell>
        </row>
        <row r="399">
          <cell r="A399" t="str">
            <v>RHSA-WHNGAHP</v>
          </cell>
          <cell r="B399" t="str">
            <v>VAR_fout</v>
          </cell>
          <cell r="C399" t="str">
            <v>RHSA-WHANGAH</v>
          </cell>
          <cell r="D399"/>
          <cell r="F399">
            <v>0.80662846576340741</v>
          </cell>
          <cell r="G399">
            <v>1.7860527615755311</v>
          </cell>
          <cell r="H399">
            <v>3.188918056290305</v>
          </cell>
          <cell r="I399">
            <v>3.5003745018906969</v>
          </cell>
          <cell r="J399"/>
        </row>
        <row r="400">
          <cell r="A400" t="str">
            <v>RHSA-WHNGAHP</v>
          </cell>
          <cell r="B400" t="str">
            <v>VAR_fout</v>
          </cell>
          <cell r="C400" t="str">
            <v>CO2_R</v>
          </cell>
          <cell r="F400">
            <v>22.194355036562602</v>
          </cell>
          <cell r="G400">
            <v>43.017143461820503</v>
          </cell>
          <cell r="H400">
            <v>67.581694251320101</v>
          </cell>
          <cell r="I400">
            <v>61.586408684282802</v>
          </cell>
          <cell r="J400"/>
        </row>
        <row r="401">
          <cell r="A401" t="str">
            <v>RHSA-WHNGAHP</v>
          </cell>
          <cell r="B401" t="str">
            <v>VAR_fin</v>
          </cell>
          <cell r="C401" t="str">
            <v>RNGA</v>
          </cell>
          <cell r="F401">
            <v>0.39351693327238629</v>
          </cell>
          <cell r="G401">
            <v>0.76271530960674705</v>
          </cell>
          <cell r="H401">
            <v>1.1982569902716325</v>
          </cell>
          <cell r="I401">
            <v>1.0919576007851544</v>
          </cell>
          <cell r="J401"/>
          <cell r="K401"/>
        </row>
        <row r="402">
          <cell r="A402" t="str">
            <v>RHSA-WHNGAHP</v>
          </cell>
          <cell r="B402" t="str">
            <v>VAR_ncap</v>
          </cell>
          <cell r="C402" t="str">
            <v>-</v>
          </cell>
          <cell r="E402">
            <v>9.6070494247363695E-8</v>
          </cell>
          <cell r="F402">
            <v>5.3413212455893998E-2</v>
          </cell>
          <cell r="G402">
            <v>6.4845613348658404E-2</v>
          </cell>
          <cell r="H402">
            <v>0.11062232969324801</v>
          </cell>
          <cell r="I402">
            <v>0.13945395131426699</v>
          </cell>
          <cell r="J402"/>
          <cell r="K402"/>
        </row>
        <row r="403">
          <cell r="A403" t="str">
            <v>RHSA-WHNGAHP</v>
          </cell>
          <cell r="B403" t="str">
            <v>VAR_cap</v>
          </cell>
          <cell r="C403" t="str">
            <v>-</v>
          </cell>
          <cell r="D403">
            <v>4.7729432218241499E-11</v>
          </cell>
          <cell r="E403">
            <v>-1.816631216962507E-8</v>
          </cell>
          <cell r="F403">
            <v>5.3413214451891997E-2</v>
          </cell>
          <cell r="G403">
            <v>0.11825883990132975</v>
          </cell>
          <cell r="H403">
            <v>0.21796559985496652</v>
          </cell>
          <cell r="I403">
            <v>0.24240624374342373</v>
          </cell>
          <cell r="J403"/>
          <cell r="K403"/>
        </row>
        <row r="404">
          <cell r="A404" t="str">
            <v>SCOM-SHSTG-ELCHP</v>
          </cell>
          <cell r="B404" t="str">
            <v>VAR_fout</v>
          </cell>
          <cell r="C404" t="str">
            <v>SCOM-SHAELCH</v>
          </cell>
          <cell r="D404">
            <v>8.8573211157532557E-6</v>
          </cell>
          <cell r="E404">
            <v>1.6212819699091091E-5</v>
          </cell>
          <cell r="F404">
            <v>1.6769809319466602E-5</v>
          </cell>
          <cell r="G404">
            <v>1.5462671541815237E-5</v>
          </cell>
          <cell r="H404">
            <v>1.2553406956134954E-5</v>
          </cell>
          <cell r="I404">
            <v>3.1927698725469335E-6</v>
          </cell>
          <cell r="J404"/>
          <cell r="K404"/>
        </row>
        <row r="405">
          <cell r="A405" t="str">
            <v>SCOM-SHSTG-ELCHP</v>
          </cell>
          <cell r="B405" t="str">
            <v>VAR_fin</v>
          </cell>
          <cell r="C405" t="str">
            <v>SCOM-SHAELCH</v>
          </cell>
          <cell r="D405">
            <v>1.265320894013941E-5</v>
          </cell>
          <cell r="E405">
            <v>1.6566839113176936E-5</v>
          </cell>
          <cell r="F405">
            <v>1.8460594996980321E-5</v>
          </cell>
          <cell r="G405">
            <v>1.746197048468769E-5</v>
          </cell>
          <cell r="H405">
            <v>1.5084856696655153E-5</v>
          </cell>
          <cell r="I405">
            <v>2.4680357898138191E-6</v>
          </cell>
          <cell r="J405"/>
          <cell r="K405"/>
        </row>
        <row r="406">
          <cell r="A406" t="str">
            <v>SCOM-SHSTG-ELCHP</v>
          </cell>
          <cell r="B406" t="str">
            <v>VAR_ncap</v>
          </cell>
          <cell r="C406" t="str">
            <v>-</v>
          </cell>
          <cell r="D406">
            <v>4.7858098082295599E-3</v>
          </cell>
          <cell r="E406">
            <v>9.6547746481671595E-2</v>
          </cell>
          <cell r="F406">
            <v>1.48162729806155E-2</v>
          </cell>
          <cell r="G406">
            <v>0.16515917277068501</v>
          </cell>
          <cell r="H406">
            <v>0.221864524286085</v>
          </cell>
          <cell r="I406">
            <v>0.29322033115742002</v>
          </cell>
          <cell r="J406"/>
          <cell r="K406"/>
        </row>
        <row r="407">
          <cell r="A407" t="str">
            <v>SCOM-SHSTG-ELCHP</v>
          </cell>
          <cell r="B407" t="str">
            <v>VAR_cap</v>
          </cell>
          <cell r="C407" t="str">
            <v>-</v>
          </cell>
          <cell r="D407">
            <v>4.7858098082295599E-3</v>
          </cell>
          <cell r="E407">
            <v>0.10132201992823459</v>
          </cell>
          <cell r="F407">
            <v>0.11612962868898648</v>
          </cell>
          <cell r="G407">
            <v>0.2812777446907328</v>
          </cell>
          <cell r="H407">
            <v>0.47762336599354094</v>
          </cell>
          <cell r="I407">
            <v>0.51358773926395895</v>
          </cell>
          <cell r="K407"/>
        </row>
        <row r="408">
          <cell r="A408" t="str">
            <v>RHEM-SHLFOBR</v>
          </cell>
          <cell r="B408" t="str">
            <v>VAR_fout</v>
          </cell>
          <cell r="C408" t="str">
            <v>CO2_R</v>
          </cell>
          <cell r="D408">
            <v>1928.71072923105</v>
          </cell>
          <cell r="E408">
            <v>1569.7949782615501</v>
          </cell>
          <cell r="F408">
            <v>1647.96095379807</v>
          </cell>
          <cell r="G408">
            <v>812.233209990766</v>
          </cell>
          <cell r="H408">
            <v>167.35075729434101</v>
          </cell>
          <cell r="I408">
            <v>6.9435395745301101</v>
          </cell>
          <cell r="J408"/>
          <cell r="K408"/>
        </row>
        <row r="409">
          <cell r="A409" t="str">
            <v>RHEM-SHLFOBR</v>
          </cell>
          <cell r="B409" t="str">
            <v>VAR_fout</v>
          </cell>
          <cell r="C409" t="str">
            <v>RHEM-SHLFO</v>
          </cell>
          <cell r="D409">
            <v>23.443736249699</v>
          </cell>
          <cell r="E409">
            <v>19.081067408764941</v>
          </cell>
          <cell r="F409">
            <v>18.995384133386573</v>
          </cell>
          <cell r="G409">
            <v>9.5480551819835728</v>
          </cell>
          <cell r="H409">
            <v>1.9672604440924928</v>
          </cell>
          <cell r="I409">
            <v>8.1696599661979036E-2</v>
          </cell>
          <cell r="J409"/>
          <cell r="K409"/>
        </row>
        <row r="410">
          <cell r="A410" t="str">
            <v>RHEM-SHLFOBR</v>
          </cell>
          <cell r="B410" t="str">
            <v>VAR_fin</v>
          </cell>
          <cell r="C410" t="str">
            <v>RLFO</v>
          </cell>
          <cell r="D410">
            <v>26.169752092687247</v>
          </cell>
          <cell r="E410">
            <v>21.299796177225964</v>
          </cell>
          <cell r="F410">
            <v>22.360392860217996</v>
          </cell>
          <cell r="G410">
            <v>11.020803392004952</v>
          </cell>
          <cell r="H410">
            <v>2.2707022699367796</v>
          </cell>
          <cell r="I410">
            <v>9.421356274803401E-2</v>
          </cell>
          <cell r="J410"/>
        </row>
        <row r="411">
          <cell r="A411" t="str">
            <v>RHEM-SHLFOBR</v>
          </cell>
          <cell r="B411" t="str">
            <v>VAR_ncap</v>
          </cell>
          <cell r="C411" t="str">
            <v>-</v>
          </cell>
          <cell r="E411">
            <v>4.68765355213869E-8</v>
          </cell>
          <cell r="F411">
            <v>5.1306842266455998E-8</v>
          </cell>
          <cell r="G411">
            <v>8.7070765229757204E-8</v>
          </cell>
          <cell r="H411">
            <v>9.7345936989974804E-2</v>
          </cell>
          <cell r="I411">
            <v>4.5402117966683001E-8</v>
          </cell>
          <cell r="J411"/>
          <cell r="K411"/>
        </row>
        <row r="412">
          <cell r="A412" t="str">
            <v>RHEM-SHLFOBR</v>
          </cell>
          <cell r="B412" t="str">
            <v>VAR_cap</v>
          </cell>
          <cell r="C412" t="str">
            <v>-</v>
          </cell>
          <cell r="D412">
            <v>1.65587464377338</v>
          </cell>
          <cell r="E412">
            <v>1.4977877539535256</v>
          </cell>
          <cell r="F412">
            <v>1.4977115081417298</v>
          </cell>
          <cell r="G412">
            <v>1.4976782146108849</v>
          </cell>
          <cell r="H412">
            <v>0.13893699684798652</v>
          </cell>
          <cell r="I412">
            <v>8.2843749781900955E-3</v>
          </cell>
          <cell r="J412"/>
          <cell r="K412"/>
        </row>
        <row r="413">
          <cell r="A413" t="str">
            <v>RHES-SHNGAHP</v>
          </cell>
          <cell r="B413" t="str">
            <v>VAR_fout</v>
          </cell>
          <cell r="C413" t="str">
            <v>RHES-SHANGAH</v>
          </cell>
          <cell r="F413">
            <v>1.4726978766694603</v>
          </cell>
          <cell r="G413">
            <v>1.4469579418807528</v>
          </cell>
          <cell r="H413">
            <v>1.211609143169194</v>
          </cell>
          <cell r="I413">
            <v>0.95637993609945748</v>
          </cell>
          <cell r="J413"/>
          <cell r="K413"/>
        </row>
        <row r="414">
          <cell r="A414" t="str">
            <v>RHES-SHNGAHP</v>
          </cell>
          <cell r="B414" t="str">
            <v>VAR_fout</v>
          </cell>
          <cell r="C414" t="str">
            <v>CO2_R</v>
          </cell>
          <cell r="F414">
            <v>46.453011991288498</v>
          </cell>
          <cell r="G414">
            <v>44.4688646204783</v>
          </cell>
          <cell r="H414">
            <v>34.579637242067001</v>
          </cell>
          <cell r="I414">
            <v>25.399033493913901</v>
          </cell>
        </row>
        <row r="415">
          <cell r="A415" t="str">
            <v>RHES-SHNGAHP</v>
          </cell>
          <cell r="B415" t="str">
            <v>VAR_fin</v>
          </cell>
          <cell r="C415" t="str">
            <v>RHESELCHPC</v>
          </cell>
          <cell r="F415">
            <v>1.4726978766694603</v>
          </cell>
          <cell r="G415">
            <v>1.4469579418807528</v>
          </cell>
          <cell r="H415">
            <v>1.211609143169194</v>
          </cell>
          <cell r="I415">
            <v>0.95637993609945748</v>
          </cell>
        </row>
        <row r="416">
          <cell r="A416" t="str">
            <v>RHES-SHNGAHP</v>
          </cell>
          <cell r="B416" t="str">
            <v>VAR_fin</v>
          </cell>
          <cell r="C416" t="str">
            <v>RNGA</v>
          </cell>
          <cell r="F416">
            <v>0.82363496438454731</v>
          </cell>
          <cell r="G416">
            <v>0.78845504646238151</v>
          </cell>
          <cell r="H416">
            <v>0.61311413549764116</v>
          </cell>
          <cell r="I416">
            <v>0.4503374732963461</v>
          </cell>
          <cell r="J416"/>
          <cell r="K416"/>
        </row>
        <row r="417">
          <cell r="A417" t="str">
            <v>RHES-SHNGAHP</v>
          </cell>
          <cell r="B417" t="str">
            <v>VAR_ncap</v>
          </cell>
          <cell r="C417" t="str">
            <v>-</v>
          </cell>
          <cell r="E417">
            <v>1.7297500584710599E-7</v>
          </cell>
          <cell r="F417">
            <v>0.118976190617782</v>
          </cell>
          <cell r="G417">
            <v>2.00164400416504E-8</v>
          </cell>
          <cell r="H417">
            <v>7.6815512476347894E-2</v>
          </cell>
          <cell r="I417">
            <v>2.1522040071275499E-2</v>
          </cell>
          <cell r="J417"/>
          <cell r="K417"/>
        </row>
        <row r="418">
          <cell r="A418" t="str">
            <v>RHES-SHNGAHP</v>
          </cell>
          <cell r="B418" t="str">
            <v>VAR_cap</v>
          </cell>
          <cell r="C418" t="str">
            <v>-</v>
          </cell>
          <cell r="E418">
            <v>1.7297500584710599E-7</v>
          </cell>
          <cell r="F418">
            <v>0.11897635023089179</v>
          </cell>
          <cell r="G418">
            <v>0.11897544548411958</v>
          </cell>
          <cell r="H418">
            <v>9.7888792524292931E-2</v>
          </cell>
          <cell r="I418">
            <v>7.7269628130999399E-2</v>
          </cell>
        </row>
        <row r="419">
          <cell r="A419" t="str">
            <v>D-RHES_LTH_CHPWOD</v>
          </cell>
          <cell r="B419" t="str">
            <v>VAR_fout</v>
          </cell>
          <cell r="C419" t="str">
            <v>RHES_LTH_CHPWOD_ON</v>
          </cell>
          <cell r="D419">
            <v>1.1792701377298696E-5</v>
          </cell>
          <cell r="E419">
            <v>1.0983337222823833E-5</v>
          </cell>
          <cell r="F419">
            <v>2.4347281640891522E-6</v>
          </cell>
          <cell r="G419">
            <v>8.7520599909728856E-5</v>
          </cell>
          <cell r="H419"/>
        </row>
        <row r="420">
          <cell r="A420" t="str">
            <v>D-RHES_LTH_CHPWOD</v>
          </cell>
          <cell r="B420" t="str">
            <v>VAR_fout</v>
          </cell>
          <cell r="C420" t="str">
            <v>RHSA_LTH</v>
          </cell>
          <cell r="D420">
            <v>6.3150751143195627E-6</v>
          </cell>
          <cell r="E420">
            <v>1.3233806943604392E-5</v>
          </cell>
          <cell r="F420">
            <v>5.9166596794914498E-6</v>
          </cell>
          <cell r="G420">
            <v>2.3260791510581116E-4</v>
          </cell>
          <cell r="H420">
            <v>4.4908908262825879E-4</v>
          </cell>
          <cell r="I420">
            <v>2.9476964556495767E-4</v>
          </cell>
          <cell r="J420"/>
          <cell r="K420"/>
        </row>
        <row r="421">
          <cell r="A421" t="str">
            <v>D-RHES_LTH_CHPWOD</v>
          </cell>
          <cell r="B421" t="str">
            <v>VAR_fin</v>
          </cell>
          <cell r="C421" t="str">
            <v>RHES_LTH_CHPWOD</v>
          </cell>
          <cell r="D421">
            <v>1.8107776491618262E-5</v>
          </cell>
          <cell r="E421">
            <v>2.4619281242871994E-5</v>
          </cell>
          <cell r="F421">
            <v>8.9429341887113496E-6</v>
          </cell>
          <cell r="G421">
            <v>3.2037436695588951E-4</v>
          </cell>
          <cell r="H421">
            <v>4.4976817343926644E-4</v>
          </cell>
          <cell r="I421">
            <v>2.9541710144090697E-4</v>
          </cell>
          <cell r="J421"/>
          <cell r="K421"/>
        </row>
        <row r="422">
          <cell r="A422" t="str">
            <v>ITOT-SWHCONBR</v>
          </cell>
          <cell r="B422" t="str">
            <v>VAR_fout</v>
          </cell>
          <cell r="C422" t="str">
            <v>ITOT-SWHC</v>
          </cell>
          <cell r="F422">
            <v>6.9076222707056405E-6</v>
          </cell>
          <cell r="G422">
            <v>3.7091066813787522E-6</v>
          </cell>
          <cell r="H422">
            <v>2.8010499429388492E-5</v>
          </cell>
          <cell r="I422">
            <v>5.8774473413547581E-6</v>
          </cell>
        </row>
        <row r="423">
          <cell r="A423" t="str">
            <v>ITOT-SWHCONBR</v>
          </cell>
          <cell r="B423" t="str">
            <v>VAR_fin</v>
          </cell>
          <cell r="C423" t="str">
            <v>CON</v>
          </cell>
          <cell r="F423">
            <v>6.9076222707056405E-6</v>
          </cell>
          <cell r="G423">
            <v>3.7091066813787522E-6</v>
          </cell>
          <cell r="H423">
            <v>2.8010499429388492E-5</v>
          </cell>
          <cell r="I423">
            <v>5.8774473413547581E-6</v>
          </cell>
        </row>
        <row r="424">
          <cell r="A424" t="str">
            <v>ITOT-SWHCONBR</v>
          </cell>
          <cell r="B424" t="str">
            <v>VAR_ncap</v>
          </cell>
          <cell r="C424" t="str">
            <v>-</v>
          </cell>
          <cell r="F424">
            <v>8.78411067685039E-8</v>
          </cell>
          <cell r="H424"/>
          <cell r="I424"/>
          <cell r="J424"/>
          <cell r="K424"/>
        </row>
        <row r="425">
          <cell r="A425" t="str">
            <v>ITOT-SWHCONBR</v>
          </cell>
          <cell r="B425" t="str">
            <v>VAR_cap</v>
          </cell>
          <cell r="C425" t="str">
            <v>-</v>
          </cell>
          <cell r="F425">
            <v>8.78411067685039E-8</v>
          </cell>
          <cell r="G425">
            <v>8.78411067685039E-8</v>
          </cell>
          <cell r="H425">
            <v>-2.4702388061466094E-8</v>
          </cell>
          <cell r="I425">
            <v>8.78411067685039E-8</v>
          </cell>
          <cell r="J425"/>
          <cell r="K425"/>
        </row>
        <row r="426">
          <cell r="A426" t="str">
            <v>ITOT-SWHSOLBR</v>
          </cell>
          <cell r="B426" t="str">
            <v>VAR_fout</v>
          </cell>
          <cell r="C426" t="str">
            <v>ITOT-SWHASOL</v>
          </cell>
          <cell r="D426">
            <v>6.7640594901541853E-2</v>
          </cell>
          <cell r="E426">
            <v>8.5494183009618474E-2</v>
          </cell>
          <cell r="F426">
            <v>8.4321407368229809E-2</v>
          </cell>
          <cell r="G426">
            <v>8.5467357325714366E-2</v>
          </cell>
          <cell r="H426">
            <v>5.8639702954472447E-2</v>
          </cell>
          <cell r="I426">
            <v>2.6263792577316755E-2</v>
          </cell>
        </row>
        <row r="427">
          <cell r="A427" t="str">
            <v>ITOT-SWHSOLBR</v>
          </cell>
          <cell r="B427" t="str">
            <v>VAR_fin</v>
          </cell>
          <cell r="C427" t="str">
            <v>SOL</v>
          </cell>
          <cell r="D427">
            <v>6.7640594901541853E-2</v>
          </cell>
          <cell r="E427">
            <v>8.5494183009618474E-2</v>
          </cell>
          <cell r="F427">
            <v>8.4321407368229809E-2</v>
          </cell>
          <cell r="G427">
            <v>8.5467357325714366E-2</v>
          </cell>
          <cell r="H427">
            <v>5.8639702954472447E-2</v>
          </cell>
          <cell r="I427">
            <v>2.6263792577316755E-2</v>
          </cell>
        </row>
        <row r="428">
          <cell r="A428" t="str">
            <v>ITOT-SWHSOLBR</v>
          </cell>
          <cell r="B428" t="str">
            <v>VAR_ncap</v>
          </cell>
          <cell r="C428" t="str">
            <v>-</v>
          </cell>
          <cell r="E428">
            <v>2.5974133026974598E-3</v>
          </cell>
          <cell r="F428">
            <v>1.7068967257732E-8</v>
          </cell>
          <cell r="G428">
            <v>1.6179458556567201E-8</v>
          </cell>
          <cell r="H428">
            <v>3.8773225196835201E-3</v>
          </cell>
          <cell r="I428">
            <v>5.9908707386012502E-3</v>
          </cell>
          <cell r="J428"/>
          <cell r="K428"/>
        </row>
        <row r="429">
          <cell r="A429" t="str">
            <v>ITOT-SWHSOLBR</v>
          </cell>
          <cell r="B429" t="str">
            <v>VAR_cap</v>
          </cell>
          <cell r="C429" t="str">
            <v>-</v>
          </cell>
          <cell r="D429">
            <v>9.8214799778629808E-3</v>
          </cell>
          <cell r="E429">
            <v>1.241889328056044E-2</v>
          </cell>
          <cell r="F429">
            <v>1.24189103495277E-2</v>
          </cell>
          <cell r="G429">
            <v>1.2418926528986261E-2</v>
          </cell>
          <cell r="H429">
            <v>1.2417856215184601E-2</v>
          </cell>
          <cell r="I429">
            <v>1.24173677937557E-2</v>
          </cell>
          <cell r="K429"/>
        </row>
        <row r="430">
          <cell r="A430" t="str">
            <v>SCOM-SHNGAHP</v>
          </cell>
          <cell r="B430" t="str">
            <v>VAR_fout</v>
          </cell>
          <cell r="C430" t="str">
            <v>SCOM-SHANGAH</v>
          </cell>
          <cell r="F430">
            <v>1.7761133337509993</v>
          </cell>
          <cell r="G430">
            <v>3.1582393923131256</v>
          </cell>
          <cell r="H430">
            <v>4.6235874291122228</v>
          </cell>
          <cell r="I430">
            <v>4.3366484211367915</v>
          </cell>
          <cell r="K430"/>
        </row>
        <row r="431">
          <cell r="A431" t="str">
            <v>SCOM-SHNGAHP</v>
          </cell>
          <cell r="B431" t="str">
            <v>VAR_fout</v>
          </cell>
          <cell r="C431" t="str">
            <v>CO2_S</v>
          </cell>
          <cell r="F431">
            <v>51.416391477155301</v>
          </cell>
          <cell r="G431">
            <v>86.862694974926399</v>
          </cell>
          <cell r="H431">
            <v>118.957788062597</v>
          </cell>
          <cell r="I431">
            <v>101.210765032244</v>
          </cell>
          <cell r="K431"/>
        </row>
        <row r="432">
          <cell r="A432" t="str">
            <v>SCOM-SHNGAHP</v>
          </cell>
          <cell r="B432" t="str">
            <v>VAR_fin</v>
          </cell>
          <cell r="C432" t="str">
            <v>SCOMELCHPC</v>
          </cell>
          <cell r="F432">
            <v>1.7761133337509993</v>
          </cell>
          <cell r="G432">
            <v>3.1582393923131256</v>
          </cell>
          <cell r="H432">
            <v>4.6235874291122228</v>
          </cell>
          <cell r="I432">
            <v>4.3366484211367915</v>
          </cell>
          <cell r="K432"/>
        </row>
        <row r="433">
          <cell r="A433" t="str">
            <v>SCOM-SHNGAHP</v>
          </cell>
          <cell r="B433" t="str">
            <v>VAR_fin</v>
          </cell>
          <cell r="C433" t="str">
            <v>SNGA</v>
          </cell>
          <cell r="F433">
            <v>0.91163814675807209</v>
          </cell>
          <cell r="G433">
            <v>1.54011870522919</v>
          </cell>
          <cell r="H433">
            <v>2.1091806394077408</v>
          </cell>
          <cell r="I433">
            <v>1.7945171105007756</v>
          </cell>
          <cell r="K433"/>
        </row>
        <row r="434">
          <cell r="A434" t="str">
            <v>SCOM-SHNGAHP</v>
          </cell>
          <cell r="B434" t="str">
            <v>VAR_ncap</v>
          </cell>
          <cell r="C434" t="str">
            <v>-</v>
          </cell>
          <cell r="D434">
            <v>1.59406094926187E-7</v>
          </cell>
          <cell r="E434">
            <v>1.4186295055310801E-5</v>
          </cell>
          <cell r="F434">
            <v>0.13729175321221601</v>
          </cell>
          <cell r="G434">
            <v>0.106937288315976</v>
          </cell>
          <cell r="H434">
            <v>0.20108469135102899</v>
          </cell>
          <cell r="I434">
            <v>0.16607235582512</v>
          </cell>
          <cell r="K434"/>
        </row>
        <row r="435">
          <cell r="A435" t="str">
            <v>SCOM-SHNGAHP</v>
          </cell>
          <cell r="B435" t="str">
            <v>VAR_cap</v>
          </cell>
          <cell r="C435" t="str">
            <v>-</v>
          </cell>
          <cell r="D435">
            <v>1.59406094926187E-7</v>
          </cell>
          <cell r="E435">
            <v>1.4280793050823894E-5</v>
          </cell>
          <cell r="F435">
            <v>0.13730597151703333</v>
          </cell>
          <cell r="G435">
            <v>0.24424326036759209</v>
          </cell>
          <cell r="H435">
            <v>0.35912768869242606</v>
          </cell>
          <cell r="I435">
            <v>0.33767734232798546</v>
          </cell>
          <cell r="J435"/>
          <cell r="K435"/>
        </row>
        <row r="436">
          <cell r="A436" t="str">
            <v>RHNS-SHNGABR</v>
          </cell>
          <cell r="B436" t="str">
            <v>VAR_fout</v>
          </cell>
          <cell r="C436" t="str">
            <v>CO2_R</v>
          </cell>
          <cell r="E436">
            <v>6.0646726835434404</v>
          </cell>
          <cell r="F436">
            <v>2.6148624361621602</v>
          </cell>
          <cell r="G436">
            <v>3.4128202925688802</v>
          </cell>
          <cell r="H436">
            <v>3.3320669423316001</v>
          </cell>
          <cell r="I436">
            <v>1.7112603472219401</v>
          </cell>
          <cell r="J436"/>
          <cell r="K436"/>
        </row>
        <row r="437">
          <cell r="A437" t="str">
            <v>RHNS-SHNGABR</v>
          </cell>
          <cell r="B437" t="str">
            <v>VAR_fout</v>
          </cell>
          <cell r="C437" t="str">
            <v>RHNS-SHNGA</v>
          </cell>
          <cell r="E437">
            <v>0.10215317463415348</v>
          </cell>
          <cell r="F437">
            <v>4.4474038452013177E-2</v>
          </cell>
          <cell r="G437">
            <v>5.8053805654235631E-2</v>
          </cell>
          <cell r="H437">
            <v>5.6682950539992824E-2</v>
          </cell>
          <cell r="I437">
            <v>2.911084540059013E-2</v>
          </cell>
          <cell r="J437"/>
          <cell r="K437"/>
        </row>
        <row r="438">
          <cell r="A438" t="str">
            <v>RHNS-SHNGABR</v>
          </cell>
          <cell r="B438" t="str">
            <v>VAR_fin</v>
          </cell>
          <cell r="C438" t="str">
            <v>RNGA</v>
          </cell>
          <cell r="E438">
            <v>0.10752965750963531</v>
          </cell>
          <cell r="F438">
            <v>4.6362809151811402E-2</v>
          </cell>
          <cell r="G438">
            <v>6.0510998095192899E-2</v>
          </cell>
          <cell r="H438">
            <v>5.9079201105170225E-2</v>
          </cell>
          <cell r="I438">
            <v>3.0341495518119571E-2</v>
          </cell>
          <cell r="J438"/>
          <cell r="K438"/>
        </row>
        <row r="439">
          <cell r="A439" t="str">
            <v>RHNS-SHNGABR</v>
          </cell>
          <cell r="B439" t="str">
            <v>VAR_ncap</v>
          </cell>
          <cell r="C439" t="str">
            <v>-</v>
          </cell>
          <cell r="E439">
            <v>7.4694939094472196E-3</v>
          </cell>
          <cell r="F439">
            <v>8.8518989116065298E-8</v>
          </cell>
          <cell r="G439">
            <v>1.09990849676347E-7</v>
          </cell>
          <cell r="H439">
            <v>3.49897994283001E-3</v>
          </cell>
          <cell r="I439">
            <v>2.1015648877632699E-7</v>
          </cell>
          <cell r="K439"/>
        </row>
        <row r="440">
          <cell r="A440" t="str">
            <v>RHNS-SHNGABR</v>
          </cell>
          <cell r="B440" t="str">
            <v>VAR_cap</v>
          </cell>
          <cell r="C440" t="str">
            <v>-</v>
          </cell>
          <cell r="E440">
            <v>7.4694939094472196E-3</v>
          </cell>
          <cell r="F440">
            <v>7.4686974473769608E-3</v>
          </cell>
          <cell r="G440">
            <v>7.468059850314835E-3</v>
          </cell>
          <cell r="H440">
            <v>4.1386494491503657E-3</v>
          </cell>
          <cell r="I440">
            <v>2.8093734232220724E-3</v>
          </cell>
        </row>
        <row r="441">
          <cell r="A441" t="str">
            <v>D-RHNM_LTH_CHPNGA</v>
          </cell>
          <cell r="B441" t="str">
            <v>VAR_fout</v>
          </cell>
          <cell r="C441" t="str">
            <v>RHSA_LTH</v>
          </cell>
          <cell r="D441">
            <v>6.3656546950972525E-6</v>
          </cell>
          <cell r="E441">
            <v>9.0391878567463747E-6</v>
          </cell>
          <cell r="F441">
            <v>9.3995125799481005E-4</v>
          </cell>
          <cell r="G441">
            <v>0.20354896844386663</v>
          </cell>
          <cell r="H441">
            <v>1.0063580565047252</v>
          </cell>
          <cell r="I441">
            <v>0.61603492764354362</v>
          </cell>
        </row>
        <row r="442">
          <cell r="A442" t="str">
            <v>D-RHNM_LTH_CHPNGA</v>
          </cell>
          <cell r="B442" t="str">
            <v>VAR_fout</v>
          </cell>
          <cell r="C442" t="str">
            <v>LTH</v>
          </cell>
          <cell r="G442">
            <v>4.7121833806045168E-4</v>
          </cell>
          <cell r="H442">
            <v>1.2801528244266668E-3</v>
          </cell>
          <cell r="I442">
            <v>8.1806981214520183E-4</v>
          </cell>
          <cell r="K442"/>
        </row>
        <row r="443">
          <cell r="A443" t="str">
            <v>D-RHNM_LTH_CHPNGA</v>
          </cell>
          <cell r="B443" t="str">
            <v>VAR_fout</v>
          </cell>
          <cell r="C443" t="str">
            <v>RHNM_LTH_CHPNGA_ON</v>
          </cell>
          <cell r="D443">
            <v>1.4068955339529835E-5</v>
          </cell>
          <cell r="E443">
            <v>2.5971824853038153E-3</v>
          </cell>
          <cell r="F443">
            <v>2.8341920197535217E-5</v>
          </cell>
          <cell r="G443">
            <v>0.5091734423524088</v>
          </cell>
          <cell r="J443"/>
          <cell r="K443"/>
        </row>
        <row r="444">
          <cell r="A444" t="str">
            <v>D-RHNM_LTH_CHPNGA</v>
          </cell>
          <cell r="B444" t="str">
            <v>VAR_fin</v>
          </cell>
          <cell r="C444" t="str">
            <v>RHNM_LTH_CHPNGA</v>
          </cell>
          <cell r="D444">
            <v>2.043461003462709E-5</v>
          </cell>
          <cell r="E444">
            <v>2.6066665941833125E-3</v>
          </cell>
          <cell r="F444">
            <v>9.6868520045618285E-4</v>
          </cell>
          <cell r="G444">
            <v>0.71319362913433637</v>
          </cell>
          <cell r="H444">
            <v>1.0076382093291514</v>
          </cell>
          <cell r="I444">
            <v>0.616853109950944</v>
          </cell>
        </row>
        <row r="445">
          <cell r="A445" t="str">
            <v>RHNM-SHELCHP</v>
          </cell>
          <cell r="B445" t="str">
            <v>VAR_fout</v>
          </cell>
          <cell r="C445" t="str">
            <v>RHNM-SHAELCH</v>
          </cell>
          <cell r="E445">
            <v>2.8346669379133315E-5</v>
          </cell>
          <cell r="F445">
            <v>0.85580530749518469</v>
          </cell>
          <cell r="G445">
            <v>1.5281044787838478</v>
          </cell>
          <cell r="H445">
            <v>2.566483854113867</v>
          </cell>
          <cell r="I445">
            <v>3.3003799613214611</v>
          </cell>
        </row>
        <row r="446">
          <cell r="A446" t="str">
            <v>RHNM-SHELCHP</v>
          </cell>
          <cell r="B446" t="str">
            <v>VAR_fin</v>
          </cell>
          <cell r="C446" t="str">
            <v>RHNM_ELC</v>
          </cell>
          <cell r="E446">
            <v>8.4869946856739099E-6</v>
          </cell>
          <cell r="F446">
            <v>0.24721577004649475</v>
          </cell>
          <cell r="G446">
            <v>0.41410395079801054</v>
          </cell>
          <cell r="H446">
            <v>0.64406927564340966</v>
          </cell>
          <cell r="I446">
            <v>0.77228952334438417</v>
          </cell>
          <cell r="J446"/>
          <cell r="K446"/>
        </row>
        <row r="447">
          <cell r="A447" t="str">
            <v>RHNM-SHELCHP</v>
          </cell>
          <cell r="B447" t="str">
            <v>VAR_fin</v>
          </cell>
          <cell r="C447" t="str">
            <v>RHNMELCHPC</v>
          </cell>
          <cell r="E447">
            <v>2.8346669379133315E-5</v>
          </cell>
          <cell r="F447">
            <v>0.85580530749518469</v>
          </cell>
          <cell r="G447">
            <v>1.5281044787838478</v>
          </cell>
          <cell r="H447">
            <v>2.566483854113867</v>
          </cell>
          <cell r="I447">
            <v>3.3003799613214611</v>
          </cell>
        </row>
        <row r="448">
          <cell r="A448" t="str">
            <v>RHNM-SHELCHP</v>
          </cell>
          <cell r="B448" t="str">
            <v>VAR_ncap</v>
          </cell>
          <cell r="C448" t="str">
            <v>-</v>
          </cell>
          <cell r="E448">
            <v>9.6713606959502495E-5</v>
          </cell>
          <cell r="F448">
            <v>6.6358361550295702E-2</v>
          </cell>
          <cell r="G448">
            <v>5.2168969524794898E-2</v>
          </cell>
          <cell r="H448">
            <v>0.10833314991506</v>
          </cell>
          <cell r="I448">
            <v>0.15987615109498099</v>
          </cell>
        </row>
        <row r="449">
          <cell r="A449" t="str">
            <v>RHNM-SHELCHP</v>
          </cell>
          <cell r="B449" t="str">
            <v>VAR_cap</v>
          </cell>
          <cell r="C449" t="str">
            <v>-</v>
          </cell>
          <cell r="E449">
            <v>9.6713606959502495E-5</v>
          </cell>
          <cell r="F449">
            <v>6.6454986984169809E-2</v>
          </cell>
          <cell r="G449">
            <v>0.11862392560505092</v>
          </cell>
          <cell r="H449">
            <v>0.19923067993722127</v>
          </cell>
          <cell r="I449">
            <v>0.25690303708261036</v>
          </cell>
        </row>
        <row r="450">
          <cell r="A450" t="str">
            <v>D-IH2R</v>
          </cell>
          <cell r="B450" t="str">
            <v>VAR_fout</v>
          </cell>
          <cell r="C450" t="str">
            <v>IH2</v>
          </cell>
          <cell r="G450">
            <v>3.2320154757603361</v>
          </cell>
          <cell r="H450">
            <v>7.669682587068805</v>
          </cell>
          <cell r="I450">
            <v>4.7005987383924346</v>
          </cell>
        </row>
        <row r="451">
          <cell r="A451" t="str">
            <v>D-IH2R</v>
          </cell>
          <cell r="B451" t="str">
            <v>VAR_fin</v>
          </cell>
          <cell r="C451" t="str">
            <v>H2</v>
          </cell>
          <cell r="G451">
            <v>3.2320154757603361</v>
          </cell>
          <cell r="H451">
            <v>7.669682587068805</v>
          </cell>
          <cell r="I451">
            <v>4.7005987383924346</v>
          </cell>
        </row>
        <row r="452">
          <cell r="A452" t="str">
            <v>D-IH2R</v>
          </cell>
          <cell r="B452" t="str">
            <v>VAR_ncap</v>
          </cell>
          <cell r="C452" t="str">
            <v>-</v>
          </cell>
          <cell r="G452">
            <v>0.113882601546666</v>
          </cell>
          <cell r="H452">
            <v>0.24007813946395501</v>
          </cell>
          <cell r="I452">
            <v>8.3384947030405901E-2</v>
          </cell>
        </row>
        <row r="453">
          <cell r="A453" t="str">
            <v>D-IH2R</v>
          </cell>
          <cell r="B453" t="str">
            <v>VAR_cap</v>
          </cell>
          <cell r="C453" t="str">
            <v>-</v>
          </cell>
          <cell r="G453">
            <v>0.113882601546666</v>
          </cell>
          <cell r="H453">
            <v>0.27024810767261798</v>
          </cell>
          <cell r="I453">
            <v>0.165616810675662</v>
          </cell>
        </row>
        <row r="454">
          <cell r="A454" t="str">
            <v>RHEM-SHSTG-ELC</v>
          </cell>
          <cell r="B454" t="str">
            <v>VAR_fout</v>
          </cell>
          <cell r="C454" t="str">
            <v>RHEM-SHAELCB</v>
          </cell>
          <cell r="D454">
            <v>1.0541066319672609E-7</v>
          </cell>
          <cell r="E454">
            <v>0.50591841713764629</v>
          </cell>
          <cell r="F454">
            <v>1.0925170508117345E-2</v>
          </cell>
          <cell r="G454">
            <v>1.688509154790626E-3</v>
          </cell>
          <cell r="H454">
            <v>2.1713056861957116E-4</v>
          </cell>
          <cell r="I454">
            <v>1.8849713499902884E-4</v>
          </cell>
        </row>
        <row r="455">
          <cell r="A455" t="str">
            <v>RHEM-SHSTG-ELC</v>
          </cell>
          <cell r="B455" t="str">
            <v>VAR_fin</v>
          </cell>
          <cell r="C455" t="str">
            <v>RHEM-SHAELCB</v>
          </cell>
          <cell r="D455">
            <v>1.8595070772312107E-6</v>
          </cell>
          <cell r="E455">
            <v>0.50593882982985072</v>
          </cell>
          <cell r="F455">
            <v>1.0923444943207921E-2</v>
          </cell>
          <cell r="G455">
            <v>1.6867159879121174E-3</v>
          </cell>
          <cell r="H455">
            <v>2.175480406176187E-4</v>
          </cell>
          <cell r="I455">
            <v>1.8843435177854438E-4</v>
          </cell>
        </row>
        <row r="456">
          <cell r="A456" t="str">
            <v>RHEM-SHSTG-ELC</v>
          </cell>
          <cell r="B456" t="str">
            <v>VAR_ncap</v>
          </cell>
          <cell r="C456" t="str">
            <v>-</v>
          </cell>
          <cell r="D456">
            <v>4.9196392942419502E-3</v>
          </cell>
          <cell r="E456">
            <v>4.7241752721179302E-2</v>
          </cell>
          <cell r="F456">
            <v>5.0980150904771104E-6</v>
          </cell>
          <cell r="G456">
            <v>7.0204047840677899E-6</v>
          </cell>
          <cell r="H456">
            <v>3.7429537997042902E-5</v>
          </cell>
          <cell r="I456">
            <v>1.0167263918255999E-5</v>
          </cell>
        </row>
        <row r="457">
          <cell r="A457" t="str">
            <v>RHEM-SHSTG-ELC</v>
          </cell>
          <cell r="B457" t="str">
            <v>VAR_cap</v>
          </cell>
          <cell r="C457" t="str">
            <v>-</v>
          </cell>
          <cell r="D457">
            <v>4.9196392942419502E-3</v>
          </cell>
          <cell r="E457">
            <v>5.2155491451077916E-2</v>
          </cell>
          <cell r="F457">
            <v>1.0206048961087996E-3</v>
          </cell>
          <cell r="G457">
            <v>2.8963770316929593E-4</v>
          </cell>
          <cell r="H457">
            <v>4.6439450363654397E-5</v>
          </cell>
          <cell r="I457">
            <v>3.4015484952175719E-5</v>
          </cell>
        </row>
        <row r="458">
          <cell r="A458" t="str">
            <v>RHNM-SHLTHCHPWOD</v>
          </cell>
          <cell r="B458" t="str">
            <v>VAR_ncap</v>
          </cell>
          <cell r="C458" t="str">
            <v>-</v>
          </cell>
          <cell r="G458">
            <v>6.01701157283677E-5</v>
          </cell>
          <cell r="H458">
            <v>8.1065282307314594E-5</v>
          </cell>
          <cell r="I458">
            <v>4.5444405017195001E-5</v>
          </cell>
        </row>
        <row r="459">
          <cell r="A459" t="str">
            <v>RHNM-SHLTHCHPWOD</v>
          </cell>
          <cell r="B459" t="str">
            <v>VAR_cap</v>
          </cell>
          <cell r="C459" t="str">
            <v>-</v>
          </cell>
          <cell r="G459">
            <v>6.01701157283677E-5</v>
          </cell>
          <cell r="H459">
            <v>1.168697943932627E-4</v>
          </cell>
          <cell r="I459">
            <v>7.194935620497361E-5</v>
          </cell>
        </row>
        <row r="460">
          <cell r="A460" t="str">
            <v>ITOT-SWHDEM</v>
          </cell>
          <cell r="B460" t="str">
            <v>VAR_fout</v>
          </cell>
          <cell r="C460" t="str">
            <v>ITOT-SWHD</v>
          </cell>
          <cell r="D460">
            <v>72.708169056255471</v>
          </cell>
          <cell r="E460">
            <v>74.111154758224004</v>
          </cell>
          <cell r="F460">
            <v>76.099038938256996</v>
          </cell>
          <cell r="G460">
            <v>77.114635442329984</v>
          </cell>
          <cell r="H460">
            <v>78.060819047518137</v>
          </cell>
          <cell r="I460">
            <v>78.674842973178571</v>
          </cell>
        </row>
        <row r="461">
          <cell r="A461" t="str">
            <v>ITOT-SWHDEM</v>
          </cell>
          <cell r="B461" t="str">
            <v>VAR_fin</v>
          </cell>
          <cell r="C461" t="str">
            <v>ITOT-SWHNGAH</v>
          </cell>
          <cell r="F461">
            <v>2.4697046204626379E-3</v>
          </cell>
          <cell r="G461">
            <v>4.0273417407136712E-3</v>
          </cell>
          <cell r="H461">
            <v>4.8919769862117912E-3</v>
          </cell>
          <cell r="I461">
            <v>4.925815760250217E-3</v>
          </cell>
        </row>
        <row r="462">
          <cell r="A462" t="str">
            <v>ITOT-SWHDEM</v>
          </cell>
          <cell r="B462" t="str">
            <v>VAR_fin</v>
          </cell>
          <cell r="C462" t="str">
            <v>ITOT-SWH</v>
          </cell>
          <cell r="D462">
            <v>61.718483374357618</v>
          </cell>
          <cell r="E462">
            <v>58.030883890444798</v>
          </cell>
          <cell r="F462">
            <v>57.259018343422852</v>
          </cell>
          <cell r="G462">
            <v>57.987402708993592</v>
          </cell>
          <cell r="H462">
            <v>57.526177755475587</v>
          </cell>
          <cell r="I462">
            <v>58.18268994563941</v>
          </cell>
        </row>
        <row r="463">
          <cell r="A463" t="str">
            <v>ITOT-SWHDEM</v>
          </cell>
          <cell r="B463" t="str">
            <v>VAR_fin</v>
          </cell>
          <cell r="C463" t="str">
            <v>ITOT-SWHELCH</v>
          </cell>
          <cell r="D463">
            <v>1.1081275654045448</v>
          </cell>
          <cell r="E463">
            <v>1.4007926584971475</v>
          </cell>
          <cell r="F463">
            <v>3.0646530058292174</v>
          </cell>
          <cell r="G463">
            <v>3.2927928169885154</v>
          </cell>
          <cell r="H463">
            <v>3.8632222517263637</v>
          </cell>
          <cell r="I463">
            <v>3.8604700863653632</v>
          </cell>
        </row>
        <row r="464">
          <cell r="A464" t="str">
            <v>ITOT-SWHDEM</v>
          </cell>
          <cell r="B464" t="str">
            <v>VAR_fin</v>
          </cell>
          <cell r="C464" t="str">
            <v>ITOT-SWHC</v>
          </cell>
          <cell r="E464">
            <v>4.259029030794542</v>
          </cell>
          <cell r="F464">
            <v>4.2590598078922923</v>
          </cell>
          <cell r="G464">
            <v>4.2590665731493296</v>
          </cell>
          <cell r="H464">
            <v>5.2173019383384007</v>
          </cell>
          <cell r="I464">
            <v>5.2729312248122122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</v>
          </cell>
          <cell r="D465">
            <v>9.8139098569200218</v>
          </cell>
          <cell r="E465">
            <v>10.335085221455607</v>
          </cell>
          <cell r="F465">
            <v>11.429668636168229</v>
          </cell>
          <cell r="G465">
            <v>11.485992077712913</v>
          </cell>
          <cell r="H465">
            <v>11.390774994212924</v>
          </cell>
          <cell r="I465">
            <v>11.327676689109104</v>
          </cell>
        </row>
        <row r="466">
          <cell r="A466" t="str">
            <v>ITOT-SWHDEM</v>
          </cell>
          <cell r="B466" t="str">
            <v>VAR_fin</v>
          </cell>
          <cell r="C466" t="str">
            <v>ITOT-SWHSOL</v>
          </cell>
          <cell r="D466">
            <v>6.7648259573295538E-2</v>
          </cell>
          <cell r="E466">
            <v>8.5511063066337628E-2</v>
          </cell>
          <cell r="F466">
            <v>8.4305790786218221E-2</v>
          </cell>
          <cell r="G466">
            <v>8.5454300426135041E-2</v>
          </cell>
          <cell r="H466">
            <v>5.8613809248602967E-2</v>
          </cell>
          <cell r="I466">
            <v>2.6258593105016496E-2</v>
          </cell>
        </row>
        <row r="467">
          <cell r="A467" t="str">
            <v>D-RHNS_NKEV_GAS_ELC_CHP</v>
          </cell>
          <cell r="B467" t="str">
            <v>VAR_fout</v>
          </cell>
          <cell r="C467" t="str">
            <v>RHNS_ELC</v>
          </cell>
          <cell r="E467">
            <v>1.9314142024738865E-4</v>
          </cell>
          <cell r="F467">
            <v>2.0878020648732462E-4</v>
          </cell>
          <cell r="G467">
            <v>2.8538506963577564E-4</v>
          </cell>
          <cell r="H467">
            <v>4.8843763673803826E-4</v>
          </cell>
          <cell r="I467">
            <v>3.1357755780804693E-4</v>
          </cell>
        </row>
        <row r="468">
          <cell r="A468" t="str">
            <v>D-RHNS_NKEV_GAS_ELC_CHP</v>
          </cell>
          <cell r="B468" t="str">
            <v>VAR_fout</v>
          </cell>
          <cell r="C468" t="str">
            <v>ELC5</v>
          </cell>
          <cell r="E468">
            <v>1.9306683917742201E-4</v>
          </cell>
          <cell r="F468">
            <v>2.087876801439098E-4</v>
          </cell>
          <cell r="G468">
            <v>2.856576217732416E-4</v>
          </cell>
          <cell r="H468">
            <v>4.8881715343756149E-4</v>
          </cell>
          <cell r="I468">
            <v>3.1367861164436635E-4</v>
          </cell>
        </row>
        <row r="469">
          <cell r="A469" t="str">
            <v>D-RHNS_NKEV_GAS_ELC_CHP</v>
          </cell>
          <cell r="B469" t="str">
            <v>VAR_fin</v>
          </cell>
          <cell r="C469" t="str">
            <v>RHNS_NKEV_GAS_ELC_CHP</v>
          </cell>
          <cell r="E469">
            <v>3.8620825942481125E-4</v>
          </cell>
          <cell r="F469">
            <v>4.1090429002964334E-4</v>
          </cell>
          <cell r="G469">
            <v>5.710426914090174E-4</v>
          </cell>
          <cell r="H469">
            <v>9.7725479017559975E-4</v>
          </cell>
          <cell r="I469">
            <v>6.2725616945241334E-4</v>
          </cell>
        </row>
        <row r="470">
          <cell r="A470" t="str">
            <v>RHNM-SHSTG-NGAHP</v>
          </cell>
          <cell r="B470" t="str">
            <v>VAR_fout</v>
          </cell>
          <cell r="C470" t="str">
            <v>RHNM-SHANGAH</v>
          </cell>
          <cell r="F470">
            <v>1.552793762371568E-2</v>
          </cell>
          <cell r="G470">
            <v>3.2666334524808001E-2</v>
          </cell>
          <cell r="H470">
            <v>7.7158557994181406E-2</v>
          </cell>
          <cell r="I470">
            <v>6.0514122368831171E-2</v>
          </cell>
        </row>
        <row r="471">
          <cell r="A471" t="str">
            <v>RHNM-SHSTG-NGAHP</v>
          </cell>
          <cell r="B471" t="str">
            <v>VAR_fin</v>
          </cell>
          <cell r="C471" t="str">
            <v>RHNM-SHANGAH</v>
          </cell>
          <cell r="F471">
            <v>1.5538213277777943E-2</v>
          </cell>
          <cell r="G471">
            <v>3.2678081051785816E-2</v>
          </cell>
          <cell r="H471">
            <v>7.7170637509534748E-2</v>
          </cell>
          <cell r="I471">
            <v>6.0528933564347007E-2</v>
          </cell>
        </row>
        <row r="472">
          <cell r="A472" t="str">
            <v>RHNM-SHSTG-NGAHP</v>
          </cell>
          <cell r="B472" t="str">
            <v>VAR_ncap</v>
          </cell>
          <cell r="C472" t="str">
            <v>-</v>
          </cell>
          <cell r="D472">
            <v>3.7197736255477299E-6</v>
          </cell>
          <cell r="E472">
            <v>4.3172053380487201E-6</v>
          </cell>
          <cell r="F472">
            <v>4.1604396691347504E-3</v>
          </cell>
          <cell r="G472">
            <v>6.8055030379339703E-3</v>
          </cell>
          <cell r="H472">
            <v>9.2746091616328005E-3</v>
          </cell>
          <cell r="I472">
            <v>1.3369902459106501E-2</v>
          </cell>
        </row>
        <row r="473">
          <cell r="A473" t="str">
            <v>RHNM-SHSTG-NGAHP</v>
          </cell>
          <cell r="B473" t="str">
            <v>VAR_cap</v>
          </cell>
          <cell r="C473" t="str">
            <v>-</v>
          </cell>
          <cell r="D473">
            <v>3.7197736255477299E-6</v>
          </cell>
          <cell r="E473">
            <v>3.3992163703984988E-7</v>
          </cell>
          <cell r="F473">
            <v>4.1578636174501808E-3</v>
          </cell>
          <cell r="G473">
            <v>1.095767590478018E-2</v>
          </cell>
          <cell r="H473">
            <v>1.9384883599422652E-2</v>
          </cell>
          <cell r="I473">
            <v>2.2093012572059888E-2</v>
          </cell>
        </row>
        <row r="474">
          <cell r="A474" t="str">
            <v>D-IBIO</v>
          </cell>
          <cell r="B474" t="str">
            <v>VAR_fout</v>
          </cell>
          <cell r="C474" t="str">
            <v>IBIO</v>
          </cell>
          <cell r="D474">
            <v>0.43672771288736428</v>
          </cell>
          <cell r="E474">
            <v>0.55206570645640107</v>
          </cell>
          <cell r="F474">
            <v>3.175233909829386</v>
          </cell>
          <cell r="G474">
            <v>7.9341963704393175</v>
          </cell>
          <cell r="H474">
            <v>10.351675924997561</v>
          </cell>
          <cell r="I474">
            <v>10.351676493102225</v>
          </cell>
        </row>
        <row r="475">
          <cell r="A475" t="str">
            <v>D-IBIO</v>
          </cell>
          <cell r="B475" t="str">
            <v>VAR_fin</v>
          </cell>
          <cell r="C475" t="str">
            <v>BIO</v>
          </cell>
          <cell r="D475">
            <v>0.43672771288736428</v>
          </cell>
          <cell r="E475">
            <v>0.55206570645640107</v>
          </cell>
          <cell r="F475">
            <v>3.175233909829386</v>
          </cell>
          <cell r="G475">
            <v>7.9341963704393175</v>
          </cell>
          <cell r="H475">
            <v>10.351675924997561</v>
          </cell>
          <cell r="I475">
            <v>10.351676493102225</v>
          </cell>
        </row>
        <row r="476">
          <cell r="A476" t="str">
            <v>D-RHES_KEV_WOD_ELC_CHP</v>
          </cell>
          <cell r="B476" t="str">
            <v>VAR_fout</v>
          </cell>
          <cell r="C476" t="str">
            <v>RHES_ELC</v>
          </cell>
          <cell r="G476">
            <v>6.1229566032123685E-5</v>
          </cell>
          <cell r="H476">
            <v>1.2876754672310492E-4</v>
          </cell>
          <cell r="I476">
            <v>7.3422113181977858E-5</v>
          </cell>
        </row>
        <row r="477">
          <cell r="A477" t="str">
            <v>D-RHES_KEV_WOD_ELC_CHP</v>
          </cell>
          <cell r="B477" t="str">
            <v>VAR_fout</v>
          </cell>
          <cell r="C477" t="str">
            <v>ELC5</v>
          </cell>
          <cell r="G477">
            <v>9.9175339527015252E-5</v>
          </cell>
          <cell r="H477">
            <v>1.2879598358725279E-4</v>
          </cell>
          <cell r="I477">
            <v>7.3435465138547623E-5</v>
          </cell>
        </row>
        <row r="478">
          <cell r="A478" t="str">
            <v>D-RHES_KEV_WOD_ELC_CHP</v>
          </cell>
          <cell r="B478" t="str">
            <v>VAR_fin</v>
          </cell>
          <cell r="C478" t="str">
            <v>RHES_KEV_WOD_ELC_CHP</v>
          </cell>
          <cell r="G478">
            <v>1.5880480655947878E-4</v>
          </cell>
          <cell r="H478">
            <v>2.5219011891937078E-4</v>
          </cell>
          <cell r="I478">
            <v>1.4319164829130186E-4</v>
          </cell>
        </row>
        <row r="479">
          <cell r="A479" t="str">
            <v>RHNS-SHLFOBR</v>
          </cell>
          <cell r="B479" t="str">
            <v>VAR_fout</v>
          </cell>
          <cell r="C479" t="str">
            <v>CO2_R</v>
          </cell>
          <cell r="E479">
            <v>1.5312514471386199E-3</v>
          </cell>
          <cell r="F479">
            <v>1.0869486132913799</v>
          </cell>
          <cell r="G479">
            <v>1.6709329727362401</v>
          </cell>
          <cell r="H479">
            <v>1.40482236853366</v>
          </cell>
        </row>
        <row r="480">
          <cell r="A480" t="str">
            <v>RHNS-SHLFOBR</v>
          </cell>
          <cell r="B480" t="str">
            <v>VAR_fout</v>
          </cell>
          <cell r="C480" t="str">
            <v>RHNS-SHLFO</v>
          </cell>
          <cell r="E480">
            <v>1.8612565645341686E-5</v>
          </cell>
          <cell r="F480">
            <v>1.3988941827700684E-2</v>
          </cell>
          <cell r="G480">
            <v>2.1514630914599733E-2</v>
          </cell>
          <cell r="H480">
            <v>1.8088270390893571E-2</v>
          </cell>
        </row>
        <row r="481">
          <cell r="A481" t="str">
            <v>RHNS-SHLFOBR</v>
          </cell>
          <cell r="B481" t="str">
            <v>VAR_fin</v>
          </cell>
          <cell r="C481" t="str">
            <v>RLFO</v>
          </cell>
          <cell r="E481">
            <v>2.0776817464567435E-5</v>
          </cell>
          <cell r="F481">
            <v>1.474828511928605E-2</v>
          </cell>
          <cell r="G481">
            <v>2.2672089182309889E-2</v>
          </cell>
          <cell r="H481">
            <v>1.9061361852559865E-2</v>
          </cell>
        </row>
        <row r="482">
          <cell r="A482" t="str">
            <v>RHNS-SHLFOBR</v>
          </cell>
          <cell r="B482" t="str">
            <v>VAR_ncap</v>
          </cell>
          <cell r="C482" t="str">
            <v>-</v>
          </cell>
          <cell r="E482">
            <v>5.4282600877521601E-6</v>
          </cell>
          <cell r="F482">
            <v>7.4416432148051298E-3</v>
          </cell>
        </row>
        <row r="483">
          <cell r="A483" t="str">
            <v>RHNS-SHLFOBR</v>
          </cell>
          <cell r="B483" t="str">
            <v>VAR_cap</v>
          </cell>
          <cell r="C483" t="str">
            <v>-</v>
          </cell>
          <cell r="E483">
            <v>5.4282600877521601E-6</v>
          </cell>
          <cell r="F483">
            <v>7.4453168391164287E-3</v>
          </cell>
          <cell r="G483">
            <v>7.4439783055438129E-3</v>
          </cell>
          <cell r="H483">
            <v>1.3180739722637629E-3</v>
          </cell>
        </row>
        <row r="484">
          <cell r="A484" t="str">
            <v>D-SNGA</v>
          </cell>
          <cell r="B484" t="str">
            <v>VAR_fout</v>
          </cell>
          <cell r="C484" t="str">
            <v>CO2</v>
          </cell>
          <cell r="D484">
            <v>1521.9490515800201</v>
          </cell>
          <cell r="E484">
            <v>1519.4853687731199</v>
          </cell>
          <cell r="F484">
            <v>1310.6932439455099</v>
          </cell>
          <cell r="G484">
            <v>951.27400267320195</v>
          </cell>
          <cell r="H484">
            <v>365.010536454381</v>
          </cell>
          <cell r="I484">
            <v>181.382035084948</v>
          </cell>
        </row>
        <row r="485">
          <cell r="A485" t="str">
            <v>D-SNGA</v>
          </cell>
          <cell r="B485" t="str">
            <v>VAR_fout</v>
          </cell>
          <cell r="C485" t="str">
            <v>SNGA</v>
          </cell>
          <cell r="D485">
            <v>27.204877435755847</v>
          </cell>
          <cell r="E485">
            <v>28.48837034596713</v>
          </cell>
          <cell r="F485">
            <v>23.479249553284763</v>
          </cell>
          <cell r="G485">
            <v>16.813045682199505</v>
          </cell>
          <cell r="H485">
            <v>6.465980154190885</v>
          </cell>
          <cell r="I485">
            <v>3.21282910025365</v>
          </cell>
        </row>
        <row r="486">
          <cell r="A486" t="str">
            <v>D-SNGA</v>
          </cell>
          <cell r="B486" t="str">
            <v>VAR_fin</v>
          </cell>
          <cell r="C486" t="str">
            <v>NGA</v>
          </cell>
          <cell r="D486">
            <v>26.98491226205709</v>
          </cell>
          <cell r="E486">
            <v>26.94122994278581</v>
          </cell>
          <cell r="F486">
            <v>23.239241913927408</v>
          </cell>
          <cell r="G486">
            <v>16.86656033108514</v>
          </cell>
          <cell r="H486">
            <v>6.4718180222407984</v>
          </cell>
          <cell r="I486">
            <v>3.215993529874964</v>
          </cell>
        </row>
        <row r="487">
          <cell r="A487" t="str">
            <v>D-SNGA</v>
          </cell>
          <cell r="B487" t="str">
            <v>VAR_fin</v>
          </cell>
          <cell r="C487" t="str">
            <v>BNGA</v>
          </cell>
          <cell r="D487">
            <v>0.30687440804586802</v>
          </cell>
          <cell r="E487">
            <v>1.6381499091205562</v>
          </cell>
          <cell r="F487">
            <v>0.30109043964311089</v>
          </cell>
          <cell r="G487">
            <v>2.2798203271764026E-4</v>
          </cell>
          <cell r="H487">
            <v>1.8192832305770294E-4</v>
          </cell>
          <cell r="I487">
            <v>1.0904560871859853E-4</v>
          </cell>
        </row>
        <row r="488">
          <cell r="A488" t="str">
            <v>D-SNGA</v>
          </cell>
          <cell r="B488" t="str">
            <v>VAR_fin</v>
          </cell>
          <cell r="C488" t="str">
            <v>H2</v>
          </cell>
          <cell r="F488">
            <v>1.3924470250188623E-2</v>
          </cell>
          <cell r="G488">
            <v>6.2771228913900747E-5</v>
          </cell>
          <cell r="H488">
            <v>1.5132873845800164E-2</v>
          </cell>
          <cell r="I488">
            <v>7.2429636765524649E-3</v>
          </cell>
        </row>
        <row r="489">
          <cell r="A489" t="str">
            <v>D-SNGA</v>
          </cell>
          <cell r="B489" t="str">
            <v>VAR_ncap</v>
          </cell>
          <cell r="C489" t="str">
            <v>-</v>
          </cell>
          <cell r="D489">
            <v>1.71989850026082E-7</v>
          </cell>
          <cell r="E489">
            <v>3.86165383673324E-8</v>
          </cell>
          <cell r="F489">
            <v>6.0247109049665004E-8</v>
          </cell>
          <cell r="G489">
            <v>7.1068034725681504E-8</v>
          </cell>
          <cell r="H489">
            <v>1.4299385037378299E-7</v>
          </cell>
          <cell r="I489">
            <v>2.4004589278777803E-7</v>
          </cell>
        </row>
        <row r="490">
          <cell r="A490" t="str">
            <v>D-SNGA</v>
          </cell>
          <cell r="B490" t="str">
            <v>VAR_cap</v>
          </cell>
          <cell r="C490" t="str">
            <v>-</v>
          </cell>
          <cell r="D490">
            <v>2.2350523736149901</v>
          </cell>
          <cell r="E490">
            <v>2.2350524122315285</v>
          </cell>
          <cell r="F490">
            <v>2.2350524724786376</v>
          </cell>
          <cell r="G490">
            <v>2.2350525435466722</v>
          </cell>
          <cell r="H490">
            <v>2.2350527948046865</v>
          </cell>
          <cell r="I490">
            <v>1.1208913357142991</v>
          </cell>
        </row>
        <row r="491">
          <cell r="A491" t="str">
            <v>D-IPLT</v>
          </cell>
          <cell r="B491" t="str">
            <v>VAR_fout</v>
          </cell>
          <cell r="C491" t="str">
            <v>IPLT</v>
          </cell>
          <cell r="D491">
            <v>0.62578888835875224</v>
          </cell>
          <cell r="E491">
            <v>0.73757379508444887</v>
          </cell>
          <cell r="F491">
            <v>0.73636043336117352</v>
          </cell>
          <cell r="G491">
            <v>0.73429396054552221</v>
          </cell>
          <cell r="H491">
            <v>0.73019610888210273</v>
          </cell>
          <cell r="I491">
            <v>0.72614170349761809</v>
          </cell>
        </row>
        <row r="492">
          <cell r="A492" t="str">
            <v>D-IPLT</v>
          </cell>
          <cell r="B492" t="str">
            <v>VAR_fin</v>
          </cell>
          <cell r="C492" t="str">
            <v>PLT</v>
          </cell>
          <cell r="D492">
            <v>0.62578888835875224</v>
          </cell>
          <cell r="E492">
            <v>0.73757379508444887</v>
          </cell>
          <cell r="F492">
            <v>0.73636043336117352</v>
          </cell>
          <cell r="G492">
            <v>0.73429396054552221</v>
          </cell>
          <cell r="H492">
            <v>0.73019610888210273</v>
          </cell>
          <cell r="I492">
            <v>0.72614170349761809</v>
          </cell>
        </row>
        <row r="493">
          <cell r="A493" t="str">
            <v>ITOT-SWHWODBR</v>
          </cell>
          <cell r="B493" t="str">
            <v>VAR_fout</v>
          </cell>
          <cell r="C493" t="str">
            <v>ITOT-SWH</v>
          </cell>
          <cell r="D493">
            <v>5.3111205773035239</v>
          </cell>
          <cell r="E493">
            <v>6.2669389799064437</v>
          </cell>
          <cell r="F493">
            <v>5.8117002651364764</v>
          </cell>
          <cell r="G493">
            <v>5.9015932134497984</v>
          </cell>
          <cell r="H493">
            <v>7.9566313428576949</v>
          </cell>
          <cell r="I493">
            <v>5.9498880827900891</v>
          </cell>
        </row>
        <row r="494">
          <cell r="A494" t="str">
            <v>ITOT-SWHWODBR</v>
          </cell>
          <cell r="B494" t="str">
            <v>VAR_fin</v>
          </cell>
          <cell r="C494" t="str">
            <v>IWOD</v>
          </cell>
          <cell r="D494">
            <v>9.0018992835652956</v>
          </cell>
          <cell r="E494">
            <v>10.609941839570721</v>
          </cell>
          <cell r="F494">
            <v>9.8225919974137614</v>
          </cell>
          <cell r="G494">
            <v>9.9465054159266355</v>
          </cell>
          <cell r="H494">
            <v>13.335136328811767</v>
          </cell>
          <cell r="I494">
            <v>9.9164801379834842</v>
          </cell>
        </row>
        <row r="495">
          <cell r="A495" t="str">
            <v>ITOT-SWHWODBR</v>
          </cell>
          <cell r="B495" t="str">
            <v>VAR_fin</v>
          </cell>
          <cell r="C495" t="str">
            <v>ITOTWODBRC</v>
          </cell>
          <cell r="D495">
            <v>5.3111205773035239</v>
          </cell>
          <cell r="E495">
            <v>6.2669389799064437</v>
          </cell>
          <cell r="F495">
            <v>5.8117002651364764</v>
          </cell>
          <cell r="G495">
            <v>5.9015932134497984</v>
          </cell>
          <cell r="H495">
            <v>7.9566313428576949</v>
          </cell>
          <cell r="I495">
            <v>5.9498880827900891</v>
          </cell>
        </row>
        <row r="496">
          <cell r="A496" t="str">
            <v>ITOT-SWHWODBR</v>
          </cell>
          <cell r="B496" t="str">
            <v>VAR_ncap</v>
          </cell>
          <cell r="C496" t="str">
            <v>-</v>
          </cell>
          <cell r="E496">
            <v>5.2088216988432301E-2</v>
          </cell>
          <cell r="F496">
            <v>1.4640789723169299E-6</v>
          </cell>
          <cell r="G496">
            <v>2.2710926318836601E-6</v>
          </cell>
          <cell r="H496">
            <v>6.17200553395299E-2</v>
          </cell>
          <cell r="I496">
            <v>0.14338344550044499</v>
          </cell>
        </row>
        <row r="497">
          <cell r="A497" t="str">
            <v>ITOT-SWHWODBR</v>
          </cell>
          <cell r="B497" t="str">
            <v>VAR_cap</v>
          </cell>
          <cell r="C497" t="str">
            <v>-</v>
          </cell>
          <cell r="D497">
            <v>0.28883369534761499</v>
          </cell>
          <cell r="E497">
            <v>0.34092151152206895</v>
          </cell>
          <cell r="F497">
            <v>0.34089676102444827</v>
          </cell>
          <cell r="G497">
            <v>0.3408859908124694</v>
          </cell>
          <cell r="H497">
            <v>0.47385925011286112</v>
          </cell>
          <cell r="I497">
            <v>0.36250628536062218</v>
          </cell>
        </row>
        <row r="498">
          <cell r="A498" t="str">
            <v>D-ITOT_KEV_WOD_ELC_CHP</v>
          </cell>
          <cell r="B498" t="str">
            <v>VAR_fout</v>
          </cell>
          <cell r="C498" t="str">
            <v>ITOT_ELC</v>
          </cell>
          <cell r="D498">
            <v>1.6129068820899044E-4</v>
          </cell>
          <cell r="E498">
            <v>6.0062066134622601E-5</v>
          </cell>
          <cell r="F498">
            <v>1.0858513880726658E-4</v>
          </cell>
          <cell r="G498">
            <v>6.3602185896006124E-4</v>
          </cell>
          <cell r="H498">
            <v>2.9230556193174717</v>
          </cell>
          <cell r="I498">
            <v>3.7610857484662672</v>
          </cell>
        </row>
        <row r="499">
          <cell r="A499" t="str">
            <v>D-ITOT_KEV_WOD_ELC_CHP</v>
          </cell>
          <cell r="B499" t="str">
            <v>VAR_fout</v>
          </cell>
          <cell r="C499" t="str">
            <v>ELC5</v>
          </cell>
          <cell r="D499">
            <v>0.17231070751495553</v>
          </cell>
          <cell r="E499">
            <v>0.52158472218879925</v>
          </cell>
          <cell r="F499">
            <v>0.60101449647654703</v>
          </cell>
          <cell r="G499">
            <v>2.4367617664440786</v>
          </cell>
          <cell r="H499">
            <v>0.35095223958306787</v>
          </cell>
          <cell r="I499">
            <v>0.59488018449935265</v>
          </cell>
        </row>
        <row r="500">
          <cell r="A500" t="str">
            <v>D-ITOT_KEV_WOD_ELC_CHP</v>
          </cell>
          <cell r="B500" t="str">
            <v>VAR_fin</v>
          </cell>
          <cell r="C500" t="str">
            <v>ITOT_KEV_WOD_ELC_CHP</v>
          </cell>
          <cell r="D500">
            <v>0.17247199820316444</v>
          </cell>
          <cell r="E500">
            <v>0.52164478425493377</v>
          </cell>
          <cell r="F500">
            <v>0.60112083060154708</v>
          </cell>
          <cell r="G500">
            <v>2.4373945930436127</v>
          </cell>
          <cell r="H500">
            <v>3.2740078589005428</v>
          </cell>
          <cell r="I500">
            <v>4.3559659329656188</v>
          </cell>
        </row>
        <row r="501">
          <cell r="A501" t="str">
            <v>RHEM-SHSTG-SOL</v>
          </cell>
          <cell r="B501" t="str">
            <v>VAR_fout</v>
          </cell>
          <cell r="C501" t="str">
            <v>RHEM-SHASOL</v>
          </cell>
          <cell r="D501">
            <v>6.0853983130400506E-6</v>
          </cell>
          <cell r="E501">
            <v>5.1736208775122425E-6</v>
          </cell>
          <cell r="F501">
            <v>1.3871368360243127E-3</v>
          </cell>
          <cell r="G501">
            <v>1.6188151487159326E-3</v>
          </cell>
          <cell r="H501">
            <v>2.1730012524305165E-3</v>
          </cell>
          <cell r="I501">
            <v>1.2251000929952227E-3</v>
          </cell>
        </row>
        <row r="502">
          <cell r="A502" t="str">
            <v>RHEM-SHSTG-SOL</v>
          </cell>
          <cell r="B502" t="str">
            <v>VAR_fin</v>
          </cell>
          <cell r="C502" t="str">
            <v>RHEM-SHASOL</v>
          </cell>
          <cell r="D502">
            <v>1.4669088188058088E-6</v>
          </cell>
          <cell r="E502">
            <v>4.0534615452041535E-6</v>
          </cell>
          <cell r="F502">
            <v>1.3855663567679821E-3</v>
          </cell>
          <cell r="G502">
            <v>1.6180663458244217E-3</v>
          </cell>
          <cell r="H502">
            <v>2.1727742916349585E-3</v>
          </cell>
          <cell r="I502">
            <v>1.2248534902088062E-3</v>
          </cell>
        </row>
        <row r="503">
          <cell r="A503" t="str">
            <v>RHEM-SHSTG-SOL</v>
          </cell>
          <cell r="B503" t="str">
            <v>VAR_ncap</v>
          </cell>
          <cell r="C503" t="str">
            <v>-</v>
          </cell>
          <cell r="D503">
            <v>1.4169359068565E-2</v>
          </cell>
          <cell r="E503">
            <v>1.9223161559757101E-3</v>
          </cell>
          <cell r="F503">
            <v>6.2091694853385694E-8</v>
          </cell>
          <cell r="G503">
            <v>7.5485025031323002E-8</v>
          </cell>
          <cell r="H503">
            <v>4.2753000609363701E-4</v>
          </cell>
          <cell r="I503">
            <v>1.2914238006845699E-4</v>
          </cell>
        </row>
        <row r="504">
          <cell r="A504" t="str">
            <v>RHEM-SHSTG-SOL</v>
          </cell>
          <cell r="B504" t="str">
            <v>VAR_cap</v>
          </cell>
          <cell r="C504" t="str">
            <v>-</v>
          </cell>
          <cell r="D504">
            <v>1.4169359068565E-2</v>
          </cell>
          <cell r="E504">
            <v>1.6091675224540702E-2</v>
          </cell>
          <cell r="F504">
            <v>1.6091737316235599E-2</v>
          </cell>
          <cell r="G504">
            <v>1.60918128012606E-2</v>
          </cell>
          <cell r="H504">
            <v>4.54131271788623E-4</v>
          </cell>
          <cell r="I504">
            <v>4.5064097146038803E-4</v>
          </cell>
        </row>
        <row r="505">
          <cell r="A505" t="str">
            <v>ITOT-SWHCONBR10</v>
          </cell>
          <cell r="B505" t="str">
            <v>VAR_fout</v>
          </cell>
          <cell r="C505" t="str">
            <v>ITOT-ELS</v>
          </cell>
          <cell r="E505">
            <v>7.6174112004638463E-6</v>
          </cell>
          <cell r="F505">
            <v>7.114211782053841E-6</v>
          </cell>
          <cell r="G505">
            <v>6.2124286613596279E-6</v>
          </cell>
          <cell r="H505">
            <v>6.989877828650281E-6</v>
          </cell>
          <cell r="I505">
            <v>3.5620944804241958E-6</v>
          </cell>
        </row>
        <row r="506">
          <cell r="A506" t="str">
            <v>ITOT-SWHCONBR10</v>
          </cell>
          <cell r="B506" t="str">
            <v>VAR_fout</v>
          </cell>
          <cell r="C506" t="str">
            <v>ITOT-SWHC</v>
          </cell>
          <cell r="E506">
            <v>4.7907746371231103E-5</v>
          </cell>
          <cell r="F506">
            <v>4.4612955133699202E-5</v>
          </cell>
          <cell r="G506">
            <v>4.2506143646542634E-5</v>
          </cell>
          <cell r="H506">
            <v>4.8291393285526611E-5</v>
          </cell>
          <cell r="I506">
            <v>2.8591218177967678E-5</v>
          </cell>
        </row>
        <row r="507">
          <cell r="A507" t="str">
            <v>ITOT-SWHCONBR10</v>
          </cell>
          <cell r="B507" t="str">
            <v>VAR_fin</v>
          </cell>
          <cell r="C507" t="str">
            <v>CON</v>
          </cell>
          <cell r="E507">
            <v>5.568737219420222E-5</v>
          </cell>
          <cell r="F507">
            <v>5.1857547586614102E-5</v>
          </cell>
          <cell r="G507">
            <v>4.9408615956242858E-5</v>
          </cell>
          <cell r="H507">
            <v>5.6133318625119351E-5</v>
          </cell>
          <cell r="I507">
            <v>3.3234078593983624E-5</v>
          </cell>
        </row>
        <row r="508">
          <cell r="A508" t="str">
            <v>ITOT-SWHCONBR10</v>
          </cell>
          <cell r="B508" t="str">
            <v>VAR_ncap</v>
          </cell>
          <cell r="C508" t="str">
            <v>-</v>
          </cell>
          <cell r="E508">
            <v>2.2415522932142099E-6</v>
          </cell>
          <cell r="F508">
            <v>3.5642536391076503E-8</v>
          </cell>
          <cell r="G508">
            <v>2.4916340586153899E-8</v>
          </cell>
          <cell r="H508">
            <v>4.4669028500079501E-7</v>
          </cell>
          <cell r="I508">
            <v>2.6994461499017098E-7</v>
          </cell>
        </row>
        <row r="509">
          <cell r="A509" t="str">
            <v>ITOT-SWHCONBR10</v>
          </cell>
          <cell r="B509" t="str">
            <v>VAR_cap</v>
          </cell>
          <cell r="C509" t="str">
            <v>-</v>
          </cell>
          <cell r="E509">
            <v>2.2415522932142099E-6</v>
          </cell>
          <cell r="F509">
            <v>2.2771948296052802E-6</v>
          </cell>
          <cell r="G509">
            <v>2.3021111701914401E-6</v>
          </cell>
          <cell r="H509">
            <v>2.6304149807333302E-6</v>
          </cell>
          <cell r="I509">
            <v>1.5079578793881399E-6</v>
          </cell>
        </row>
        <row r="510">
          <cell r="A510" t="str">
            <v>SCOM-SHSTG</v>
          </cell>
          <cell r="B510" t="str">
            <v>VAR_fout</v>
          </cell>
          <cell r="C510" t="str">
            <v>AUX_SCOM-SHSTG_OUT</v>
          </cell>
          <cell r="D510">
            <v>4.0528961564961316E-6</v>
          </cell>
          <cell r="E510">
            <v>4.7748056836008635E-5</v>
          </cell>
          <cell r="F510">
            <v>2.3456282633768274E-5</v>
          </cell>
          <cell r="G510">
            <v>2.455797093145035E-5</v>
          </cell>
          <cell r="H510">
            <v>1.5092495298594998E-4</v>
          </cell>
          <cell r="I510">
            <v>1.2820031881857431E-3</v>
          </cell>
        </row>
        <row r="511">
          <cell r="A511" t="str">
            <v>SCOM-SHSTG</v>
          </cell>
          <cell r="B511" t="str">
            <v>VAR_fout</v>
          </cell>
          <cell r="C511" t="str">
            <v>SCOM-SHD</v>
          </cell>
          <cell r="D511">
            <v>4.0528961564961392E-6</v>
          </cell>
          <cell r="E511">
            <v>4.7787084621928261E-5</v>
          </cell>
          <cell r="F511">
            <v>2.3486239571997879E-5</v>
          </cell>
          <cell r="G511">
            <v>2.4557970931450303E-5</v>
          </cell>
          <cell r="H511">
            <v>1.5092495298594892E-4</v>
          </cell>
          <cell r="I511">
            <v>1.2820031881857431E-3</v>
          </cell>
        </row>
        <row r="512">
          <cell r="A512" t="str">
            <v>SCOM-SHSTG</v>
          </cell>
          <cell r="B512" t="str">
            <v>VAR_fin</v>
          </cell>
          <cell r="C512" t="str">
            <v>AUX_SCOM-SHSTG_IN</v>
          </cell>
          <cell r="D512">
            <v>5.2477949255514761E-6</v>
          </cell>
          <cell r="E512">
            <v>5.8432871519278015E-5</v>
          </cell>
          <cell r="F512">
            <v>2.8241585603908653E-5</v>
          </cell>
          <cell r="G512">
            <v>2.8503370739831268E-5</v>
          </cell>
          <cell r="H512">
            <v>1.625816517349588E-4</v>
          </cell>
          <cell r="I512">
            <v>1.2960931858009221E-3</v>
          </cell>
        </row>
        <row r="513">
          <cell r="A513" t="str">
            <v>SCOM-SHSTG</v>
          </cell>
          <cell r="B513" t="str">
            <v>VAR_fin</v>
          </cell>
          <cell r="C513" t="str">
            <v>SCOM-SHD</v>
          </cell>
          <cell r="D513">
            <v>5.2477949255514761E-6</v>
          </cell>
          <cell r="E513">
            <v>5.8432871519278015E-5</v>
          </cell>
          <cell r="F513">
            <v>2.8241585603908653E-5</v>
          </cell>
          <cell r="G513">
            <v>2.8503370739831268E-5</v>
          </cell>
          <cell r="H513">
            <v>1.625816517349588E-4</v>
          </cell>
          <cell r="I513">
            <v>1.2960931858009221E-3</v>
          </cell>
        </row>
        <row r="514">
          <cell r="A514" t="str">
            <v>SCOM-SHSTG</v>
          </cell>
          <cell r="B514" t="str">
            <v>VAR_ncap</v>
          </cell>
          <cell r="C514" t="str">
            <v>-</v>
          </cell>
          <cell r="D514">
            <v>2.3115249370885899E-4</v>
          </cell>
          <cell r="E514">
            <v>1.35405244801207E-6</v>
          </cell>
          <cell r="F514">
            <v>1.4166328647649799E-6</v>
          </cell>
          <cell r="G514">
            <v>8.7062878778794202E-7</v>
          </cell>
          <cell r="H514">
            <v>1.3296124703483301E-4</v>
          </cell>
          <cell r="I514">
            <v>3.2337896740065099E-4</v>
          </cell>
        </row>
        <row r="515">
          <cell r="A515" t="str">
            <v>SCOM-SHSTG</v>
          </cell>
          <cell r="B515" t="str">
            <v>VAR_cap</v>
          </cell>
          <cell r="C515" t="str">
            <v>-</v>
          </cell>
          <cell r="D515">
            <v>2.3115249370885899E-4</v>
          </cell>
          <cell r="E515">
            <v>2.3206488280612741E-4</v>
          </cell>
          <cell r="F515">
            <v>2.3294715743407289E-4</v>
          </cell>
          <cell r="G515">
            <v>2.3326999985965851E-4</v>
          </cell>
          <cell r="H515">
            <v>2.7407861643163688E-4</v>
          </cell>
          <cell r="I515">
            <v>5.030012238648096E-4</v>
          </cell>
        </row>
        <row r="516">
          <cell r="A516" t="str">
            <v>D-ITOT_KEV_HFC_ELC_CHP</v>
          </cell>
          <cell r="B516" t="str">
            <v>VAR_fout</v>
          </cell>
          <cell r="C516" t="str">
            <v>ITOT_ELC</v>
          </cell>
          <cell r="G516">
            <v>5.7651222241591549E-4</v>
          </cell>
          <cell r="H516">
            <v>0.10350415163910028</v>
          </cell>
          <cell r="I516">
            <v>0.46658384414244192</v>
          </cell>
        </row>
        <row r="517">
          <cell r="A517" t="str">
            <v>D-ITOT_KEV_HFC_ELC_CHP</v>
          </cell>
          <cell r="B517" t="str">
            <v>VAR_fout</v>
          </cell>
          <cell r="C517" t="str">
            <v>ELC5</v>
          </cell>
          <cell r="G517">
            <v>2.2961711025435745E-4</v>
          </cell>
          <cell r="H517">
            <v>2.6691061776424253E-2</v>
          </cell>
          <cell r="I517">
            <v>0.13893144940392277</v>
          </cell>
        </row>
        <row r="518">
          <cell r="A518" t="str">
            <v>D-ITOT_KEV_HFC_ELC_CHP</v>
          </cell>
          <cell r="B518" t="str">
            <v>VAR_fin</v>
          </cell>
          <cell r="C518" t="str">
            <v>ITOT_KEV_HFC_ELC_CHP</v>
          </cell>
          <cell r="G518">
            <v>7.9938573618661471E-4</v>
          </cell>
          <cell r="H518">
            <v>0.13019050261456477</v>
          </cell>
          <cell r="I518">
            <v>0.60551255181227925</v>
          </cell>
        </row>
        <row r="519">
          <cell r="A519" t="str">
            <v>D-RNGA</v>
          </cell>
          <cell r="B519" t="str">
            <v>VAR_fout</v>
          </cell>
          <cell r="C519" t="str">
            <v>CO2</v>
          </cell>
          <cell r="D519">
            <v>2650.66755897744</v>
          </cell>
          <cell r="E519">
            <v>2621.6827820728699</v>
          </cell>
          <cell r="F519">
            <v>2571.7158805643198</v>
          </cell>
          <cell r="G519">
            <v>2011.9741651695999</v>
          </cell>
          <cell r="H519">
            <v>936.05767640083502</v>
          </cell>
          <cell r="I519">
            <v>505.54224248001299</v>
          </cell>
        </row>
        <row r="520">
          <cell r="A520" t="str">
            <v>D-RNGA</v>
          </cell>
          <cell r="B520" t="str">
            <v>VAR_fout</v>
          </cell>
          <cell r="C520" t="str">
            <v>RNGA</v>
          </cell>
          <cell r="D520">
            <v>47.158715100826349</v>
          </cell>
          <cell r="E520">
            <v>48.283060641059009</v>
          </cell>
          <cell r="F520">
            <v>45.819096790274003</v>
          </cell>
          <cell r="G520">
            <v>35.559991664973751</v>
          </cell>
          <cell r="H520">
            <v>16.587207205751099</v>
          </cell>
          <cell r="I520">
            <v>8.9585328038085787</v>
          </cell>
        </row>
        <row r="521">
          <cell r="A521" t="str">
            <v>D-RNGA</v>
          </cell>
          <cell r="B521" t="str">
            <v>VAR_fin</v>
          </cell>
          <cell r="C521" t="str">
            <v>NGA</v>
          </cell>
          <cell r="D521">
            <v>46.997651754919119</v>
          </cell>
          <cell r="E521">
            <v>46.483737270795615</v>
          </cell>
          <cell r="F521">
            <v>45.597799300785894</v>
          </cell>
          <cell r="G521">
            <v>35.673300800879424</v>
          </cell>
          <cell r="H521">
            <v>16.596767312071545</v>
          </cell>
          <cell r="I521">
            <v>8.9635149375888741</v>
          </cell>
        </row>
        <row r="522">
          <cell r="A522" t="str">
            <v>D-RNGA</v>
          </cell>
          <cell r="B522" t="str">
            <v>VAR_fin</v>
          </cell>
          <cell r="C522" t="str">
            <v>BNGA</v>
          </cell>
          <cell r="D522">
            <v>0.31171750091616113</v>
          </cell>
          <cell r="E522">
            <v>1.9535693815589135</v>
          </cell>
          <cell r="F522">
            <v>0.34032748998857132</v>
          </cell>
          <cell r="G522">
            <v>2.2743708244376363E-4</v>
          </cell>
          <cell r="H522">
            <v>1.7685272124726853E-4</v>
          </cell>
          <cell r="I522">
            <v>1.0382018621436116E-4</v>
          </cell>
        </row>
        <row r="523">
          <cell r="A523" t="str">
            <v>D-RNGA</v>
          </cell>
          <cell r="B523" t="str">
            <v>VAR_fin</v>
          </cell>
          <cell r="C523" t="str">
            <v>H2</v>
          </cell>
          <cell r="F523">
            <v>2.7344583613094629E-2</v>
          </cell>
          <cell r="G523">
            <v>6.4072936156363535E-5</v>
          </cell>
          <cell r="H523">
            <v>4.3252858009066641E-2</v>
          </cell>
          <cell r="I523">
            <v>2.3533150408840287E-2</v>
          </cell>
        </row>
        <row r="524">
          <cell r="A524" t="str">
            <v>D-RNGA</v>
          </cell>
          <cell r="B524" t="str">
            <v>VAR_ncap</v>
          </cell>
          <cell r="C524" t="str">
            <v>-</v>
          </cell>
          <cell r="D524">
            <v>6.5081755124693598E-8</v>
          </cell>
          <cell r="E524">
            <v>2.59013311372003E-8</v>
          </cell>
          <cell r="F524">
            <v>3.7840109767555401E-8</v>
          </cell>
          <cell r="G524">
            <v>2.92866012580377E-8</v>
          </cell>
          <cell r="H524">
            <v>6.0199009854461997E-8</v>
          </cell>
          <cell r="I524">
            <v>1.0591586127146199E-7</v>
          </cell>
        </row>
        <row r="525">
          <cell r="A525" t="str">
            <v>D-RNGA</v>
          </cell>
          <cell r="B525" t="str">
            <v>VAR_cap</v>
          </cell>
          <cell r="C525" t="str">
            <v>-</v>
          </cell>
          <cell r="D525">
            <v>3.0972400724776752</v>
          </cell>
          <cell r="E525">
            <v>3.0972400983790065</v>
          </cell>
          <cell r="F525">
            <v>3.0972401362191162</v>
          </cell>
          <cell r="G525">
            <v>3.0972401655057173</v>
          </cell>
          <cell r="H525">
            <v>3.0972402699334212</v>
          </cell>
          <cell r="I525">
            <v>1.5532826164895823</v>
          </cell>
        </row>
        <row r="526">
          <cell r="A526" t="str">
            <v>RHNS-SHLTHCHPNGA</v>
          </cell>
          <cell r="B526" t="str">
            <v>VAR_fout</v>
          </cell>
          <cell r="C526" t="str">
            <v>RHNS-SHLTHC-NGA</v>
          </cell>
          <cell r="E526">
            <v>8.6810987696990603E-4</v>
          </cell>
        </row>
        <row r="527">
          <cell r="A527" t="str">
            <v>RHNS-SHLTHCHPNGA</v>
          </cell>
          <cell r="B527" t="str">
            <v>VAR_fin</v>
          </cell>
          <cell r="C527" t="str">
            <v>RHNSLTHCHPC</v>
          </cell>
          <cell r="E527">
            <v>8.6810987696990603E-4</v>
          </cell>
        </row>
        <row r="528">
          <cell r="A528" t="str">
            <v>RHNS-SHLTHCHPNGA</v>
          </cell>
          <cell r="B528" t="str">
            <v>VAR_fin</v>
          </cell>
          <cell r="C528" t="str">
            <v>RHNS_LTH_CHPNGA_ON</v>
          </cell>
          <cell r="E528">
            <v>8.7687866360596585E-4</v>
          </cell>
        </row>
        <row r="529">
          <cell r="A529" t="str">
            <v>RHNS-SHLTHCHPNGA</v>
          </cell>
          <cell r="B529" t="str">
            <v>VAR_ncap</v>
          </cell>
          <cell r="C529" t="str">
            <v>-</v>
          </cell>
          <cell r="E529">
            <v>8.9043071927175798E-5</v>
          </cell>
          <cell r="F529">
            <v>5.6231678770863502E-5</v>
          </cell>
          <cell r="G529">
            <v>5.6202366610882001E-5</v>
          </cell>
          <cell r="H529">
            <v>7.7089076859299897E-5</v>
          </cell>
          <cell r="I529">
            <v>4.7783239499328498E-5</v>
          </cell>
        </row>
        <row r="530">
          <cell r="A530" t="str">
            <v>RHNS-SHLTHCHPNGA</v>
          </cell>
          <cell r="B530" t="str">
            <v>VAR_cap</v>
          </cell>
          <cell r="C530" t="str">
            <v>-</v>
          </cell>
          <cell r="E530">
            <v>8.9043071927175798E-5</v>
          </cell>
          <cell r="F530">
            <v>8.0696109813575105E-5</v>
          </cell>
          <cell r="G530">
            <v>9.5109648021970001E-5</v>
          </cell>
          <cell r="H530">
            <v>1.4050508482548401E-4</v>
          </cell>
          <cell r="I530">
            <v>7.7934068997062502E-5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0.95928200927300755</v>
          </cell>
          <cell r="E531">
            <v>1.1059166666514941</v>
          </cell>
          <cell r="F531">
            <v>1.1059092998451958</v>
          </cell>
          <cell r="G531">
            <v>1.1058462750201947</v>
          </cell>
          <cell r="H531">
            <v>0.55370945566844187</v>
          </cell>
          <cell r="I531">
            <v>0.55405657840910938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8.4066124078769643E-5</v>
          </cell>
          <cell r="E532">
            <v>3.1347773285558257E-5</v>
          </cell>
          <cell r="F532">
            <v>3.882566400938946E-5</v>
          </cell>
          <cell r="G532">
            <v>1.0301154664045756E-4</v>
          </cell>
          <cell r="H532">
            <v>0.55224834952101942</v>
          </cell>
          <cell r="I532">
            <v>0.5519023542301309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0.95936607539708629</v>
          </cell>
          <cell r="E533">
            <v>1.1059480144247802</v>
          </cell>
          <cell r="F533">
            <v>1.1059475254720788</v>
          </cell>
          <cell r="G533">
            <v>1.105947419784683</v>
          </cell>
          <cell r="H533">
            <v>1.1059474395472093</v>
          </cell>
          <cell r="I533">
            <v>1.1059467192904202</v>
          </cell>
        </row>
        <row r="534">
          <cell r="A534" t="str">
            <v>RHES-SHLTHCHPWOD</v>
          </cell>
          <cell r="B534" t="str">
            <v>VAR_ncap</v>
          </cell>
          <cell r="C534" t="str">
            <v>-</v>
          </cell>
          <cell r="G534">
            <v>2.7330595460563101E-5</v>
          </cell>
          <cell r="H534">
            <v>2.9201571636400901E-5</v>
          </cell>
          <cell r="I534">
            <v>1.37675108207431E-5</v>
          </cell>
        </row>
        <row r="535">
          <cell r="A535" t="str">
            <v>RHES-SHLTHCHPWOD</v>
          </cell>
          <cell r="B535" t="str">
            <v>VAR_cap</v>
          </cell>
          <cell r="C535" t="str">
            <v>-</v>
          </cell>
          <cell r="G535">
            <v>2.7330595460563101E-5</v>
          </cell>
          <cell r="H535">
            <v>4.4570148788636402E-5</v>
          </cell>
          <cell r="I535">
            <v>2.3130382074468096E-5</v>
          </cell>
        </row>
        <row r="536">
          <cell r="A536" t="str">
            <v>RHES-SHSTG-NGAHP</v>
          </cell>
          <cell r="B536" t="str">
            <v>VAR_fout</v>
          </cell>
          <cell r="C536" t="str">
            <v>RHES-SHANGAH</v>
          </cell>
          <cell r="F536">
            <v>4.0322613275675127E-3</v>
          </cell>
          <cell r="G536">
            <v>2.6701662638905863E-3</v>
          </cell>
          <cell r="H536">
            <v>3.0197104514894861E-3</v>
          </cell>
          <cell r="I536">
            <v>1.6680910857736623E-3</v>
          </cell>
        </row>
        <row r="537">
          <cell r="A537" t="str">
            <v>RHES-SHSTG-NGAHP</v>
          </cell>
          <cell r="B537" t="str">
            <v>VAR_fin</v>
          </cell>
          <cell r="C537" t="str">
            <v>RHES-SHANGAH</v>
          </cell>
          <cell r="F537">
            <v>4.043381833430006E-3</v>
          </cell>
          <cell r="G537">
            <v>2.6814254460238557E-3</v>
          </cell>
          <cell r="H537">
            <v>3.0240409755942581E-3</v>
          </cell>
          <cell r="I537">
            <v>1.6739512796628694E-3</v>
          </cell>
        </row>
        <row r="538">
          <cell r="A538" t="str">
            <v>RHES-SHSTG-NGAHP</v>
          </cell>
          <cell r="B538" t="str">
            <v>VAR_ncap</v>
          </cell>
          <cell r="C538" t="str">
            <v>-</v>
          </cell>
          <cell r="D538">
            <v>2.2673884637727501E-6</v>
          </cell>
          <cell r="E538">
            <v>3.4792416738705999E-6</v>
          </cell>
          <cell r="F538">
            <v>2.0996095966049701E-2</v>
          </cell>
          <cell r="G538">
            <v>6.8279196984403101E-6</v>
          </cell>
          <cell r="H538">
            <v>1.35484050566619E-2</v>
          </cell>
          <cell r="I538">
            <v>3.8042497366691402E-3</v>
          </cell>
        </row>
        <row r="539">
          <cell r="A539" t="str">
            <v>RHES-SHSTG-NGAHP</v>
          </cell>
          <cell r="B539" t="str">
            <v>VAR_cap</v>
          </cell>
          <cell r="C539" t="str">
            <v>-</v>
          </cell>
          <cell r="D539">
            <v>2.2673884637727501E-6</v>
          </cell>
          <cell r="E539">
            <v>3.4310788477084017E-7</v>
          </cell>
          <cell r="F539">
            <v>2.0995839026851811E-2</v>
          </cell>
          <cell r="G539">
            <v>2.0995641024093899E-2</v>
          </cell>
          <cell r="H539">
            <v>1.7274469318693829E-2</v>
          </cell>
          <cell r="I539">
            <v>1.3635766198999201E-2</v>
          </cell>
        </row>
        <row r="540">
          <cell r="A540" t="str">
            <v>D-RHNS_SOLELC</v>
          </cell>
          <cell r="B540" t="str">
            <v>VAR_fout</v>
          </cell>
          <cell r="C540" t="str">
            <v>RHNS_ELC</v>
          </cell>
          <cell r="E540">
            <v>5.3267493798715967E-6</v>
          </cell>
          <cell r="F540">
            <v>1.9496496852794869E-3</v>
          </cell>
          <cell r="G540">
            <v>2.272445442327881E-3</v>
          </cell>
          <cell r="H540">
            <v>2.5191787332577687E-3</v>
          </cell>
          <cell r="I540">
            <v>2.8284229858258239E-3</v>
          </cell>
        </row>
        <row r="541">
          <cell r="A541" t="str">
            <v>D-RHNS_SOLELC</v>
          </cell>
          <cell r="B541" t="str">
            <v>VAR_fout</v>
          </cell>
          <cell r="C541" t="str">
            <v>ELC5</v>
          </cell>
          <cell r="E541">
            <v>5.3119010736434231E-6</v>
          </cell>
          <cell r="F541">
            <v>1.9698690638824067E-3</v>
          </cell>
          <cell r="G541">
            <v>2.2897415548760128E-3</v>
          </cell>
          <cell r="H541">
            <v>2.523898719709144E-3</v>
          </cell>
          <cell r="I541">
            <v>2.7556347903425083E-3</v>
          </cell>
        </row>
        <row r="542">
          <cell r="A542" t="str">
            <v>D-RHNS_SOLELC</v>
          </cell>
          <cell r="B542" t="str">
            <v>VAR_fin</v>
          </cell>
          <cell r="C542" t="str">
            <v>RHNS_SOL_ELC</v>
          </cell>
          <cell r="E542">
            <v>9.6674596486686964E-6</v>
          </cell>
          <cell r="F542">
            <v>3.9195187491618934E-3</v>
          </cell>
          <cell r="G542">
            <v>4.5580990899601664E-3</v>
          </cell>
          <cell r="H542">
            <v>5.0370266299881433E-3</v>
          </cell>
          <cell r="I542">
            <v>5.5788738553521474E-3</v>
          </cell>
        </row>
        <row r="543">
          <cell r="A543" t="str">
            <v>D-IHFO</v>
          </cell>
          <cell r="B543" t="str">
            <v>VAR_fout</v>
          </cell>
          <cell r="C543" t="str">
            <v>CO2</v>
          </cell>
          <cell r="D543">
            <v>213.780543605639</v>
          </cell>
          <cell r="E543">
            <v>1.49178327529913E-2</v>
          </cell>
          <cell r="F543">
            <v>4.6501859978890503E-2</v>
          </cell>
          <cell r="G543">
            <v>2.3015460350073701E-2</v>
          </cell>
          <cell r="H543">
            <v>4.4057026127679803E-2</v>
          </cell>
        </row>
        <row r="544">
          <cell r="A544" t="str">
            <v>D-IHFO</v>
          </cell>
          <cell r="B544" t="str">
            <v>VAR_fout</v>
          </cell>
          <cell r="C544" t="str">
            <v>IHFO</v>
          </cell>
          <cell r="D544">
            <v>2.7300020699812988</v>
          </cell>
          <cell r="E544">
            <v>1.9050243585509708E-4</v>
          </cell>
          <cell r="F544">
            <v>5.9383408732712633E-4</v>
          </cell>
          <cell r="G544">
            <v>2.9391006935215009E-4</v>
          </cell>
          <cell r="H544">
            <v>5.6261327853884932E-4</v>
          </cell>
        </row>
        <row r="545">
          <cell r="A545" t="str">
            <v>D-IHFO</v>
          </cell>
          <cell r="B545" t="str">
            <v>VAR_fin</v>
          </cell>
          <cell r="C545" t="str">
            <v>HFO</v>
          </cell>
          <cell r="D545">
            <v>2.7763706961771288</v>
          </cell>
          <cell r="E545">
            <v>1.9373808770118534E-4</v>
          </cell>
          <cell r="F545">
            <v>6.0392025946610971E-4</v>
          </cell>
          <cell r="G545">
            <v>2.9890208246848948E-4</v>
          </cell>
          <cell r="H545">
            <v>5.7216917048934755E-4</v>
          </cell>
        </row>
        <row r="546">
          <cell r="A546" t="str">
            <v>RHEM-SHCONBR</v>
          </cell>
          <cell r="B546" t="str">
            <v>VAR_fout</v>
          </cell>
          <cell r="C546" t="str">
            <v>RHEM-SHCON</v>
          </cell>
          <cell r="F546">
            <v>5.7170723547564436E-5</v>
          </cell>
          <cell r="G546">
            <v>6.019798385599718E-5</v>
          </cell>
          <cell r="H546">
            <v>9.7536842648113418E-5</v>
          </cell>
          <cell r="I546">
            <v>1.095057854310937E-4</v>
          </cell>
        </row>
        <row r="547">
          <cell r="A547" t="str">
            <v>RHEM-SHCONBR</v>
          </cell>
          <cell r="B547" t="str">
            <v>VAR_fin</v>
          </cell>
          <cell r="C547" t="str">
            <v>CON</v>
          </cell>
          <cell r="F547">
            <v>5.7170723547564436E-5</v>
          </cell>
          <cell r="G547">
            <v>6.019798385599718E-5</v>
          </cell>
          <cell r="H547">
            <v>9.7536842648113418E-5</v>
          </cell>
          <cell r="I547">
            <v>1.095057854310937E-4</v>
          </cell>
        </row>
        <row r="548">
          <cell r="A548" t="str">
            <v>RHEM-SHCONBR</v>
          </cell>
          <cell r="B548" t="str">
            <v>VAR_ncap</v>
          </cell>
          <cell r="C548" t="str">
            <v>-</v>
          </cell>
          <cell r="E548">
            <v>1.3141079110089299E-8</v>
          </cell>
          <cell r="F548">
            <v>3.7506992613456802E-6</v>
          </cell>
          <cell r="G548">
            <v>1.03469406493615E-7</v>
          </cell>
          <cell r="H548">
            <v>1.2308312134808301E-7</v>
          </cell>
          <cell r="I548">
            <v>6.5985649585964704E-7</v>
          </cell>
        </row>
        <row r="549">
          <cell r="A549" t="str">
            <v>RHEM-SHCONBR</v>
          </cell>
          <cell r="B549" t="str">
            <v>VAR_cap</v>
          </cell>
          <cell r="C549" t="str">
            <v>-</v>
          </cell>
          <cell r="E549">
            <v>-1.8216285439559272E-7</v>
          </cell>
          <cell r="F549">
            <v>3.7638403404557699E-6</v>
          </cell>
          <cell r="G549">
            <v>3.8673097469493899E-6</v>
          </cell>
          <cell r="H549">
            <v>6.7484083035435798E-6</v>
          </cell>
          <cell r="I549">
            <v>7.4082647994032196E-6</v>
          </cell>
        </row>
        <row r="550">
          <cell r="A550" t="str">
            <v>RHEM-SHSOLBR</v>
          </cell>
          <cell r="B550" t="str">
            <v>VAR_fout</v>
          </cell>
          <cell r="C550" t="str">
            <v>RHEM-SHASOL</v>
          </cell>
          <cell r="D550">
            <v>0.40801313893848357</v>
          </cell>
          <cell r="E550">
            <v>0.47087716202862745</v>
          </cell>
          <cell r="F550">
            <v>8.9452767634236093E-3</v>
          </cell>
          <cell r="G550">
            <v>1.1511590030895606E-2</v>
          </cell>
          <cell r="H550">
            <v>1.3111301235869665E-2</v>
          </cell>
          <cell r="I550">
            <v>1.243699390595261E-2</v>
          </cell>
        </row>
        <row r="551">
          <cell r="A551" t="str">
            <v>RHEM-SHSOLBR</v>
          </cell>
          <cell r="B551" t="str">
            <v>VAR_fin</v>
          </cell>
          <cell r="C551" t="str">
            <v>SOL</v>
          </cell>
          <cell r="D551">
            <v>0.40801313893848357</v>
          </cell>
          <cell r="E551">
            <v>0.47087716202862745</v>
          </cell>
          <cell r="F551">
            <v>8.9452767634236093E-3</v>
          </cell>
          <cell r="G551">
            <v>1.1511590030895606E-2</v>
          </cell>
          <cell r="H551">
            <v>1.3111301235869665E-2</v>
          </cell>
          <cell r="I551">
            <v>1.243699390595261E-2</v>
          </cell>
        </row>
        <row r="552">
          <cell r="A552" t="str">
            <v>RHEM-SHSOLBR</v>
          </cell>
          <cell r="B552" t="str">
            <v>VAR_ncap</v>
          </cell>
          <cell r="C552" t="str">
            <v>-</v>
          </cell>
          <cell r="D552">
            <v>4.3280453596879498E-5</v>
          </cell>
          <cell r="E552">
            <v>9.0887716670327405E-3</v>
          </cell>
          <cell r="F552">
            <v>4.3933544690471303E-8</v>
          </cell>
          <cell r="G552">
            <v>4.8083786535977799E-8</v>
          </cell>
          <cell r="H552">
            <v>1.92820712125213E-3</v>
          </cell>
          <cell r="I552">
            <v>5.1395064409619695E-4</v>
          </cell>
        </row>
        <row r="553">
          <cell r="A553" t="str">
            <v>RHEM-SHSOLBR</v>
          </cell>
          <cell r="B553" t="str">
            <v>VAR_cap</v>
          </cell>
          <cell r="C553" t="str">
            <v>-</v>
          </cell>
          <cell r="D553">
            <v>5.9298201870635184E-2</v>
          </cell>
          <cell r="E553">
            <v>6.8386952568823184E-2</v>
          </cell>
          <cell r="F553">
            <v>6.8386522632444408E-2</v>
          </cell>
          <cell r="G553">
            <v>6.8386369209342185E-2</v>
          </cell>
          <cell r="H553">
            <v>1.9283049734206618E-3</v>
          </cell>
          <cell r="I553">
            <v>1.9133299394909007E-3</v>
          </cell>
        </row>
        <row r="554">
          <cell r="A554" t="str">
            <v>SCOM-SHH2BR</v>
          </cell>
          <cell r="B554" t="str">
            <v>VAR_ncap</v>
          </cell>
          <cell r="C554" t="str">
            <v>-</v>
          </cell>
          <cell r="G554">
            <v>2.7747065801814002E-7</v>
          </cell>
          <cell r="H554">
            <v>0.491200760181223</v>
          </cell>
          <cell r="I554">
            <v>0.63672002498022195</v>
          </cell>
        </row>
        <row r="555">
          <cell r="A555" t="str">
            <v>SCOM-SHH2BR</v>
          </cell>
          <cell r="B555" t="str">
            <v>VAR_cap</v>
          </cell>
          <cell r="C555" t="str">
            <v>-</v>
          </cell>
          <cell r="G555">
            <v>2.7747065801814002E-7</v>
          </cell>
          <cell r="H555">
            <v>1.3637379819036117</v>
          </cell>
          <cell r="I555">
            <v>1.3622792390537057</v>
          </cell>
        </row>
        <row r="556">
          <cell r="A556" t="str">
            <v>ITOT-SWHCONBR1</v>
          </cell>
          <cell r="B556" t="str">
            <v>VAR_fout</v>
          </cell>
          <cell r="C556" t="str">
            <v>ITOT-ELS</v>
          </cell>
          <cell r="E556">
            <v>1.325975651617526E-2</v>
          </cell>
          <cell r="F556">
            <v>1.3260019717531492E-2</v>
          </cell>
          <cell r="G556">
            <v>1.3260068355110993E-2</v>
          </cell>
          <cell r="H556">
            <v>1.7216152841476925E-2</v>
          </cell>
          <cell r="I556">
            <v>1.7217298529736122E-2</v>
          </cell>
        </row>
        <row r="557">
          <cell r="A557" t="str">
            <v>ITOT-SWHCONBR1</v>
          </cell>
          <cell r="B557" t="str">
            <v>VAR_fout</v>
          </cell>
          <cell r="C557" t="str">
            <v>ITOT-SWHC</v>
          </cell>
          <cell r="E557">
            <v>3.4792227626143148</v>
          </cell>
          <cell r="F557">
            <v>3.4792918239238952</v>
          </cell>
          <cell r="G557">
            <v>3.4793045859209597</v>
          </cell>
          <cell r="H557">
            <v>4.5173401772230486</v>
          </cell>
          <cell r="I557">
            <v>4.5176407939549916</v>
          </cell>
        </row>
        <row r="558">
          <cell r="A558" t="str">
            <v>ITOT-SWHCONBR1</v>
          </cell>
          <cell r="B558" t="str">
            <v>VAR_fin</v>
          </cell>
          <cell r="C558" t="str">
            <v>CON</v>
          </cell>
          <cell r="E558">
            <v>3.4924825191304949</v>
          </cell>
          <cell r="F558">
            <v>3.4925518436414253</v>
          </cell>
          <cell r="G558">
            <v>3.4925646542760709</v>
          </cell>
          <cell r="H558">
            <v>4.5345563300645306</v>
          </cell>
          <cell r="I558">
            <v>4.5348580924847264</v>
          </cell>
        </row>
        <row r="559">
          <cell r="A559" t="str">
            <v>ITOT-SWHCONBR1</v>
          </cell>
          <cell r="B559" t="str">
            <v>VAR_ncap</v>
          </cell>
          <cell r="C559" t="str">
            <v>-</v>
          </cell>
          <cell r="E559">
            <v>0.18993384784551801</v>
          </cell>
          <cell r="F559">
            <v>3.38997315272568E-6</v>
          </cell>
          <cell r="G559">
            <v>2.37238799213091E-7</v>
          </cell>
          <cell r="H559">
            <v>8.0958902090329105E-2</v>
          </cell>
          <cell r="I559">
            <v>0.117798722484275</v>
          </cell>
        </row>
        <row r="560">
          <cell r="A560" t="str">
            <v>ITOT-SWHCONBR1</v>
          </cell>
          <cell r="B560" t="str">
            <v>VAR_cap</v>
          </cell>
          <cell r="C560" t="str">
            <v>-</v>
          </cell>
          <cell r="E560">
            <v>0.18993384784551801</v>
          </cell>
          <cell r="F560">
            <v>0.18993723781867</v>
          </cell>
          <cell r="G560">
            <v>0.18993747505747</v>
          </cell>
          <cell r="H560">
            <v>0.24660495718668801</v>
          </cell>
          <cell r="I560">
            <v>0.246620384588807</v>
          </cell>
        </row>
        <row r="561">
          <cell r="A561" t="str">
            <v>SCOM-SHLTHCHPWOD</v>
          </cell>
          <cell r="B561" t="str">
            <v>VAR_ncap</v>
          </cell>
          <cell r="C561" t="str">
            <v>-</v>
          </cell>
          <cell r="G561">
            <v>4.2126605569750401E-5</v>
          </cell>
          <cell r="H561">
            <v>5.3049367984867099E-5</v>
          </cell>
          <cell r="I561">
            <v>1.53220790752055E-5</v>
          </cell>
        </row>
        <row r="562">
          <cell r="A562" t="str">
            <v>SCOM-SHLTHCHPWOD</v>
          </cell>
          <cell r="B562" t="str">
            <v>VAR_cap</v>
          </cell>
          <cell r="C562" t="str">
            <v>-</v>
          </cell>
          <cell r="G562">
            <v>4.2126605569750401E-5</v>
          </cell>
          <cell r="H562">
            <v>7.3979060642080893E-5</v>
          </cell>
          <cell r="I562">
            <v>2.7823051926949802E-5</v>
          </cell>
        </row>
        <row r="563">
          <cell r="A563" t="str">
            <v>SCOM-SHSTG-NGAHP</v>
          </cell>
          <cell r="B563" t="str">
            <v>VAR_fout</v>
          </cell>
          <cell r="C563" t="str">
            <v>SCOM-SHANGAH</v>
          </cell>
          <cell r="D563">
            <v>4.5431005115080328E-5</v>
          </cell>
          <cell r="E563">
            <v>4.6120185608454508E-5</v>
          </cell>
          <cell r="F563">
            <v>1.5498023971157981E-5</v>
          </cell>
          <cell r="G563">
            <v>1.4210388408639129E-5</v>
          </cell>
          <cell r="H563">
            <v>1.2630247360837775E-5</v>
          </cell>
          <cell r="I563">
            <v>1.6898103515304915E-6</v>
          </cell>
        </row>
        <row r="564">
          <cell r="A564" t="str">
            <v>SCOM-SHSTG-NGAHP</v>
          </cell>
          <cell r="B564" t="str">
            <v>VAR_fin</v>
          </cell>
          <cell r="C564" t="str">
            <v>SCOM-SHANGAH</v>
          </cell>
          <cell r="D564">
            <v>4.5431005115080328E-5</v>
          </cell>
          <cell r="E564">
            <v>4.6120185608454508E-5</v>
          </cell>
          <cell r="F564">
            <v>2.0057974553832058E-5</v>
          </cell>
          <cell r="G564">
            <v>1.8998146948310515E-5</v>
          </cell>
          <cell r="H564">
            <v>1.5209335315125688E-5</v>
          </cell>
          <cell r="I564">
            <v>3.2757483186503527E-6</v>
          </cell>
        </row>
        <row r="565">
          <cell r="A565" t="str">
            <v>SCOM-SHSTG-NGAHP</v>
          </cell>
          <cell r="B565" t="str">
            <v>VAR_ncap</v>
          </cell>
          <cell r="C565" t="str">
            <v>-</v>
          </cell>
          <cell r="D565">
            <v>3.95938870261531E-4</v>
          </cell>
          <cell r="E565">
            <v>2.8039859150856499E-6</v>
          </cell>
          <cell r="F565">
            <v>3.2305577871956898E-2</v>
          </cell>
          <cell r="G565">
            <v>2.5166967721510398E-2</v>
          </cell>
          <cell r="H565">
            <v>4.7326916203003402E-2</v>
          </cell>
          <cell r="I565">
            <v>3.90805241831019E-2</v>
          </cell>
        </row>
        <row r="566">
          <cell r="A566" t="str">
            <v>SCOM-SHSTG-NGAHP</v>
          </cell>
          <cell r="B566" t="str">
            <v>VAR_cap</v>
          </cell>
          <cell r="C566" t="str">
            <v>-</v>
          </cell>
          <cell r="D566">
            <v>3.95938870261531E-4</v>
          </cell>
          <cell r="E566">
            <v>3.6204786669509883E-6</v>
          </cell>
          <cell r="F566">
            <v>3.2306986320559464E-2</v>
          </cell>
          <cell r="G566">
            <v>5.7469277342213992E-2</v>
          </cell>
          <cell r="H566">
            <v>8.4500337067222112E-2</v>
          </cell>
          <cell r="I566">
            <v>7.9453633829776632E-2</v>
          </cell>
        </row>
        <row r="567">
          <cell r="A567" t="str">
            <v>ITOT-SWHCONBR2</v>
          </cell>
          <cell r="B567" t="str">
            <v>VAR_fout</v>
          </cell>
          <cell r="C567" t="str">
            <v>ITOT-ELS</v>
          </cell>
          <cell r="E567">
            <v>0.48734809174381855</v>
          </cell>
          <cell r="F567">
            <v>0.48733184396464369</v>
          </cell>
          <cell r="G567">
            <v>0.48733922087574877</v>
          </cell>
          <cell r="H567">
            <v>0.45170397983617006</v>
          </cell>
          <cell r="I567">
            <v>0.48735922690973105</v>
          </cell>
        </row>
        <row r="568">
          <cell r="A568" t="str">
            <v>ITOT-SWHCONBR2</v>
          </cell>
          <cell r="B568" t="str">
            <v>VAR_fout</v>
          </cell>
          <cell r="C568" t="str">
            <v>ITOT-SWHC</v>
          </cell>
          <cell r="E568">
            <v>0.7533468853674905</v>
          </cell>
          <cell r="F568">
            <v>0.75332176941024565</v>
          </cell>
          <cell r="G568">
            <v>0.75333317270308364</v>
          </cell>
          <cell r="H568">
            <v>0.69824790962053584</v>
          </cell>
          <cell r="I568">
            <v>0.75336409820303873</v>
          </cell>
        </row>
        <row r="569">
          <cell r="A569" t="str">
            <v>ITOT-SWHCONBR2</v>
          </cell>
          <cell r="B569" t="str">
            <v>VAR_fin</v>
          </cell>
          <cell r="C569" t="str">
            <v>CON</v>
          </cell>
          <cell r="E569">
            <v>1.2406949771113109</v>
          </cell>
          <cell r="F569">
            <v>1.2406536133748904</v>
          </cell>
          <cell r="G569">
            <v>1.2406723935788311</v>
          </cell>
          <cell r="H569">
            <v>1.1499518894567042</v>
          </cell>
          <cell r="I569">
            <v>1.2407233251127703</v>
          </cell>
        </row>
        <row r="570">
          <cell r="A570" t="str">
            <v>ITOT-SWHCONBR2</v>
          </cell>
          <cell r="B570" t="str">
            <v>VAR_ncap</v>
          </cell>
          <cell r="C570" t="str">
            <v>-</v>
          </cell>
          <cell r="E570">
            <v>6.7473324007831501E-2</v>
          </cell>
          <cell r="F570">
            <v>2.9009726909996501E-8</v>
          </cell>
          <cell r="G570">
            <v>4.1706356862430799E-8</v>
          </cell>
          <cell r="H570">
            <v>6.2537881265898404E-2</v>
          </cell>
          <cell r="I570">
            <v>2.2094267936352101E-2</v>
          </cell>
        </row>
        <row r="571">
          <cell r="A571" t="str">
            <v>ITOT-SWHCONBR2</v>
          </cell>
          <cell r="B571" t="str">
            <v>VAR_cap</v>
          </cell>
          <cell r="C571" t="str">
            <v>-</v>
          </cell>
          <cell r="E571">
            <v>6.7473324007831501E-2</v>
          </cell>
          <cell r="F571">
            <v>6.7473353017558399E-2</v>
          </cell>
          <cell r="G571">
            <v>6.7473394723915295E-2</v>
          </cell>
          <cell r="H571">
            <v>6.2539507346094897E-2</v>
          </cell>
          <cell r="I571">
            <v>6.7480778483996598E-2</v>
          </cell>
        </row>
        <row r="572">
          <cell r="A572" t="str">
            <v>RHES-SHCONBR1</v>
          </cell>
          <cell r="B572" t="str">
            <v>VAR_fout</v>
          </cell>
          <cell r="C572" t="str">
            <v>RHES-SHCON</v>
          </cell>
          <cell r="D572">
            <v>1.3033058276496689E-2</v>
          </cell>
          <cell r="E572">
            <v>1.1276546104073184</v>
          </cell>
          <cell r="F572">
            <v>0.69264320804899149</v>
          </cell>
          <cell r="G572">
            <v>1.9269754232648992</v>
          </cell>
          <cell r="H572">
            <v>4.0011351149015937</v>
          </cell>
          <cell r="I572">
            <v>6.4142231159161112</v>
          </cell>
        </row>
        <row r="573">
          <cell r="A573" t="str">
            <v>RHES-SHCONBR1</v>
          </cell>
          <cell r="B573" t="str">
            <v>VAR_fin</v>
          </cell>
          <cell r="C573" t="str">
            <v>CON</v>
          </cell>
          <cell r="D573">
            <v>1.3033058276496689E-2</v>
          </cell>
          <cell r="E573">
            <v>1.1276546104073184</v>
          </cell>
          <cell r="F573">
            <v>0.69264320804899149</v>
          </cell>
          <cell r="G573">
            <v>1.9269754232648992</v>
          </cell>
          <cell r="H573">
            <v>4.0011351149015937</v>
          </cell>
          <cell r="I573">
            <v>6.4142231159161112</v>
          </cell>
        </row>
        <row r="574">
          <cell r="A574" t="str">
            <v>RHES-SHCONBR1</v>
          </cell>
          <cell r="B574" t="str">
            <v>VAR_ncap</v>
          </cell>
          <cell r="C574" t="str">
            <v>-</v>
          </cell>
          <cell r="D574">
            <v>4.5549588870383802E-2</v>
          </cell>
          <cell r="E574">
            <v>4.5549588629782499E-2</v>
          </cell>
          <cell r="F574">
            <v>4.7262331830566203E-8</v>
          </cell>
          <cell r="G574">
            <v>6.4578860427389806E-2</v>
          </cell>
          <cell r="H574">
            <v>4.4073318175999701E-2</v>
          </cell>
          <cell r="I574">
            <v>0.23606890798125099</v>
          </cell>
        </row>
        <row r="575">
          <cell r="A575" t="str">
            <v>RHES-SHCONBR1</v>
          </cell>
          <cell r="B575" t="str">
            <v>VAR_cap</v>
          </cell>
          <cell r="C575" t="str">
            <v>-</v>
          </cell>
          <cell r="D575">
            <v>4.5549588870383802E-2</v>
          </cell>
          <cell r="E575">
            <v>9.1099177500166301E-2</v>
          </cell>
          <cell r="F575">
            <v>9.1098853495585996E-2</v>
          </cell>
          <cell r="G575">
            <v>0.15567804249842751</v>
          </cell>
          <cell r="H575">
            <v>0.32404589566694292</v>
          </cell>
          <cell r="I575">
            <v>0.51819165929654987</v>
          </cell>
        </row>
        <row r="576">
          <cell r="A576" t="str">
            <v>ITOT-SWHCONBR3</v>
          </cell>
          <cell r="B576" t="str">
            <v>VAR_fout</v>
          </cell>
          <cell r="C576" t="str">
            <v>ITOT-ELS</v>
          </cell>
          <cell r="E576">
            <v>8.0953974027748706E-4</v>
          </cell>
          <cell r="F576">
            <v>8.0940769343427674E-4</v>
          </cell>
          <cell r="G576">
            <v>8.0746014657957896E-4</v>
          </cell>
          <cell r="H576">
            <v>1.7724373203856119E-4</v>
          </cell>
          <cell r="I576">
            <v>3.442323283695203E-4</v>
          </cell>
        </row>
        <row r="577">
          <cell r="A577" t="str">
            <v>ITOT-SWHCONBR3</v>
          </cell>
          <cell r="B577" t="str">
            <v>VAR_fout</v>
          </cell>
          <cell r="C577" t="str">
            <v>ITOT-SWHC</v>
          </cell>
          <cell r="E577">
            <v>1.6065775370117637E-3</v>
          </cell>
          <cell r="F577">
            <v>1.6063154825608442E-3</v>
          </cell>
          <cell r="G577">
            <v>1.6024504653499984E-3</v>
          </cell>
          <cell r="H577">
            <v>3.5175024066351381E-4</v>
          </cell>
          <cell r="I577">
            <v>6.8314858277638527E-4</v>
          </cell>
        </row>
        <row r="578">
          <cell r="A578" t="str">
            <v>ITOT-SWHCONBR3</v>
          </cell>
          <cell r="B578" t="str">
            <v>VAR_fin</v>
          </cell>
          <cell r="C578" t="str">
            <v>CON</v>
          </cell>
          <cell r="E578">
            <v>2.4161172772892525E-3</v>
          </cell>
          <cell r="F578">
            <v>2.415723175995122E-3</v>
          </cell>
          <cell r="G578">
            <v>2.4099106119295781E-3</v>
          </cell>
          <cell r="H578">
            <v>5.2899397270207477E-4</v>
          </cell>
          <cell r="I578">
            <v>1.0273809111459057E-3</v>
          </cell>
        </row>
        <row r="579">
          <cell r="A579" t="str">
            <v>ITOT-SWHCONBR3</v>
          </cell>
          <cell r="B579" t="str">
            <v>VAR_ncap</v>
          </cell>
          <cell r="C579" t="str">
            <v>-</v>
          </cell>
          <cell r="E579">
            <v>1.3085551906093099E-4</v>
          </cell>
          <cell r="F579">
            <v>4.6099069341866501E-8</v>
          </cell>
          <cell r="G579">
            <v>8.0977351408646903E-8</v>
          </cell>
          <cell r="H579">
            <v>2.6977513703496E-5</v>
          </cell>
          <cell r="I579">
            <v>3.533646867445E-5</v>
          </cell>
        </row>
        <row r="580">
          <cell r="A580" t="str">
            <v>ITOT-SWHCONBR3</v>
          </cell>
          <cell r="B580" t="str">
            <v>VAR_cap</v>
          </cell>
          <cell r="C580" t="str">
            <v>-</v>
          </cell>
          <cell r="E580">
            <v>1.3085551906093099E-4</v>
          </cell>
          <cell r="F580">
            <v>1.3090161813027301E-4</v>
          </cell>
          <cell r="G580">
            <v>1.30982595481681E-4</v>
          </cell>
          <cell r="H580">
            <v>2.7829923502486201E-5</v>
          </cell>
          <cell r="I580">
            <v>5.5248671407517301E-5</v>
          </cell>
        </row>
        <row r="581">
          <cell r="A581" t="str">
            <v>ITOT-ELCSPECADV</v>
          </cell>
          <cell r="B581" t="str">
            <v>VAR_fout</v>
          </cell>
          <cell r="C581" t="str">
            <v>ITOT-ELS</v>
          </cell>
          <cell r="G581">
            <v>2.7520266520316019E-4</v>
          </cell>
          <cell r="H581">
            <v>7.2421960708029935E-4</v>
          </cell>
          <cell r="I581">
            <v>0.47538652323603475</v>
          </cell>
        </row>
        <row r="582">
          <cell r="A582" t="str">
            <v>ITOT-ELCSPECADV</v>
          </cell>
          <cell r="B582" t="str">
            <v>VAR_fin</v>
          </cell>
          <cell r="C582" t="str">
            <v>ITOT_ELC</v>
          </cell>
          <cell r="G582">
            <v>2.3695767656317635E-4</v>
          </cell>
          <cell r="H582">
            <v>5.9323642382557774E-4</v>
          </cell>
          <cell r="I582">
            <v>0.34902326013998447</v>
          </cell>
        </row>
        <row r="583">
          <cell r="A583" t="str">
            <v>ITOT-ELCSPECADV</v>
          </cell>
          <cell r="B583" t="str">
            <v>VAR_ncap</v>
          </cell>
          <cell r="C583" t="str">
            <v>-</v>
          </cell>
          <cell r="G583">
            <v>1.5966274297757399E-5</v>
          </cell>
          <cell r="H583">
            <v>2.1166337936737299E-6</v>
          </cell>
          <cell r="I583">
            <v>2.5819237959270502E-2</v>
          </cell>
        </row>
        <row r="584">
          <cell r="A584" t="str">
            <v>ITOT-ELCSPECADV</v>
          </cell>
          <cell r="B584" t="str">
            <v>VAR_cap</v>
          </cell>
          <cell r="C584" t="str">
            <v>-</v>
          </cell>
          <cell r="G584">
            <v>1.5966274297757399E-5</v>
          </cell>
          <cell r="H584">
            <v>3.8448399836717177E-5</v>
          </cell>
          <cell r="I584">
            <v>2.5852100742984177E-2</v>
          </cell>
        </row>
        <row r="585">
          <cell r="A585" t="str">
            <v>RHES-SHELCBR</v>
          </cell>
          <cell r="B585" t="str">
            <v>VAR_fout</v>
          </cell>
          <cell r="C585" t="str">
            <v>RHES-SHAELCB</v>
          </cell>
          <cell r="D585">
            <v>4.2799832789474852</v>
          </cell>
          <cell r="E585">
            <v>4.4886785755835286</v>
          </cell>
          <cell r="F585">
            <v>0.76656255381981375</v>
          </cell>
          <cell r="G585">
            <v>0.18152916547387313</v>
          </cell>
          <cell r="H585">
            <v>2.1517209544130358E-3</v>
          </cell>
          <cell r="I585">
            <v>6.8191714007292069E-4</v>
          </cell>
        </row>
        <row r="586">
          <cell r="A586" t="str">
            <v>RHES-SHELCBR</v>
          </cell>
          <cell r="B586" t="str">
            <v>VAR_fin</v>
          </cell>
          <cell r="C586" t="str">
            <v>RHES_ELC</v>
          </cell>
          <cell r="D586">
            <v>4.5052455567868233</v>
          </cell>
          <cell r="E586">
            <v>4.7249248164037114</v>
          </cell>
          <cell r="F586">
            <v>0.83726052987051491</v>
          </cell>
          <cell r="G586">
            <v>0.19827110587942068</v>
          </cell>
          <cell r="H586">
            <v>2.3494356830550084E-3</v>
          </cell>
          <cell r="I586">
            <v>7.2420582024409694E-4</v>
          </cell>
        </row>
        <row r="587">
          <cell r="A587" t="str">
            <v>RHES-SHELCBR</v>
          </cell>
          <cell r="B587" t="str">
            <v>VAR_ncap</v>
          </cell>
          <cell r="C587" t="str">
            <v>-</v>
          </cell>
          <cell r="D587">
            <v>8.0710960727798794E-8</v>
          </cell>
          <cell r="E587">
            <v>1.68655142392048E-2</v>
          </cell>
          <cell r="F587">
            <v>4.0881375390191502E-8</v>
          </cell>
          <cell r="G587">
            <v>8.1694269651259704E-8</v>
          </cell>
          <cell r="H587">
            <v>1.8541308313780501E-4</v>
          </cell>
          <cell r="I587">
            <v>5.3666545639770798E-8</v>
          </cell>
        </row>
        <row r="588">
          <cell r="A588" t="str">
            <v>RHES-SHELCBR</v>
          </cell>
          <cell r="B588" t="str">
            <v>VAR_cap</v>
          </cell>
          <cell r="C588" t="str">
            <v>-</v>
          </cell>
          <cell r="D588">
            <v>0.34576938058729373</v>
          </cell>
          <cell r="E588">
            <v>0.36263486183426019</v>
          </cell>
          <cell r="F588">
            <v>0.10795002398220388</v>
          </cell>
          <cell r="G588">
            <v>2.4924711171092573E-2</v>
          </cell>
          <cell r="H588">
            <v>1.8626840681753684E-4</v>
          </cell>
          <cell r="I588">
            <v>9.9054434963023611E-5</v>
          </cell>
        </row>
        <row r="589">
          <cell r="A589" t="str">
            <v>RHSA-WHELCBR</v>
          </cell>
          <cell r="B589" t="str">
            <v>VAR_fout</v>
          </cell>
          <cell r="C589" t="str">
            <v>RHSA-WHAELCB</v>
          </cell>
          <cell r="D589">
            <v>6.644704501680744</v>
          </cell>
          <cell r="E589">
            <v>6.9687096598331095</v>
          </cell>
          <cell r="F589">
            <v>2.7520853676998822</v>
          </cell>
          <cell r="G589">
            <v>1.9803002889388215</v>
          </cell>
          <cell r="H589">
            <v>1.7164345140789481</v>
          </cell>
          <cell r="I589">
            <v>1.5619441385852875</v>
          </cell>
        </row>
        <row r="590">
          <cell r="A590" t="str">
            <v>RHSA-WHELCBR</v>
          </cell>
          <cell r="B590" t="str">
            <v>VAR_fin</v>
          </cell>
          <cell r="C590" t="str">
            <v>RHSA_ELC</v>
          </cell>
          <cell r="D590">
            <v>8.4110183565579018</v>
          </cell>
          <cell r="E590">
            <v>8.7988758331226098</v>
          </cell>
          <cell r="F590">
            <v>5.910842739961617</v>
          </cell>
          <cell r="G590">
            <v>4.0830943447913066</v>
          </cell>
          <cell r="H590">
            <v>3.4028484005517972</v>
          </cell>
          <cell r="I590">
            <v>3.0094231200205837</v>
          </cell>
        </row>
        <row r="591">
          <cell r="A591" t="str">
            <v>RHSA-WHELCBR</v>
          </cell>
          <cell r="B591" t="str">
            <v>VAR_ncap</v>
          </cell>
          <cell r="C591" t="str">
            <v>-</v>
          </cell>
          <cell r="D591">
            <v>2.04570337579547E-6</v>
          </cell>
          <cell r="E591">
            <v>3.4216957863035503E-2</v>
          </cell>
          <cell r="F591">
            <v>7.5663676405315295E-8</v>
          </cell>
          <cell r="G591">
            <v>1.33589879741856E-7</v>
          </cell>
          <cell r="H591">
            <v>7.5055581520420703E-2</v>
          </cell>
          <cell r="I591">
            <v>6.3132669641829994E-2</v>
          </cell>
        </row>
        <row r="592">
          <cell r="A592" t="str">
            <v>RHSA-WHELCBR</v>
          </cell>
          <cell r="B592" t="str">
            <v>VAR_cap</v>
          </cell>
          <cell r="C592" t="str">
            <v>-</v>
          </cell>
          <cell r="D592">
            <v>0.4375706344770528</v>
          </cell>
          <cell r="E592">
            <v>0.47178751992487572</v>
          </cell>
          <cell r="F592">
            <v>0.3240689782529767</v>
          </cell>
          <cell r="G592">
            <v>0.25003811214974142</v>
          </cell>
          <cell r="H592">
            <v>0.1384147460397058</v>
          </cell>
          <cell r="I592">
            <v>0.14440350574021407</v>
          </cell>
        </row>
        <row r="593">
          <cell r="A593" t="str">
            <v>ITOT-SWHLTHDH</v>
          </cell>
          <cell r="B593" t="str">
            <v>VAR_fout</v>
          </cell>
          <cell r="C593" t="str">
            <v>ITOT-SWH</v>
          </cell>
          <cell r="D593">
            <v>6.5822815071804337</v>
          </cell>
          <cell r="E593">
            <v>7.0678500256624632</v>
          </cell>
          <cell r="F593">
            <v>6.8512667588248473</v>
          </cell>
          <cell r="G593">
            <v>7.8547524968996036</v>
          </cell>
          <cell r="H593">
            <v>9.666422033871271</v>
          </cell>
          <cell r="I593">
            <v>11.567380469685988</v>
          </cell>
        </row>
        <row r="594">
          <cell r="A594" t="str">
            <v>ITOT-SWHLTHDH</v>
          </cell>
          <cell r="B594" t="str">
            <v>VAR_fin</v>
          </cell>
          <cell r="C594" t="str">
            <v>ITOT_LTH_DH</v>
          </cell>
          <cell r="D594">
            <v>7.1200113784817587</v>
          </cell>
          <cell r="E594">
            <v>7.6289076305420931</v>
          </cell>
          <cell r="F594">
            <v>7.3714991289678711</v>
          </cell>
          <cell r="G594">
            <v>8.4064081419680949</v>
          </cell>
          <cell r="H594">
            <v>10.236846992616133</v>
          </cell>
          <cell r="I594">
            <v>12.176189968090513</v>
          </cell>
        </row>
        <row r="595">
          <cell r="A595" t="str">
            <v>ITOT-SWHLTHDH</v>
          </cell>
          <cell r="B595" t="str">
            <v>VAR_fin</v>
          </cell>
          <cell r="C595" t="str">
            <v>ITOTLTHDHC</v>
          </cell>
          <cell r="D595">
            <v>6.5822815071804337</v>
          </cell>
          <cell r="E595">
            <v>7.0678500256624632</v>
          </cell>
          <cell r="F595">
            <v>6.8512667588248473</v>
          </cell>
          <cell r="G595">
            <v>7.8547524968996036</v>
          </cell>
          <cell r="H595">
            <v>9.666422033871271</v>
          </cell>
          <cell r="I595">
            <v>11.567380469685988</v>
          </cell>
        </row>
        <row r="596">
          <cell r="A596" t="str">
            <v>ITOT-SWHLTHDH</v>
          </cell>
          <cell r="B596" t="str">
            <v>VAR_ncap</v>
          </cell>
          <cell r="C596" t="str">
            <v>-</v>
          </cell>
          <cell r="E596">
            <v>1.62067928468041E-2</v>
          </cell>
          <cell r="F596">
            <v>6.6622859440047394E-2</v>
          </cell>
          <cell r="G596">
            <v>6.6701554216011996E-2</v>
          </cell>
          <cell r="H596">
            <v>0.24086537748057599</v>
          </cell>
          <cell r="I596">
            <v>0.457179772462322</v>
          </cell>
        </row>
        <row r="597">
          <cell r="A597" t="str">
            <v>ITOT-SWHLTHDH</v>
          </cell>
          <cell r="B597" t="str">
            <v>VAR_cap</v>
          </cell>
          <cell r="C597" t="str">
            <v>-</v>
          </cell>
          <cell r="D597">
            <v>0.79547229253225304</v>
          </cell>
          <cell r="E597">
            <v>0.61146084383155819</v>
          </cell>
          <cell r="F597">
            <v>0.66261021381847651</v>
          </cell>
          <cell r="G597">
            <v>0.71230497645862501</v>
          </cell>
          <cell r="H597">
            <v>0.69158742521537697</v>
          </cell>
          <cell r="I597">
            <v>0.79547214821692236</v>
          </cell>
        </row>
        <row r="598">
          <cell r="A598" t="str">
            <v>RHES-SHCONBR2</v>
          </cell>
          <cell r="B598" t="str">
            <v>VAR_fout</v>
          </cell>
          <cell r="C598" t="str">
            <v>RHES-SHCON</v>
          </cell>
          <cell r="D598">
            <v>1.1339072123875513E-2</v>
          </cell>
          <cell r="E598">
            <v>0.82067412362757997</v>
          </cell>
          <cell r="F598">
            <v>0.49693239031637476</v>
          </cell>
          <cell r="G598">
            <v>0.82065442843747738</v>
          </cell>
          <cell r="H598">
            <v>2.9097369100682307</v>
          </cell>
          <cell r="I598">
            <v>4.6680562081962496</v>
          </cell>
        </row>
        <row r="599">
          <cell r="A599" t="str">
            <v>RHES-SHCONBR2</v>
          </cell>
          <cell r="B599" t="str">
            <v>VAR_fin</v>
          </cell>
          <cell r="C599" t="str">
            <v>CON</v>
          </cell>
          <cell r="D599">
            <v>1.1339072123875513E-2</v>
          </cell>
          <cell r="E599">
            <v>0.82067412362757997</v>
          </cell>
          <cell r="F599">
            <v>0.49693239031637476</v>
          </cell>
          <cell r="G599">
            <v>0.82065442843747738</v>
          </cell>
          <cell r="H599">
            <v>2.9097369100682307</v>
          </cell>
          <cell r="I599">
            <v>4.6680562081962496</v>
          </cell>
        </row>
        <row r="600">
          <cell r="A600" t="str">
            <v>RHES-SHCONBR2</v>
          </cell>
          <cell r="B600" t="str">
            <v>VAR_ncap</v>
          </cell>
          <cell r="C600" t="str">
            <v>-</v>
          </cell>
          <cell r="D600">
            <v>3.3149465194163202E-2</v>
          </cell>
          <cell r="E600">
            <v>3.3149465011975902E-2</v>
          </cell>
          <cell r="F600">
            <v>4.5375992830903997E-8</v>
          </cell>
          <cell r="G600">
            <v>1.9399720862420098E-6</v>
          </cell>
          <cell r="H600">
            <v>0.12116507345920299</v>
          </cell>
          <cell r="I600">
            <v>0.17180294706143601</v>
          </cell>
        </row>
        <row r="601">
          <cell r="A601" t="str">
            <v>RHES-SHCONBR2</v>
          </cell>
          <cell r="B601" t="str">
            <v>VAR_cap</v>
          </cell>
          <cell r="C601" t="str">
            <v>-</v>
          </cell>
          <cell r="D601">
            <v>3.3149465194163202E-2</v>
          </cell>
          <cell r="E601">
            <v>6.6298930206139001E-2</v>
          </cell>
          <cell r="F601">
            <v>6.6298607502438614E-2</v>
          </cell>
          <cell r="G601">
            <v>6.6300873171225377E-2</v>
          </cell>
          <cell r="H601">
            <v>0.2358299551784884</v>
          </cell>
          <cell r="I601">
            <v>0.37712275352306429</v>
          </cell>
        </row>
        <row r="602">
          <cell r="A602" t="str">
            <v>ITOT-SWHCONBR4</v>
          </cell>
          <cell r="B602" t="str">
            <v>VAR_fout</v>
          </cell>
          <cell r="C602" t="str">
            <v>ITOT-ELS</v>
          </cell>
          <cell r="E602">
            <v>7.1057767159445434E-5</v>
          </cell>
          <cell r="F602">
            <v>7.0849324900832867E-5</v>
          </cell>
          <cell r="G602">
            <v>7.0735340295234678E-5</v>
          </cell>
          <cell r="H602">
            <v>5.619230151308788E-5</v>
          </cell>
          <cell r="I602">
            <v>4.1005674825927856E-5</v>
          </cell>
        </row>
        <row r="603">
          <cell r="A603" t="str">
            <v>ITOT-SWHCONBR4</v>
          </cell>
          <cell r="B603" t="str">
            <v>VAR_fout</v>
          </cell>
          <cell r="C603" t="str">
            <v>ITOT-SWHC</v>
          </cell>
          <cell r="E603">
            <v>7.6362502583120868E-4</v>
          </cell>
          <cell r="F603">
            <v>7.613849930877076E-4</v>
          </cell>
          <cell r="G603">
            <v>7.601600531427316E-4</v>
          </cell>
          <cell r="H603">
            <v>6.0387272791955361E-4</v>
          </cell>
          <cell r="I603">
            <v>4.4066906053933036E-4</v>
          </cell>
        </row>
        <row r="604">
          <cell r="A604" t="str">
            <v>ITOT-SWHCONBR4</v>
          </cell>
          <cell r="B604" t="str">
            <v>VAR_fin</v>
          </cell>
          <cell r="C604" t="str">
            <v>CON</v>
          </cell>
          <cell r="E604">
            <v>8.3468279299065415E-4</v>
          </cell>
          <cell r="F604">
            <v>8.3223431798854007E-4</v>
          </cell>
          <cell r="G604">
            <v>8.3089539343796646E-4</v>
          </cell>
          <cell r="H604">
            <v>6.6006502943264126E-4</v>
          </cell>
          <cell r="I604">
            <v>4.8167473536525818E-4</v>
          </cell>
        </row>
        <row r="605">
          <cell r="A605" t="str">
            <v>ITOT-SWHCONBR4</v>
          </cell>
          <cell r="B605" t="str">
            <v>VAR_ncap</v>
          </cell>
          <cell r="C605" t="str">
            <v>-</v>
          </cell>
          <cell r="E605">
            <v>4.4620378354277402E-5</v>
          </cell>
          <cell r="F605">
            <v>1.16997494617209E-7</v>
          </cell>
          <cell r="G605">
            <v>8.5652226316353999E-8</v>
          </cell>
          <cell r="H605">
            <v>1.55080751562237E-5</v>
          </cell>
          <cell r="I605">
            <v>6.1651706619032302E-6</v>
          </cell>
        </row>
        <row r="606">
          <cell r="A606" t="str">
            <v>ITOT-SWHCONBR4</v>
          </cell>
          <cell r="B606" t="str">
            <v>VAR_cap</v>
          </cell>
          <cell r="C606" t="str">
            <v>-</v>
          </cell>
          <cell r="E606">
            <v>4.4620378354277402E-5</v>
          </cell>
          <cell r="F606">
            <v>4.47373758488947E-5</v>
          </cell>
          <cell r="G606">
            <v>4.4823028075211001E-5</v>
          </cell>
          <cell r="H606">
            <v>3.5633892256989602E-5</v>
          </cell>
          <cell r="I606">
            <v>2.5899503148396499E-5</v>
          </cell>
        </row>
        <row r="607">
          <cell r="A607" t="str">
            <v>D-ITOT_NKEV_GAS_ELC_CHP</v>
          </cell>
          <cell r="B607" t="str">
            <v>VAR_fout</v>
          </cell>
          <cell r="C607" t="str">
            <v>ITOT_ELC</v>
          </cell>
          <cell r="D607">
            <v>0.66854297576917254</v>
          </cell>
          <cell r="E607">
            <v>8.9210299595791423E-2</v>
          </cell>
          <cell r="F607">
            <v>5.6771551742735869E-2</v>
          </cell>
          <cell r="G607">
            <v>0.24729207553115706</v>
          </cell>
          <cell r="H607">
            <v>3.906649815147591</v>
          </cell>
          <cell r="I607">
            <v>2.8146506400548965</v>
          </cell>
        </row>
        <row r="608">
          <cell r="A608" t="str">
            <v>D-ITOT_NKEV_GAS_ELC_CHP</v>
          </cell>
          <cell r="B608" t="str">
            <v>VAR_fout</v>
          </cell>
          <cell r="C608" t="str">
            <v>ELC5</v>
          </cell>
          <cell r="D608">
            <v>1.424127523010219E-3</v>
          </cell>
          <cell r="E608">
            <v>8.4625346130971194E-4</v>
          </cell>
          <cell r="F608">
            <v>5.5433651517191164E-4</v>
          </cell>
          <cell r="G608">
            <v>8.925537300325647E-4</v>
          </cell>
          <cell r="H608">
            <v>0.4536938855231617</v>
          </cell>
          <cell r="I608">
            <v>0.33428512055234999</v>
          </cell>
        </row>
        <row r="609">
          <cell r="A609" t="str">
            <v>D-ITOT_NKEV_GAS_ELC_CHP</v>
          </cell>
          <cell r="B609" t="str">
            <v>VAR_fin</v>
          </cell>
          <cell r="C609" t="str">
            <v>ITOT_NKEV_GAS_ELC_CHP</v>
          </cell>
          <cell r="D609">
            <v>0.6699671032921829</v>
          </cell>
          <cell r="E609">
            <v>9.0056553057101196E-2</v>
          </cell>
          <cell r="F609">
            <v>5.731924291390364E-2</v>
          </cell>
          <cell r="G609">
            <v>0.24818462926118962</v>
          </cell>
          <cell r="H609">
            <v>4.3603437006707519</v>
          </cell>
          <cell r="I609">
            <v>3.1489357606072472</v>
          </cell>
        </row>
        <row r="610">
          <cell r="A610" t="str">
            <v>SCOM-SHELCBR</v>
          </cell>
          <cell r="B610" t="str">
            <v>VAR_fout</v>
          </cell>
          <cell r="C610" t="str">
            <v>SCOM-SHAELCB</v>
          </cell>
          <cell r="D610">
            <v>2.3940411812744453</v>
          </cell>
          <cell r="E610">
            <v>7.5077519260619494E-3</v>
          </cell>
          <cell r="F610">
            <v>0.48801483714551785</v>
          </cell>
          <cell r="G610">
            <v>0.29105457807431651</v>
          </cell>
          <cell r="H610">
            <v>0.21296351611428216</v>
          </cell>
          <cell r="I610">
            <v>0.16085527763244628</v>
          </cell>
        </row>
        <row r="611">
          <cell r="A611" t="str">
            <v>SCOM-SHELCBR</v>
          </cell>
          <cell r="B611" t="str">
            <v>VAR_fin</v>
          </cell>
          <cell r="C611" t="str">
            <v>SCOM_ELC</v>
          </cell>
          <cell r="D611">
            <v>2.6236067739993905</v>
          </cell>
          <cell r="E611">
            <v>8.2051933618163438E-3</v>
          </cell>
          <cell r="F611">
            <v>1.0310124029541452</v>
          </cell>
          <cell r="G611">
            <v>0.5897038872112178</v>
          </cell>
          <cell r="H611">
            <v>0.41757885076402462</v>
          </cell>
          <cell r="I611">
            <v>0.3000108277661423</v>
          </cell>
        </row>
        <row r="612">
          <cell r="A612" t="str">
            <v>SCOM-SHELCBR</v>
          </cell>
          <cell r="B612" t="str">
            <v>VAR_ncap</v>
          </cell>
          <cell r="C612" t="str">
            <v>-</v>
          </cell>
          <cell r="D612">
            <v>3.9723278453950001E-7</v>
          </cell>
          <cell r="E612">
            <v>2.9880952965949498E-7</v>
          </cell>
          <cell r="F612">
            <v>3.6690501623433402E-2</v>
          </cell>
          <cell r="G612">
            <v>5.3251275966045795E-7</v>
          </cell>
          <cell r="H612">
            <v>2.0045912221416402E-2</v>
          </cell>
          <cell r="I612">
            <v>4.7920204066909701E-3</v>
          </cell>
        </row>
        <row r="613">
          <cell r="A613" t="str">
            <v>SCOM-SHELCBR</v>
          </cell>
          <cell r="B613" t="str">
            <v>VAR_cap</v>
          </cell>
          <cell r="C613" t="str">
            <v>-</v>
          </cell>
          <cell r="D613">
            <v>0.18498844558422653</v>
          </cell>
          <cell r="E613">
            <v>1.2562216643132174E-3</v>
          </cell>
          <cell r="F613">
            <v>3.7946627210901612E-2</v>
          </cell>
          <cell r="G613">
            <v>3.7941081816851296E-2</v>
          </cell>
          <cell r="H613">
            <v>2.6555925845143172E-2</v>
          </cell>
          <cell r="I613">
            <v>1.9344758853517181E-2</v>
          </cell>
        </row>
        <row r="614">
          <cell r="A614" t="str">
            <v>RHES-SHCONBR3</v>
          </cell>
          <cell r="B614" t="str">
            <v>VAR_fout</v>
          </cell>
          <cell r="C614" t="str">
            <v>RHES-SHCON</v>
          </cell>
          <cell r="D614">
            <v>1.4214022283309442E-2</v>
          </cell>
          <cell r="E614">
            <v>1.3555236388572425</v>
          </cell>
          <cell r="F614">
            <v>0.83912761432645333</v>
          </cell>
          <cell r="G614">
            <v>1.3554798521202904</v>
          </cell>
          <cell r="H614">
            <v>1.3477953074180979</v>
          </cell>
          <cell r="I614">
            <v>1.1034971501288919</v>
          </cell>
        </row>
        <row r="615">
          <cell r="A615" t="str">
            <v>RHES-SHCONBR3</v>
          </cell>
          <cell r="B615" t="str">
            <v>VAR_fin</v>
          </cell>
          <cell r="C615" t="str">
            <v>CON</v>
          </cell>
          <cell r="D615">
            <v>1.4214022283309442E-2</v>
          </cell>
          <cell r="E615">
            <v>1.3555236388572425</v>
          </cell>
          <cell r="F615">
            <v>0.83912761432645333</v>
          </cell>
          <cell r="G615">
            <v>1.3554798521202904</v>
          </cell>
          <cell r="H615">
            <v>1.3477953074180979</v>
          </cell>
          <cell r="I615">
            <v>1.1034971501288919</v>
          </cell>
        </row>
        <row r="616">
          <cell r="A616" t="str">
            <v>RHES-SHCONBR3</v>
          </cell>
          <cell r="B616" t="str">
            <v>VAR_ncap</v>
          </cell>
          <cell r="C616" t="str">
            <v>-</v>
          </cell>
          <cell r="D616">
            <v>5.4754098575415099E-2</v>
          </cell>
          <cell r="E616">
            <v>5.4754093521999898E-2</v>
          </cell>
          <cell r="G616">
            <v>1.41509523863461E-8</v>
          </cell>
          <cell r="H616">
            <v>3.2274062923660201E-8</v>
          </cell>
          <cell r="I616">
            <v>3.0037042829335801E-2</v>
          </cell>
        </row>
        <row r="617">
          <cell r="A617" t="str">
            <v>RHES-SHCONBR3</v>
          </cell>
          <cell r="B617" t="str">
            <v>VAR_cap</v>
          </cell>
          <cell r="C617" t="str">
            <v>-</v>
          </cell>
          <cell r="D617">
            <v>5.4754098575415099E-2</v>
          </cell>
          <cell r="E617">
            <v>0.109508192097415</v>
          </cell>
          <cell r="F617">
            <v>0.10950781957952233</v>
          </cell>
          <cell r="G617">
            <v>0.10950816412414716</v>
          </cell>
          <cell r="H617">
            <v>0.10950781845357462</v>
          </cell>
          <cell r="I617">
            <v>8.9149963522815831E-2</v>
          </cell>
        </row>
        <row r="618">
          <cell r="A618" t="str">
            <v>ITOT-SWHCONBR5</v>
          </cell>
          <cell r="B618" t="str">
            <v>VAR_fout</v>
          </cell>
          <cell r="C618" t="str">
            <v>ITOT-ELS</v>
          </cell>
          <cell r="E618">
            <v>6.9824262605142087E-5</v>
          </cell>
          <cell r="F618">
            <v>6.9215654268417581E-5</v>
          </cell>
          <cell r="G618">
            <v>6.8530715323724092E-5</v>
          </cell>
          <cell r="H618">
            <v>5.3919074623310749E-5</v>
          </cell>
          <cell r="I618">
            <v>3.9934487679838564E-5</v>
          </cell>
        </row>
        <row r="619">
          <cell r="A619" t="str">
            <v>ITOT-SWHCONBR5</v>
          </cell>
          <cell r="B619" t="str">
            <v>VAR_fout</v>
          </cell>
          <cell r="C619" t="str">
            <v>ITOT-SWHC</v>
          </cell>
          <cell r="E619">
            <v>3.4247938322764262E-4</v>
          </cell>
          <cell r="F619">
            <v>3.3949423451268436E-4</v>
          </cell>
          <cell r="G619">
            <v>3.3613469359416819E-4</v>
          </cell>
          <cell r="H619">
            <v>2.6446640082149295E-4</v>
          </cell>
          <cell r="I619">
            <v>1.9587372927151804E-4</v>
          </cell>
        </row>
        <row r="620">
          <cell r="A620" t="str">
            <v>ITOT-SWHCONBR5</v>
          </cell>
          <cell r="B620" t="str">
            <v>VAR_fin</v>
          </cell>
          <cell r="C620" t="str">
            <v>CON</v>
          </cell>
          <cell r="E620">
            <v>4.1230364583278437E-4</v>
          </cell>
          <cell r="F620">
            <v>4.0870988878110193E-4</v>
          </cell>
          <cell r="G620">
            <v>4.0466540891789289E-4</v>
          </cell>
          <cell r="H620">
            <v>3.1838547544480399E-4</v>
          </cell>
          <cell r="I620">
            <v>2.358082169513567E-4</v>
          </cell>
        </row>
        <row r="621">
          <cell r="A621" t="str">
            <v>ITOT-SWHCONBR5</v>
          </cell>
          <cell r="B621" t="str">
            <v>VAR_ncap</v>
          </cell>
          <cell r="C621" t="str">
            <v>-</v>
          </cell>
          <cell r="E621">
            <v>2.1642782356431999E-5</v>
          </cell>
          <cell r="F621">
            <v>6.38385150050731E-8</v>
          </cell>
          <cell r="G621">
            <v>6.4863675152979699E-8</v>
          </cell>
          <cell r="H621">
            <v>6.9004729735778496E-6</v>
          </cell>
          <cell r="I621">
            <v>3.3458695787656602E-6</v>
          </cell>
        </row>
        <row r="622">
          <cell r="A622" t="str">
            <v>ITOT-SWHCONBR5</v>
          </cell>
          <cell r="B622" t="str">
            <v>VAR_cap</v>
          </cell>
          <cell r="C622" t="str">
            <v>-</v>
          </cell>
          <cell r="E622">
            <v>2.1642782356431999E-5</v>
          </cell>
          <cell r="F622">
            <v>2.1706620871437001E-5</v>
          </cell>
          <cell r="G622">
            <v>2.1771484546590001E-5</v>
          </cell>
          <cell r="H622">
            <v>1.6812834444916499E-5</v>
          </cell>
          <cell r="I622">
            <v>1.2523128058543901E-5</v>
          </cell>
        </row>
        <row r="623">
          <cell r="A623" t="str">
            <v>RHES-SHSTG-ELC</v>
          </cell>
          <cell r="B623" t="str">
            <v>VAR_fout</v>
          </cell>
          <cell r="C623" t="str">
            <v>RHES-SHAELCB</v>
          </cell>
          <cell r="D623">
            <v>5.8913678791351967E-7</v>
          </cell>
          <cell r="E623">
            <v>0.70607870692572139</v>
          </cell>
          <cell r="F623">
            <v>0.23624639548365875</v>
          </cell>
          <cell r="G623">
            <v>3.1116663034931474E-2</v>
          </cell>
          <cell r="H623">
            <v>1.7021985988850149E-4</v>
          </cell>
          <cell r="I623">
            <v>8.8989896995768432E-5</v>
          </cell>
        </row>
        <row r="624">
          <cell r="A624" t="str">
            <v>RHES-SHSTG-ELC</v>
          </cell>
          <cell r="B624" t="str">
            <v>VAR_fin</v>
          </cell>
          <cell r="C624" t="str">
            <v>RHES-SHAELCB</v>
          </cell>
          <cell r="D624">
            <v>4.1019217723889959E-6</v>
          </cell>
          <cell r="E624">
            <v>0.70610166909811312</v>
          </cell>
          <cell r="F624">
            <v>0.23624897633788386</v>
          </cell>
          <cell r="G624">
            <v>3.1115568172137835E-2</v>
          </cell>
          <cell r="H624">
            <v>1.7072240965999383E-4</v>
          </cell>
          <cell r="I624">
            <v>8.9077879198252356E-5</v>
          </cell>
        </row>
        <row r="625">
          <cell r="A625" t="str">
            <v>RHES-SHSTG-ELC</v>
          </cell>
          <cell r="B625" t="str">
            <v>VAR_ncap</v>
          </cell>
          <cell r="C625" t="str">
            <v>-</v>
          </cell>
          <cell r="D625">
            <v>3.67685614016358E-3</v>
          </cell>
          <cell r="E625">
            <v>6.03205717122327E-2</v>
          </cell>
          <cell r="F625">
            <v>2.12537284102017E-6</v>
          </cell>
          <cell r="G625">
            <v>3.93829566955438E-6</v>
          </cell>
          <cell r="H625">
            <v>2.78223743521519E-5</v>
          </cell>
          <cell r="I625">
            <v>3.2951650394693602E-6</v>
          </cell>
        </row>
        <row r="626">
          <cell r="A626" t="str">
            <v>RHES-SHSTG-ELC</v>
          </cell>
          <cell r="B626" t="str">
            <v>VAR_cap</v>
          </cell>
          <cell r="C626" t="str">
            <v>-</v>
          </cell>
          <cell r="D626">
            <v>3.67685614016358E-3</v>
          </cell>
          <cell r="E626">
            <v>6.3994647499515417E-2</v>
          </cell>
          <cell r="F626">
            <v>1.9050325398197204E-2</v>
          </cell>
          <cell r="G626">
            <v>4.3987951130679964E-3</v>
          </cell>
          <cell r="H626">
            <v>3.3061641223670001E-5</v>
          </cell>
          <cell r="I626">
            <v>1.7615498289207699E-5</v>
          </cell>
        </row>
        <row r="627">
          <cell r="A627" t="str">
            <v>RHES-SHCONBR4</v>
          </cell>
          <cell r="B627" t="str">
            <v>VAR_fout</v>
          </cell>
          <cell r="C627" t="str">
            <v>RHES-SHCON</v>
          </cell>
          <cell r="E627">
            <v>0.42669835953549407</v>
          </cell>
          <cell r="F627">
            <v>0.2504545436241159</v>
          </cell>
          <cell r="G627">
            <v>0.42665676772086253</v>
          </cell>
          <cell r="H627">
            <v>0.42191422143948593</v>
          </cell>
          <cell r="I627">
            <v>0.24665463759431361</v>
          </cell>
        </row>
        <row r="628">
          <cell r="A628" t="str">
            <v>RHES-SHCONBR4</v>
          </cell>
          <cell r="B628" t="str">
            <v>VAR_fin</v>
          </cell>
          <cell r="C628" t="str">
            <v>CON</v>
          </cell>
          <cell r="E628">
            <v>0.42669835953549407</v>
          </cell>
          <cell r="F628">
            <v>0.2504545436241159</v>
          </cell>
          <cell r="G628">
            <v>0.42665676772086253</v>
          </cell>
          <cell r="H628">
            <v>0.42191422143948593</v>
          </cell>
          <cell r="I628">
            <v>0.24665463759431361</v>
          </cell>
        </row>
        <row r="629">
          <cell r="A629" t="str">
            <v>RHES-SHCONBR4</v>
          </cell>
          <cell r="B629" t="str">
            <v>VAR_ncap</v>
          </cell>
          <cell r="C629" t="str">
            <v>-</v>
          </cell>
          <cell r="E629">
            <v>3.4470613292417199E-2</v>
          </cell>
          <cell r="H629">
            <v>1.9878357853419201E-8</v>
          </cell>
          <cell r="I629">
            <v>7.9655749048501899E-8</v>
          </cell>
        </row>
        <row r="630">
          <cell r="A630" t="str">
            <v>RHES-SHCONBR4</v>
          </cell>
          <cell r="B630" t="str">
            <v>VAR_cap</v>
          </cell>
          <cell r="C630" t="str">
            <v>-</v>
          </cell>
          <cell r="E630">
            <v>3.4470613292417199E-2</v>
          </cell>
          <cell r="F630">
            <v>3.4470448188115344E-2</v>
          </cell>
          <cell r="G630">
            <v>3.4470586210983402E-2</v>
          </cell>
          <cell r="H630">
            <v>3.4470383197558067E-2</v>
          </cell>
          <cell r="I630">
            <v>1.9927595388939533E-2</v>
          </cell>
        </row>
        <row r="631">
          <cell r="A631" t="str">
            <v>ITOT-SWHCONBR6</v>
          </cell>
          <cell r="B631" t="str">
            <v>VAR_fout</v>
          </cell>
          <cell r="C631" t="str">
            <v>ITOT-SWHC</v>
          </cell>
          <cell r="E631">
            <v>1.7933262417631272E-4</v>
          </cell>
          <cell r="F631">
            <v>1.7955183319631426E-4</v>
          </cell>
          <cell r="G631">
            <v>1.7760058681780375E-4</v>
          </cell>
          <cell r="H631">
            <v>1.8999178420301454E-4</v>
          </cell>
          <cell r="I631">
            <v>1.1191199965069719E-4</v>
          </cell>
        </row>
        <row r="632">
          <cell r="A632" t="str">
            <v>ITOT-SWHCONBR6</v>
          </cell>
          <cell r="B632" t="str">
            <v>VAR_fin</v>
          </cell>
          <cell r="C632" t="str">
            <v>CON</v>
          </cell>
          <cell r="E632">
            <v>1.7933262417631272E-4</v>
          </cell>
          <cell r="F632">
            <v>1.7955183319631426E-4</v>
          </cell>
          <cell r="G632">
            <v>1.7760058681780375E-4</v>
          </cell>
          <cell r="H632">
            <v>1.8999178420301454E-4</v>
          </cell>
          <cell r="I632">
            <v>1.1191199965069719E-4</v>
          </cell>
        </row>
        <row r="633">
          <cell r="A633" t="str">
            <v>ITOT-SWHCONBR6</v>
          </cell>
          <cell r="B633" t="str">
            <v>VAR_ncap</v>
          </cell>
          <cell r="C633" t="str">
            <v>-</v>
          </cell>
          <cell r="E633">
            <v>8.9798773462472794E-6</v>
          </cell>
          <cell r="F633">
            <v>2.5145899862542199E-7</v>
          </cell>
          <cell r="G633">
            <v>6.8175546624280801E-8</v>
          </cell>
          <cell r="H633">
            <v>1.77141439401806E-6</v>
          </cell>
          <cell r="I633">
            <v>1.0461226749639799E-6</v>
          </cell>
        </row>
        <row r="634">
          <cell r="A634" t="str">
            <v>ITOT-SWHCONBR6</v>
          </cell>
          <cell r="B634" t="str">
            <v>VAR_cap</v>
          </cell>
          <cell r="C634" t="str">
            <v>-</v>
          </cell>
          <cell r="E634">
            <v>8.9798773462472794E-6</v>
          </cell>
          <cell r="F634">
            <v>9.2313363448726995E-6</v>
          </cell>
          <cell r="G634">
            <v>9.2995118914969895E-6</v>
          </cell>
          <cell r="H634">
            <v>9.9267544385349001E-6</v>
          </cell>
          <cell r="I634">
            <v>5.7428271018579904E-6</v>
          </cell>
        </row>
        <row r="635">
          <cell r="A635" t="str">
            <v>RHNM-SHNGAHP</v>
          </cell>
          <cell r="B635" t="str">
            <v>VAR_fout</v>
          </cell>
          <cell r="C635" t="str">
            <v>CO2_R</v>
          </cell>
          <cell r="F635">
            <v>6.5092888107995703</v>
          </cell>
          <cell r="G635">
            <v>16.7391327861761</v>
          </cell>
          <cell r="H635">
            <v>28.838898872051001</v>
          </cell>
          <cell r="I635">
            <v>31.9689588745184</v>
          </cell>
        </row>
        <row r="636">
          <cell r="A636" t="str">
            <v>RHNM-SHNGAHP</v>
          </cell>
          <cell r="B636" t="str">
            <v>VAR_fout</v>
          </cell>
          <cell r="C636" t="str">
            <v>RHNM-SHANGAH</v>
          </cell>
          <cell r="F636">
            <v>0.22748703462745642</v>
          </cell>
          <cell r="G636">
            <v>0.59990462700128899</v>
          </cell>
          <cell r="H636">
            <v>1.0612590094041212</v>
          </cell>
          <cell r="I636">
            <v>1.2059738378964098</v>
          </cell>
        </row>
        <row r="637">
          <cell r="A637" t="str">
            <v>RHNM-SHNGAHP</v>
          </cell>
          <cell r="B637" t="str">
            <v>VAR_fin</v>
          </cell>
          <cell r="C637" t="str">
            <v>RNGA</v>
          </cell>
          <cell r="F637">
            <v>0.11541292217729729</v>
          </cell>
          <cell r="G637">
            <v>0.29679313450666933</v>
          </cell>
          <cell r="H637">
            <v>0.51132799418530139</v>
          </cell>
          <cell r="I637">
            <v>0.56682551195954689</v>
          </cell>
        </row>
        <row r="638">
          <cell r="A638" t="str">
            <v>RHNM-SHNGAHP</v>
          </cell>
          <cell r="B638" t="str">
            <v>VAR_fin</v>
          </cell>
          <cell r="C638" t="str">
            <v>RHNMELCHPC</v>
          </cell>
          <cell r="F638">
            <v>0.22748703462745642</v>
          </cell>
          <cell r="G638">
            <v>0.59990462700128899</v>
          </cell>
          <cell r="H638">
            <v>1.0612590094041212</v>
          </cell>
          <cell r="I638">
            <v>1.2059738378964098</v>
          </cell>
        </row>
        <row r="639">
          <cell r="A639" t="str">
            <v>RHNM-SHNGAHP</v>
          </cell>
          <cell r="B639" t="str">
            <v>VAR_ncap</v>
          </cell>
          <cell r="C639" t="str">
            <v>-</v>
          </cell>
          <cell r="E639">
            <v>1.21128278688254E-7</v>
          </cell>
          <cell r="F639">
            <v>1.7670848113908299E-2</v>
          </cell>
          <cell r="G639">
            <v>2.8899233888377601E-2</v>
          </cell>
          <cell r="H639">
            <v>3.93611538004408E-2</v>
          </cell>
          <cell r="I639">
            <v>5.6803507484887501E-2</v>
          </cell>
        </row>
        <row r="640">
          <cell r="A640" t="str">
            <v>RHNM-SHNGAHP</v>
          </cell>
          <cell r="B640" t="str">
            <v>VAR_cap</v>
          </cell>
          <cell r="C640" t="str">
            <v>-</v>
          </cell>
          <cell r="E640">
            <v>1.21128278688254E-7</v>
          </cell>
          <cell r="F640">
            <v>1.7670921617605816E-2</v>
          </cell>
          <cell r="G640">
            <v>4.6570139080220709E-2</v>
          </cell>
          <cell r="H640">
            <v>8.2385844610537676E-2</v>
          </cell>
          <cell r="I640">
            <v>9.389552615423323E-2</v>
          </cell>
        </row>
        <row r="641">
          <cell r="A641" t="str">
            <v>D-SCOM_KEV_WOD_ELC_CHP</v>
          </cell>
          <cell r="B641" t="str">
            <v>VAR_fout</v>
          </cell>
          <cell r="C641" t="str">
            <v>ELC5</v>
          </cell>
          <cell r="G641">
            <v>3.286080352486055E-4</v>
          </cell>
          <cell r="H641">
            <v>3.3978315296355753E-4</v>
          </cell>
          <cell r="I641">
            <v>8.3648283122309501E-5</v>
          </cell>
        </row>
        <row r="642">
          <cell r="A642" t="str">
            <v>D-SCOM_KEV_WOD_ELC_CHP</v>
          </cell>
          <cell r="B642" t="str">
            <v>VAR_fout</v>
          </cell>
          <cell r="C642" t="str">
            <v>SCOM_ELC</v>
          </cell>
          <cell r="G642">
            <v>8.9243455216134806E-5</v>
          </cell>
          <cell r="H642">
            <v>3.3969529659672168E-4</v>
          </cell>
          <cell r="I642">
            <v>8.3615862173339197E-5</v>
          </cell>
        </row>
        <row r="643">
          <cell r="A643" t="str">
            <v>D-SCOM_KEV_WOD_ELC_CHP</v>
          </cell>
          <cell r="B643" t="str">
            <v>VAR_fin</v>
          </cell>
          <cell r="C643" t="str">
            <v>SCOM_KEV_WOD_ELC_CHP</v>
          </cell>
          <cell r="G643">
            <v>4.1678475779830036E-4</v>
          </cell>
          <cell r="H643">
            <v>6.6915188579910929E-4</v>
          </cell>
          <cell r="I643">
            <v>1.5602112716298679E-4</v>
          </cell>
        </row>
        <row r="644">
          <cell r="A644" t="str">
            <v>RHES-SHCONBR5</v>
          </cell>
          <cell r="B644" t="str">
            <v>VAR_fout</v>
          </cell>
          <cell r="C644" t="str">
            <v>RHES-SHCON</v>
          </cell>
          <cell r="E644">
            <v>5.6872522875327648E-4</v>
          </cell>
          <cell r="F644">
            <v>2.9093494192662807E-4</v>
          </cell>
          <cell r="G644">
            <v>5.3542341943350923E-4</v>
          </cell>
          <cell r="H644">
            <v>4.1195183023176189E-4</v>
          </cell>
          <cell r="I644">
            <v>3.1454475838999131E-4</v>
          </cell>
        </row>
        <row r="645">
          <cell r="A645" t="str">
            <v>RHES-SHCONBR5</v>
          </cell>
          <cell r="B645" t="str">
            <v>VAR_fin</v>
          </cell>
          <cell r="C645" t="str">
            <v>CON</v>
          </cell>
          <cell r="E645">
            <v>5.6872522875327648E-4</v>
          </cell>
          <cell r="F645">
            <v>2.9093494192662807E-4</v>
          </cell>
          <cell r="G645">
            <v>5.3542341943350923E-4</v>
          </cell>
          <cell r="H645">
            <v>4.1195183023176189E-4</v>
          </cell>
          <cell r="I645">
            <v>3.1454475838999131E-4</v>
          </cell>
        </row>
        <row r="646">
          <cell r="A646" t="str">
            <v>RHES-SHCONBR5</v>
          </cell>
          <cell r="B646" t="str">
            <v>VAR_ncap</v>
          </cell>
          <cell r="C646" t="str">
            <v>-</v>
          </cell>
          <cell r="E646">
            <v>4.4579311744353898E-5</v>
          </cell>
          <cell r="H646">
            <v>1.4910067484549099E-8</v>
          </cell>
          <cell r="I646">
            <v>4.1098282832005298E-8</v>
          </cell>
        </row>
        <row r="647">
          <cell r="A647" t="str">
            <v>RHES-SHCONBR5</v>
          </cell>
          <cell r="B647" t="str">
            <v>VAR_cap</v>
          </cell>
          <cell r="C647" t="str">
            <v>-</v>
          </cell>
          <cell r="E647">
            <v>4.4579311744353898E-5</v>
          </cell>
          <cell r="F647">
            <v>4.4512261631066607E-5</v>
          </cell>
          <cell r="G647">
            <v>4.4554734604656714E-5</v>
          </cell>
          <cell r="H647">
            <v>4.4433206487499997E-5</v>
          </cell>
          <cell r="I647">
            <v>2.5831430156563795E-5</v>
          </cell>
        </row>
        <row r="648">
          <cell r="A648" t="str">
            <v>RHNS-SHCONBR</v>
          </cell>
          <cell r="B648" t="str">
            <v>VAR_fout</v>
          </cell>
          <cell r="C648" t="str">
            <v>RHNS-SHCON</v>
          </cell>
          <cell r="F648">
            <v>4.290936124725099E-4</v>
          </cell>
          <cell r="G648">
            <v>4.2136449198090531E-4</v>
          </cell>
          <cell r="H648">
            <v>1.3305225816695502E-3</v>
          </cell>
          <cell r="I648">
            <v>1.3197912792244002E-3</v>
          </cell>
        </row>
        <row r="649">
          <cell r="A649" t="str">
            <v>RHNS-SHCONBR</v>
          </cell>
          <cell r="B649" t="str">
            <v>VAR_fin</v>
          </cell>
          <cell r="C649" t="str">
            <v>CON</v>
          </cell>
          <cell r="F649">
            <v>4.290936124725099E-4</v>
          </cell>
          <cell r="G649">
            <v>4.2136449198090531E-4</v>
          </cell>
          <cell r="H649">
            <v>1.3305225816695502E-3</v>
          </cell>
          <cell r="I649">
            <v>1.3197912792244002E-3</v>
          </cell>
        </row>
        <row r="650">
          <cell r="A650" t="str">
            <v>RHNS-SHCONBR</v>
          </cell>
          <cell r="B650" t="str">
            <v>VAR_ncap</v>
          </cell>
          <cell r="C650" t="str">
            <v>-</v>
          </cell>
          <cell r="E650">
            <v>1.12282849688761E-8</v>
          </cell>
          <cell r="F650">
            <v>3.0074652770492201E-5</v>
          </cell>
          <cell r="G650">
            <v>2.36989346421884E-8</v>
          </cell>
          <cell r="H650">
            <v>5.7487630217088402E-5</v>
          </cell>
          <cell r="I650">
            <v>1.60590698998748E-8</v>
          </cell>
        </row>
        <row r="651">
          <cell r="A651" t="str">
            <v>RHNS-SHCONBR</v>
          </cell>
          <cell r="B651" t="str">
            <v>VAR_cap</v>
          </cell>
          <cell r="C651" t="str">
            <v>-</v>
          </cell>
          <cell r="E651">
            <v>1.12282849688761E-8</v>
          </cell>
          <cell r="F651">
            <v>3.0085881055461099E-5</v>
          </cell>
          <cell r="G651">
            <v>3.01095799901033E-5</v>
          </cell>
          <cell r="H651">
            <v>9.5628762335469897E-5</v>
          </cell>
          <cell r="I651">
            <v>9.5644821405369796E-5</v>
          </cell>
        </row>
        <row r="652">
          <cell r="A652" t="str">
            <v>D-RHEM_SOLELC</v>
          </cell>
          <cell r="B652" t="str">
            <v>VAR_fout</v>
          </cell>
          <cell r="C652" t="str">
            <v>ELC5</v>
          </cell>
          <cell r="D652">
            <v>0.1547544914485553</v>
          </cell>
          <cell r="E652">
            <v>0.67193470772170694</v>
          </cell>
          <cell r="F652">
            <v>1.1003889233697099</v>
          </cell>
          <cell r="G652">
            <v>1.3063772937744114</v>
          </cell>
          <cell r="H652">
            <v>2.9381373027412838</v>
          </cell>
          <cell r="I652">
            <v>5.8620972331784529</v>
          </cell>
        </row>
        <row r="653">
          <cell r="A653" t="str">
            <v>D-RHEM_SOLELC</v>
          </cell>
          <cell r="B653" t="str">
            <v>VAR_fout</v>
          </cell>
          <cell r="C653" t="str">
            <v>RHEM_ELC</v>
          </cell>
          <cell r="D653">
            <v>0.70772873433729311</v>
          </cell>
          <cell r="E653">
            <v>0.61564918845296446</v>
          </cell>
          <cell r="F653">
            <v>1.0016305850087825</v>
          </cell>
          <cell r="G653">
            <v>1.1388307185585014</v>
          </cell>
          <cell r="H653">
            <v>2.5733971873550785</v>
          </cell>
          <cell r="I653">
            <v>6.535976542290924</v>
          </cell>
        </row>
        <row r="654">
          <cell r="A654" t="str">
            <v>D-RHEM_SOLELC</v>
          </cell>
          <cell r="B654" t="str">
            <v>VAR_fin</v>
          </cell>
          <cell r="C654" t="str">
            <v>RHEM_SOL_ELC</v>
          </cell>
          <cell r="D654">
            <v>0.86248322578584768</v>
          </cell>
          <cell r="E654">
            <v>1.2875826153530927</v>
          </cell>
          <cell r="F654">
            <v>2.1020195083784916</v>
          </cell>
          <cell r="G654">
            <v>2.4452039250429891</v>
          </cell>
          <cell r="H654">
            <v>5.5115284863318585</v>
          </cell>
          <cell r="I654">
            <v>12.398068589634297</v>
          </cell>
        </row>
        <row r="655">
          <cell r="A655" t="str">
            <v>ITOT-SWHCONBR7</v>
          </cell>
          <cell r="B655" t="str">
            <v>VAR_fout</v>
          </cell>
          <cell r="C655" t="str">
            <v>ITOT-ELS</v>
          </cell>
          <cell r="E655">
            <v>0.13366761799566756</v>
          </cell>
          <cell r="F655">
            <v>0.13363499020218317</v>
          </cell>
          <cell r="G655">
            <v>0.1336545458231681</v>
          </cell>
          <cell r="H655">
            <v>2.2720498089151455E-4</v>
          </cell>
          <cell r="I655">
            <v>1.9295592079729212E-3</v>
          </cell>
        </row>
        <row r="656">
          <cell r="A656" t="str">
            <v>ITOT-SWHCONBR7</v>
          </cell>
          <cell r="B656" t="str">
            <v>VAR_fout</v>
          </cell>
          <cell r="C656" t="str">
            <v>ITOT-SWHC</v>
          </cell>
          <cell r="E656">
            <v>2.330864525834013E-2</v>
          </cell>
          <cell r="F656">
            <v>2.3302955700350719E-2</v>
          </cell>
          <cell r="G656">
            <v>2.3306365763604498E-2</v>
          </cell>
          <cell r="H656">
            <v>3.9619470893091746E-5</v>
          </cell>
          <cell r="I656">
            <v>3.3647200240421933E-4</v>
          </cell>
        </row>
        <row r="657">
          <cell r="A657" t="str">
            <v>ITOT-SWHCONBR7</v>
          </cell>
          <cell r="B657" t="str">
            <v>VAR_fin</v>
          </cell>
          <cell r="C657" t="str">
            <v>CON</v>
          </cell>
          <cell r="E657">
            <v>0.15697626325400768</v>
          </cell>
          <cell r="F657">
            <v>0.15693794590253385</v>
          </cell>
          <cell r="G657">
            <v>0.15696091158677267</v>
          </cell>
          <cell r="H657">
            <v>2.6682445178460639E-4</v>
          </cell>
          <cell r="I657">
            <v>2.2660312103771406E-3</v>
          </cell>
        </row>
        <row r="658">
          <cell r="A658" t="str">
            <v>ITOT-SWHCONBR7</v>
          </cell>
          <cell r="B658" t="str">
            <v>VAR_ncap</v>
          </cell>
          <cell r="C658" t="str">
            <v>-</v>
          </cell>
          <cell r="E658">
            <v>8.5370392140354003E-3</v>
          </cell>
          <cell r="F658">
            <v>1.46737381587207E-8</v>
          </cell>
          <cell r="G658">
            <v>2.8085540107128498E-8</v>
          </cell>
          <cell r="H658">
            <v>1.36049245802673E-5</v>
          </cell>
          <cell r="I658">
            <v>1.12580084756642E-4</v>
          </cell>
        </row>
        <row r="659">
          <cell r="A659" t="str">
            <v>ITOT-SWHCONBR7</v>
          </cell>
          <cell r="B659" t="str">
            <v>VAR_cap</v>
          </cell>
          <cell r="C659" t="str">
            <v>-</v>
          </cell>
          <cell r="E659">
            <v>8.5370392140354003E-3</v>
          </cell>
          <cell r="F659">
            <v>8.5370538877735502E-3</v>
          </cell>
          <cell r="G659">
            <v>8.5370819733136608E-3</v>
          </cell>
          <cell r="H659">
            <v>1.3812688798221199E-5</v>
          </cell>
          <cell r="I659">
            <v>1.22532304486888E-4</v>
          </cell>
        </row>
        <row r="660">
          <cell r="A660" t="str">
            <v>RHNS-SHSTG-ELCHP</v>
          </cell>
          <cell r="B660" t="str">
            <v>VAR_fout</v>
          </cell>
          <cell r="C660" t="str">
            <v>RHNS-SHAELCH</v>
          </cell>
          <cell r="E660">
            <v>1.5946574097293855E-2</v>
          </cell>
          <cell r="F660">
            <v>0.21807421913167699</v>
          </cell>
          <cell r="G660">
            <v>0.25784516155479448</v>
          </cell>
          <cell r="H660">
            <v>0.40605845064352858</v>
          </cell>
          <cell r="I660">
            <v>0.50012047905121038</v>
          </cell>
        </row>
        <row r="661">
          <cell r="A661" t="str">
            <v>RHNS-SHSTG-ELCHP</v>
          </cell>
          <cell r="B661" t="str">
            <v>VAR_fin</v>
          </cell>
          <cell r="C661" t="str">
            <v>RHNS-SHAELCH</v>
          </cell>
          <cell r="E661">
            <v>1.5946207903528273E-2</v>
          </cell>
          <cell r="F661">
            <v>0.21807846963160485</v>
          </cell>
          <cell r="G661">
            <v>0.25785329176271482</v>
          </cell>
          <cell r="H661">
            <v>0.40607457473795028</v>
          </cell>
          <cell r="I661">
            <v>0.50013973914254717</v>
          </cell>
        </row>
        <row r="662">
          <cell r="A662" t="str">
            <v>RHNS-SHSTG-ELCHP</v>
          </cell>
          <cell r="B662" t="str">
            <v>VAR_ncap</v>
          </cell>
          <cell r="C662" t="str">
            <v>-</v>
          </cell>
          <cell r="D662">
            <v>1.7403823868966802E-5</v>
          </cell>
          <cell r="E662">
            <v>1.7570503370205801E-3</v>
          </cell>
          <cell r="F662">
            <v>1.1275293790479E-2</v>
          </cell>
          <cell r="G662">
            <v>9.5035449890818399E-3</v>
          </cell>
          <cell r="H662">
            <v>1.9035119378941898E-2</v>
          </cell>
          <cell r="I662">
            <v>2.6897692463930301E-2</v>
          </cell>
        </row>
        <row r="663">
          <cell r="A663" t="str">
            <v>RHNS-SHSTG-ELCHP</v>
          </cell>
          <cell r="B663" t="str">
            <v>VAR_cap</v>
          </cell>
          <cell r="C663" t="str">
            <v>-</v>
          </cell>
          <cell r="D663">
            <v>1.7403823868966802E-5</v>
          </cell>
          <cell r="E663">
            <v>1.7724053606454845E-3</v>
          </cell>
          <cell r="F663">
            <v>1.3043995798300253E-2</v>
          </cell>
          <cell r="G663">
            <v>2.2543079433421605E-2</v>
          </cell>
          <cell r="H663">
            <v>3.5372915682398871E-2</v>
          </cell>
          <cell r="I663">
            <v>4.4028013299542854E-2</v>
          </cell>
        </row>
        <row r="664">
          <cell r="A664" t="str">
            <v>RHNS-SHSOLBR</v>
          </cell>
          <cell r="B664" t="str">
            <v>VAR_fout</v>
          </cell>
          <cell r="C664" t="str">
            <v>RHNS-SHASOL</v>
          </cell>
          <cell r="E664">
            <v>1.3402374201536157E-2</v>
          </cell>
          <cell r="F664">
            <v>2.0338368949457619E-4</v>
          </cell>
          <cell r="G664">
            <v>7.4464887278731648E-4</v>
          </cell>
          <cell r="H664">
            <v>7.967188535496978E-4</v>
          </cell>
          <cell r="I664">
            <v>1.3611321330554652E-3</v>
          </cell>
        </row>
        <row r="665">
          <cell r="A665" t="str">
            <v>RHNS-SHSOLBR</v>
          </cell>
          <cell r="B665" t="str">
            <v>VAR_fin</v>
          </cell>
          <cell r="C665" t="str">
            <v>SOL</v>
          </cell>
          <cell r="E665">
            <v>1.3402374201536157E-2</v>
          </cell>
          <cell r="F665">
            <v>2.0338368949457619E-4</v>
          </cell>
          <cell r="G665">
            <v>7.4464887278731648E-4</v>
          </cell>
          <cell r="H665">
            <v>7.967188535496978E-4</v>
          </cell>
          <cell r="I665">
            <v>1.3611321330554652E-3</v>
          </cell>
        </row>
        <row r="666">
          <cell r="A666" t="str">
            <v>RHNS-SHSOLBR</v>
          </cell>
          <cell r="B666" t="str">
            <v>VAR_ncap</v>
          </cell>
          <cell r="C666" t="str">
            <v>-</v>
          </cell>
          <cell r="E666">
            <v>2.2097246676389399E-3</v>
          </cell>
          <cell r="F666">
            <v>2.0824923951226601E-7</v>
          </cell>
          <cell r="G666">
            <v>1.6407603334276099E-7</v>
          </cell>
          <cell r="H666">
            <v>1.6565652338082601E-4</v>
          </cell>
          <cell r="I666">
            <v>1.95765533332568E-4</v>
          </cell>
        </row>
        <row r="667">
          <cell r="A667" t="str">
            <v>RHNS-SHSOLBR</v>
          </cell>
          <cell r="B667" t="str">
            <v>VAR_cap</v>
          </cell>
          <cell r="C667" t="str">
            <v>-</v>
          </cell>
          <cell r="E667">
            <v>2.2097246676389399E-3</v>
          </cell>
          <cell r="F667">
            <v>2.2046031915204109E-3</v>
          </cell>
          <cell r="G667">
            <v>2.2043650109351822E-3</v>
          </cell>
          <cell r="H667">
            <v>1.6738564258743767E-4</v>
          </cell>
          <cell r="I667">
            <v>3.1662736427404896E-4</v>
          </cell>
        </row>
        <row r="668">
          <cell r="A668" t="str">
            <v>RHES-SHPLTBR</v>
          </cell>
          <cell r="B668" t="str">
            <v>VAR_fout</v>
          </cell>
          <cell r="C668" t="str">
            <v>RHES-SHPLT</v>
          </cell>
          <cell r="D668">
            <v>1.2957585084240042</v>
          </cell>
          <cell r="E668">
            <v>1.4868847731017223</v>
          </cell>
          <cell r="F668">
            <v>4.0329918959992161E-2</v>
          </cell>
          <cell r="G668">
            <v>5.9439413528215225E-2</v>
          </cell>
          <cell r="H668">
            <v>7.7909297304542102E-2</v>
          </cell>
          <cell r="I668">
            <v>7.3227636023796353E-2</v>
          </cell>
        </row>
        <row r="669">
          <cell r="A669" t="str">
            <v>RHES-SHPLTBR</v>
          </cell>
          <cell r="B669" t="str">
            <v>VAR_fin</v>
          </cell>
          <cell r="C669" t="str">
            <v>RPLT</v>
          </cell>
          <cell r="D669">
            <v>1.439731676026671</v>
          </cell>
          <cell r="E669">
            <v>1.6520941923352457</v>
          </cell>
          <cell r="F669">
            <v>5.5564413207247448E-2</v>
          </cell>
          <cell r="G669">
            <v>8.0309194528501854E-2</v>
          </cell>
          <cell r="H669">
            <v>0.10350498039069475</v>
          </cell>
          <cell r="I669">
            <v>9.5602201733306497E-2</v>
          </cell>
        </row>
        <row r="670">
          <cell r="A670" t="str">
            <v>RHES-SHPLTBR</v>
          </cell>
          <cell r="B670" t="str">
            <v>VAR_ncap</v>
          </cell>
          <cell r="C670" t="str">
            <v>-</v>
          </cell>
          <cell r="E670">
            <v>1.5443044253106501E-2</v>
          </cell>
          <cell r="F670">
            <v>1.6507763121140301E-8</v>
          </cell>
          <cell r="G670">
            <v>6.3268673603706005E-8</v>
          </cell>
          <cell r="H670">
            <v>4.4341818802349697E-3</v>
          </cell>
          <cell r="I670">
            <v>1.9197502066042101E-3</v>
          </cell>
        </row>
        <row r="671">
          <cell r="A671" t="str">
            <v>RHES-SHPLTBR</v>
          </cell>
          <cell r="B671" t="str">
            <v>VAR_cap</v>
          </cell>
          <cell r="C671" t="str">
            <v>-</v>
          </cell>
          <cell r="D671">
            <v>0.104681131456585</v>
          </cell>
          <cell r="E671">
            <v>0.12012416318901702</v>
          </cell>
          <cell r="F671">
            <v>7.217678564437599E-3</v>
          </cell>
          <cell r="G671">
            <v>7.2177808507312979E-3</v>
          </cell>
          <cell r="H671">
            <v>6.3011809097425825E-3</v>
          </cell>
          <cell r="I671">
            <v>5.9274871123942583E-3</v>
          </cell>
        </row>
        <row r="672">
          <cell r="A672" t="str">
            <v>RHES-SHCONBR6</v>
          </cell>
          <cell r="B672" t="str">
            <v>VAR_fout</v>
          </cell>
          <cell r="C672" t="str">
            <v>RHES-SHCON</v>
          </cell>
          <cell r="E672">
            <v>1.1602634338287941E-4</v>
          </cell>
          <cell r="F672">
            <v>6.5017895862299238E-5</v>
          </cell>
          <cell r="G672">
            <v>9.5538299063695065E-5</v>
          </cell>
          <cell r="H672">
            <v>7.1508470003224972E-5</v>
          </cell>
          <cell r="I672">
            <v>5.9950260437338098E-5</v>
          </cell>
        </row>
        <row r="673">
          <cell r="A673" t="str">
            <v>RHES-SHCONBR6</v>
          </cell>
          <cell r="B673" t="str">
            <v>VAR_fin</v>
          </cell>
          <cell r="C673" t="str">
            <v>CON</v>
          </cell>
          <cell r="E673">
            <v>1.1602634338287941E-4</v>
          </cell>
          <cell r="F673">
            <v>6.5017895862299238E-5</v>
          </cell>
          <cell r="G673">
            <v>9.5538299063695065E-5</v>
          </cell>
          <cell r="H673">
            <v>7.1508470003224972E-5</v>
          </cell>
          <cell r="I673">
            <v>5.9950260437338098E-5</v>
          </cell>
        </row>
        <row r="674">
          <cell r="A674" t="str">
            <v>RHES-SHCONBR6</v>
          </cell>
          <cell r="B674" t="str">
            <v>VAR_ncap</v>
          </cell>
          <cell r="C674" t="str">
            <v>-</v>
          </cell>
          <cell r="E674">
            <v>8.0043449707626304E-6</v>
          </cell>
          <cell r="H674">
            <v>1.44608434867695E-8</v>
          </cell>
          <cell r="I674">
            <v>2.87713565612389E-8</v>
          </cell>
        </row>
        <row r="675">
          <cell r="A675" t="str">
            <v>RHES-SHCONBR6</v>
          </cell>
          <cell r="B675" t="str">
            <v>VAR_cap</v>
          </cell>
          <cell r="C675" t="str">
            <v>-</v>
          </cell>
          <cell r="E675">
            <v>8.0043449707626304E-6</v>
          </cell>
          <cell r="F675">
            <v>7.9842813231133475E-6</v>
          </cell>
          <cell r="G675">
            <v>8.0043449707626304E-6</v>
          </cell>
          <cell r="H675">
            <v>7.9631702110702731E-6</v>
          </cell>
          <cell r="I675">
            <v>4.6822230196989297E-6</v>
          </cell>
        </row>
        <row r="676">
          <cell r="A676" t="str">
            <v>RHSA-WHPLTBR</v>
          </cell>
          <cell r="B676" t="str">
            <v>VAR_fout</v>
          </cell>
          <cell r="C676" t="str">
            <v>RHSA-WHPLT</v>
          </cell>
          <cell r="D676">
            <v>0.16979403658278128</v>
          </cell>
          <cell r="E676">
            <v>0.19483659587290519</v>
          </cell>
          <cell r="F676">
            <v>7.3309975043260339E-2</v>
          </cell>
          <cell r="G676">
            <v>0.12724824229308335</v>
          </cell>
          <cell r="H676">
            <v>0.2043090944436248</v>
          </cell>
          <cell r="I676">
            <v>0.22664917928529318</v>
          </cell>
        </row>
        <row r="677">
          <cell r="A677" t="str">
            <v>RHSA-WHPLTBR</v>
          </cell>
          <cell r="B677" t="str">
            <v>VAR_fin</v>
          </cell>
          <cell r="C677" t="str">
            <v>RPLT</v>
          </cell>
          <cell r="D677">
            <v>0.27167045853245014</v>
          </cell>
          <cell r="E677">
            <v>0.31173855339664824</v>
          </cell>
          <cell r="F677">
            <v>0.16175804866293628</v>
          </cell>
          <cell r="G677">
            <v>0.27202801034676277</v>
          </cell>
          <cell r="H677">
            <v>0.41872492634116093</v>
          </cell>
          <cell r="I677">
            <v>0.45061734594989417</v>
          </cell>
        </row>
        <row r="678">
          <cell r="A678" t="str">
            <v>RHSA-WHPLTBR</v>
          </cell>
          <cell r="B678" t="str">
            <v>VAR_ncap</v>
          </cell>
          <cell r="C678" t="str">
            <v>-</v>
          </cell>
          <cell r="E678">
            <v>1.95074029777578E-3</v>
          </cell>
          <cell r="F678">
            <v>3.4284027221409902E-8</v>
          </cell>
          <cell r="G678">
            <v>2.3677726823915501E-7</v>
          </cell>
          <cell r="H678">
            <v>6.3814686656399403E-3</v>
          </cell>
          <cell r="I678">
            <v>8.1581937892128906E-3</v>
          </cell>
        </row>
        <row r="679">
          <cell r="A679" t="str">
            <v>RHSA-WHPLTBR</v>
          </cell>
          <cell r="B679" t="str">
            <v>VAR_cap</v>
          </cell>
          <cell r="C679" t="str">
            <v>-</v>
          </cell>
          <cell r="D679">
            <v>1.12410901121583E-2</v>
          </cell>
          <cell r="E679">
            <v>1.3191809043252227E-2</v>
          </cell>
          <cell r="F679">
            <v>1.0808986886051981E-2</v>
          </cell>
          <cell r="G679">
            <v>1.08088946839068E-2</v>
          </cell>
          <cell r="H679">
            <v>1.4036676933676431E-2</v>
          </cell>
          <cell r="I679">
            <v>1.6027447986955337E-2</v>
          </cell>
        </row>
        <row r="680">
          <cell r="A680" t="str">
            <v>ITOT-SWHCONBR8</v>
          </cell>
          <cell r="B680" t="str">
            <v>VAR_fout</v>
          </cell>
          <cell r="C680" t="str">
            <v>ITOT-ELS</v>
          </cell>
          <cell r="E680">
            <v>4.1864524312816421E-5</v>
          </cell>
          <cell r="F680">
            <v>4.1005822901267972E-5</v>
          </cell>
          <cell r="G680">
            <v>4.0043080267570825E-5</v>
          </cell>
          <cell r="H680">
            <v>3.5729965332575495E-5</v>
          </cell>
          <cell r="I680">
            <v>2.4145677859622322E-5</v>
          </cell>
        </row>
        <row r="681">
          <cell r="A681" t="str">
            <v>ITOT-SWHCONBR8</v>
          </cell>
          <cell r="B681" t="str">
            <v>VAR_fout</v>
          </cell>
          <cell r="C681" t="str">
            <v>ITOT-SWHC</v>
          </cell>
          <cell r="E681">
            <v>1.6163979637485952E-4</v>
          </cell>
          <cell r="F681">
            <v>1.5832433242088341E-4</v>
          </cell>
          <cell r="G681">
            <v>1.5460716315104028E-4</v>
          </cell>
          <cell r="H681">
            <v>1.3795413696054382E-4</v>
          </cell>
          <cell r="I681">
            <v>9.3264290109194907E-5</v>
          </cell>
        </row>
        <row r="682">
          <cell r="A682" t="str">
            <v>ITOT-SWHCONBR8</v>
          </cell>
          <cell r="B682" t="str">
            <v>VAR_fin</v>
          </cell>
          <cell r="C682" t="str">
            <v>CON</v>
          </cell>
          <cell r="E682">
            <v>2.0350432068767579E-4</v>
          </cell>
          <cell r="F682">
            <v>1.9933015532215128E-4</v>
          </cell>
          <cell r="G682">
            <v>1.9465024341861107E-4</v>
          </cell>
          <cell r="H682">
            <v>1.7368410229311906E-4</v>
          </cell>
          <cell r="I682">
            <v>1.1741963568844264E-4</v>
          </cell>
        </row>
        <row r="683">
          <cell r="A683" t="str">
            <v>ITOT-SWHCONBR8</v>
          </cell>
          <cell r="B683" t="str">
            <v>VAR_ncap</v>
          </cell>
          <cell r="C683" t="str">
            <v>-</v>
          </cell>
          <cell r="E683">
            <v>1.0287631523096101E-5</v>
          </cell>
          <cell r="F683">
            <v>4.2933614816962102E-8</v>
          </cell>
          <cell r="G683">
            <v>4.3016382965140001E-8</v>
          </cell>
          <cell r="H683">
            <v>2.63336865933308E-6</v>
          </cell>
          <cell r="I683">
            <v>1.5481797585970601E-6</v>
          </cell>
        </row>
        <row r="684">
          <cell r="A684" t="str">
            <v>ITOT-SWHCONBR8</v>
          </cell>
          <cell r="B684" t="str">
            <v>VAR_cap</v>
          </cell>
          <cell r="C684" t="str">
            <v>-</v>
          </cell>
          <cell r="E684">
            <v>1.0287631523096101E-5</v>
          </cell>
          <cell r="F684">
            <v>1.03305651379131E-5</v>
          </cell>
          <cell r="G684">
            <v>1.0373581520878199E-5</v>
          </cell>
          <cell r="H684">
            <v>8.8174690794966205E-6</v>
          </cell>
          <cell r="I684">
            <v>6.0595010063225499E-6</v>
          </cell>
        </row>
        <row r="685">
          <cell r="A685" t="str">
            <v>D-SCOM_KEV_HFC_ELC_CHP</v>
          </cell>
          <cell r="B685" t="str">
            <v>VAR_fout</v>
          </cell>
          <cell r="C685" t="str">
            <v>ELC5</v>
          </cell>
          <cell r="G685">
            <v>1.2835539475274238E-4</v>
          </cell>
          <cell r="H685">
            <v>3.0637172819656414E-4</v>
          </cell>
          <cell r="I685">
            <v>1.598914427924966E-4</v>
          </cell>
        </row>
        <row r="686">
          <cell r="A686" t="str">
            <v>D-SCOM_KEV_HFC_ELC_CHP</v>
          </cell>
          <cell r="B686" t="str">
            <v>VAR_fout</v>
          </cell>
          <cell r="C686" t="str">
            <v>SCOM_ELC</v>
          </cell>
          <cell r="G686">
            <v>1.2842963772355734E-4</v>
          </cell>
          <cell r="H686">
            <v>3.0632039147906651E-4</v>
          </cell>
          <cell r="I686">
            <v>1.598147064356702E-4</v>
          </cell>
        </row>
        <row r="687">
          <cell r="A687" t="str">
            <v>D-SCOM_KEV_HFC_ELC_CHP</v>
          </cell>
          <cell r="B687" t="str">
            <v>VAR_fin</v>
          </cell>
          <cell r="C687" t="str">
            <v>SCOM_KEV_HFC_ELC_CHP</v>
          </cell>
          <cell r="G687">
            <v>2.4915603477534124E-4</v>
          </cell>
          <cell r="H687">
            <v>6.0531666023104708E-4</v>
          </cell>
          <cell r="I687">
            <v>3.0755026276869718E-4</v>
          </cell>
        </row>
        <row r="688">
          <cell r="A688" t="str">
            <v>D-EH2R</v>
          </cell>
          <cell r="B688" t="str">
            <v>VAR_fout</v>
          </cell>
          <cell r="C688" t="str">
            <v>EH2</v>
          </cell>
          <cell r="H688">
            <v>1.0390967711615918E-3</v>
          </cell>
          <cell r="I688">
            <v>1.104744485722923E-3</v>
          </cell>
        </row>
        <row r="689">
          <cell r="A689" t="str">
            <v>D-EH2R</v>
          </cell>
          <cell r="B689" t="str">
            <v>VAR_fin</v>
          </cell>
          <cell r="C689" t="str">
            <v>H2</v>
          </cell>
          <cell r="H689">
            <v>1.0390967711615918E-3</v>
          </cell>
          <cell r="I689">
            <v>1.104744485722923E-3</v>
          </cell>
        </row>
        <row r="690">
          <cell r="A690" t="str">
            <v>D-EH2R</v>
          </cell>
          <cell r="B690" t="str">
            <v>VAR_ncap</v>
          </cell>
          <cell r="C690" t="str">
            <v>-</v>
          </cell>
          <cell r="H690">
            <v>1.2324396082316101E-4</v>
          </cell>
          <cell r="I690">
            <v>5.37473179404367E-5</v>
          </cell>
        </row>
        <row r="691">
          <cell r="A691" t="str">
            <v>D-EH2R</v>
          </cell>
          <cell r="B691" t="str">
            <v>VAR_cap</v>
          </cell>
          <cell r="C691" t="str">
            <v>-</v>
          </cell>
          <cell r="H691">
            <v>1.2330198471390699E-4</v>
          </cell>
          <cell r="I691">
            <v>9.5960993055296804E-5</v>
          </cell>
        </row>
        <row r="692">
          <cell r="A692" t="str">
            <v>SCOM-ELCSPECADV</v>
          </cell>
          <cell r="B692" t="str">
            <v>VAR_fout</v>
          </cell>
          <cell r="C692" t="str">
            <v>SCOM-ELS</v>
          </cell>
          <cell r="F692">
            <v>5.7650779553296996</v>
          </cell>
          <cell r="G692">
            <v>11.379303071367715</v>
          </cell>
          <cell r="H692">
            <v>17.546338447684406</v>
          </cell>
          <cell r="I692">
            <v>21.06540523416875</v>
          </cell>
        </row>
        <row r="693">
          <cell r="A693" t="str">
            <v>SCOM-ELCSPECADV</v>
          </cell>
          <cell r="B693" t="str">
            <v>VAR_fin</v>
          </cell>
          <cell r="C693" t="str">
            <v>SCOM_ELC</v>
          </cell>
          <cell r="F693">
            <v>3.8433853035531356</v>
          </cell>
          <cell r="G693">
            <v>7.5862020475784728</v>
          </cell>
          <cell r="H693">
            <v>11.697558965122941</v>
          </cell>
          <cell r="I693">
            <v>14.043603489445839</v>
          </cell>
        </row>
        <row r="694">
          <cell r="A694" t="str">
            <v>SCOM-ELCSPECADV</v>
          </cell>
          <cell r="B694" t="str">
            <v>VAR_ncap</v>
          </cell>
          <cell r="C694" t="str">
            <v>-</v>
          </cell>
          <cell r="F694">
            <v>0.60936447156081996</v>
          </cell>
          <cell r="G694">
            <v>0.59341972330696602</v>
          </cell>
          <cell r="H694">
            <v>0.30932360863922098</v>
          </cell>
          <cell r="I694">
            <v>0.92958788956763005</v>
          </cell>
        </row>
        <row r="695">
          <cell r="A695" t="str">
            <v>SCOM-ELCSPECADV</v>
          </cell>
          <cell r="B695" t="str">
            <v>VAR_cap</v>
          </cell>
          <cell r="C695" t="str">
            <v>-</v>
          </cell>
          <cell r="F695">
            <v>0.60936447156081996</v>
          </cell>
          <cell r="G695">
            <v>1.2027841736849905</v>
          </cell>
          <cell r="H695">
            <v>1.8546355947605124</v>
          </cell>
          <cell r="I695">
            <v>2.2265985634282579</v>
          </cell>
        </row>
        <row r="696">
          <cell r="A696" t="str">
            <v>RHSA-WHLTHRD</v>
          </cell>
          <cell r="B696" t="str">
            <v>VAR_fout</v>
          </cell>
          <cell r="C696" t="str">
            <v>RHSA-WHLTHRD</v>
          </cell>
          <cell r="D696">
            <v>1.3170521582806367</v>
          </cell>
          <cell r="E696">
            <v>1.4633778217004056</v>
          </cell>
          <cell r="F696">
            <v>0.95745567318107128</v>
          </cell>
          <cell r="G696">
            <v>1.2140226092657518</v>
          </cell>
          <cell r="H696">
            <v>1.3479651881490597</v>
          </cell>
          <cell r="I696">
            <v>1.3568774984203842</v>
          </cell>
        </row>
        <row r="697">
          <cell r="A697" t="str">
            <v>RHSA-WHLTHRD</v>
          </cell>
          <cell r="B697" t="str">
            <v>VAR_fin</v>
          </cell>
          <cell r="C697" t="str">
            <v>RHSA_LTH</v>
          </cell>
          <cell r="D697">
            <v>1.7104573484164105</v>
          </cell>
          <cell r="E697">
            <v>1.8955671265549312</v>
          </cell>
          <cell r="F697">
            <v>1.7660234844329605</v>
          </cell>
          <cell r="G697">
            <v>2.1851623826840769</v>
          </cell>
          <cell r="H697">
            <v>2.3623126032297224</v>
          </cell>
          <cell r="I697">
            <v>2.3154341670110425</v>
          </cell>
        </row>
        <row r="698">
          <cell r="A698" t="str">
            <v>RHSA-WHLTHRD</v>
          </cell>
          <cell r="B698" t="str">
            <v>VAR_ncap</v>
          </cell>
          <cell r="C698" t="str">
            <v>-</v>
          </cell>
          <cell r="E698">
            <v>2.5545849072882199E-2</v>
          </cell>
          <cell r="F698">
            <v>1.1651738552595501E-2</v>
          </cell>
          <cell r="G698">
            <v>2.6963586456168798E-2</v>
          </cell>
          <cell r="H698">
            <v>2.04307556175422E-2</v>
          </cell>
          <cell r="I698">
            <v>4.9691801799743598E-2</v>
          </cell>
        </row>
        <row r="699">
          <cell r="A699" t="str">
            <v>RHSA-WHLTHRD</v>
          </cell>
          <cell r="B699" t="str">
            <v>VAR_cap</v>
          </cell>
          <cell r="C699" t="str">
            <v>-</v>
          </cell>
          <cell r="D699">
            <v>0.13737412127568699</v>
          </cell>
          <cell r="E699">
            <v>0.15659376865700772</v>
          </cell>
          <cell r="F699">
            <v>9.6000450399048393E-2</v>
          </cell>
          <cell r="G699">
            <v>0.11481149353896979</v>
          </cell>
          <cell r="H699">
            <v>0.12920121948904101</v>
          </cell>
          <cell r="I699">
            <v>0.16054940231778098</v>
          </cell>
        </row>
        <row r="700">
          <cell r="A700" t="str">
            <v>RHES-SHCONBR7</v>
          </cell>
          <cell r="B700" t="str">
            <v>VAR_fout</v>
          </cell>
          <cell r="C700" t="str">
            <v>RHES-SHCON</v>
          </cell>
          <cell r="E700">
            <v>1.1004356954325105E-4</v>
          </cell>
          <cell r="F700">
            <v>6.2033825981528299E-5</v>
          </cell>
          <cell r="G700">
            <v>9.0035388723733325E-5</v>
          </cell>
          <cell r="H700">
            <v>6.7666199634941037E-5</v>
          </cell>
          <cell r="I700">
            <v>5.6762984738090126E-5</v>
          </cell>
        </row>
        <row r="701">
          <cell r="A701" t="str">
            <v>RHES-SHCONBR7</v>
          </cell>
          <cell r="B701" t="str">
            <v>VAR_fin</v>
          </cell>
          <cell r="C701" t="str">
            <v>CON</v>
          </cell>
          <cell r="E701">
            <v>1.1004356954325105E-4</v>
          </cell>
          <cell r="F701">
            <v>6.2033825981528299E-5</v>
          </cell>
          <cell r="G701">
            <v>9.0035388723733325E-5</v>
          </cell>
          <cell r="H701">
            <v>6.7666199634941037E-5</v>
          </cell>
          <cell r="I701">
            <v>5.6762984738090126E-5</v>
          </cell>
        </row>
        <row r="702">
          <cell r="A702" t="str">
            <v>RHES-SHCONBR7</v>
          </cell>
          <cell r="B702" t="str">
            <v>VAR_ncap</v>
          </cell>
          <cell r="C702" t="str">
            <v>-</v>
          </cell>
          <cell r="E702">
            <v>7.5209059798965099E-6</v>
          </cell>
          <cell r="H702">
            <v>1.43885963377735E-8</v>
          </cell>
          <cell r="I702">
            <v>2.8811981338220601E-8</v>
          </cell>
        </row>
        <row r="703">
          <cell r="A703" t="str">
            <v>RHES-SHCONBR7</v>
          </cell>
          <cell r="B703" t="str">
            <v>VAR_cap</v>
          </cell>
          <cell r="C703" t="str">
            <v>-</v>
          </cell>
          <cell r="E703">
            <v>7.5209059798965099E-6</v>
          </cell>
          <cell r="F703">
            <v>7.5016317410251824E-6</v>
          </cell>
          <cell r="G703">
            <v>7.5209059798965099E-6</v>
          </cell>
          <cell r="H703">
            <v>7.4821911615309386E-6</v>
          </cell>
          <cell r="I703">
            <v>4.4027202741520804E-6</v>
          </cell>
        </row>
        <row r="704">
          <cell r="A704" t="str">
            <v>ITOT-SWHCONBR9</v>
          </cell>
          <cell r="B704" t="str">
            <v>VAR_fout</v>
          </cell>
          <cell r="C704" t="str">
            <v>ITOT-ELS</v>
          </cell>
          <cell r="E704">
            <v>8.2977045724503389E-6</v>
          </cell>
          <cell r="F704">
            <v>7.7774468329945436E-6</v>
          </cell>
          <cell r="G704">
            <v>7.14875277847497E-6</v>
          </cell>
          <cell r="H704">
            <v>7.9518863300087145E-6</v>
          </cell>
          <cell r="I704">
            <v>4.0267853956159096E-6</v>
          </cell>
        </row>
        <row r="705">
          <cell r="A705" t="str">
            <v>ITOT-SWHCONBR9</v>
          </cell>
          <cell r="B705" t="str">
            <v>VAR_fout</v>
          </cell>
          <cell r="C705" t="str">
            <v>ITOT-SWHC</v>
          </cell>
          <cell r="E705">
            <v>4.9175441405591721E-5</v>
          </cell>
          <cell r="F705">
            <v>4.5956990327427586E-5</v>
          </cell>
          <cell r="G705">
            <v>4.3847328992552753E-5</v>
          </cell>
          <cell r="H705">
            <v>4.9885046731509315E-5</v>
          </cell>
          <cell r="I705">
            <v>2.932198157818947E-5</v>
          </cell>
        </row>
        <row r="706">
          <cell r="A706" t="str">
            <v>ITOT-SWHCONBR9</v>
          </cell>
          <cell r="B706" t="str">
            <v>VAR_fin</v>
          </cell>
          <cell r="C706" t="str">
            <v>CON</v>
          </cell>
          <cell r="E706">
            <v>5.7648131260845022E-5</v>
          </cell>
          <cell r="F706">
            <v>5.3875156684362264E-5</v>
          </cell>
          <cell r="G706">
            <v>5.1402010941842051E-5</v>
          </cell>
          <cell r="H706">
            <v>5.8479998139974665E-5</v>
          </cell>
          <cell r="I706">
            <v>3.4374016674415415E-5</v>
          </cell>
        </row>
        <row r="707">
          <cell r="A707" t="str">
            <v>ITOT-SWHCONBR9</v>
          </cell>
          <cell r="B707" t="str">
            <v>VAR_ncap</v>
          </cell>
          <cell r="C707" t="str">
            <v>-</v>
          </cell>
          <cell r="E707">
            <v>2.3482856003758301E-6</v>
          </cell>
          <cell r="F707">
            <v>3.9376610279751898E-8</v>
          </cell>
          <cell r="G707">
            <v>2.57454766470218E-8</v>
          </cell>
          <cell r="H707">
            <v>3.93825348693608E-7</v>
          </cell>
          <cell r="I707">
            <v>3.01345448107255E-7</v>
          </cell>
        </row>
        <row r="708">
          <cell r="A708" t="str">
            <v>ITOT-SWHCONBR9</v>
          </cell>
          <cell r="B708" t="str">
            <v>VAR_cap</v>
          </cell>
          <cell r="C708" t="str">
            <v>-</v>
          </cell>
          <cell r="E708">
            <v>2.3482856003758301E-6</v>
          </cell>
          <cell r="F708">
            <v>2.3876622106555802E-6</v>
          </cell>
          <cell r="G708">
            <v>2.4134076873026001E-6</v>
          </cell>
          <cell r="H708">
            <v>2.7353650060161601E-6</v>
          </cell>
          <cell r="I708">
            <v>1.5672284407163E-6</v>
          </cell>
        </row>
        <row r="709">
          <cell r="A709" t="str">
            <v>SCOM-SHPLTBR</v>
          </cell>
          <cell r="B709" t="str">
            <v>VAR_fout</v>
          </cell>
          <cell r="C709" t="str">
            <v>SCOM-SHPLT</v>
          </cell>
          <cell r="D709">
            <v>1.8770725718981214</v>
          </cell>
          <cell r="E709">
            <v>2.1600829257537586</v>
          </cell>
          <cell r="F709">
            <v>0.35187885620917531</v>
          </cell>
          <cell r="G709">
            <v>0.58594410726836399</v>
          </cell>
          <cell r="H709">
            <v>1.0152023911558716</v>
          </cell>
          <cell r="I709">
            <v>1.0187230628033666</v>
          </cell>
        </row>
        <row r="710">
          <cell r="A710" t="str">
            <v>SCOM-SHPLTBR</v>
          </cell>
          <cell r="B710" t="str">
            <v>VAR_fin</v>
          </cell>
          <cell r="C710" t="str">
            <v>SCOMPLTBRC</v>
          </cell>
          <cell r="D710">
            <v>1.8770725718981214</v>
          </cell>
          <cell r="E710">
            <v>2.1600829257537586</v>
          </cell>
          <cell r="F710">
            <v>0.35187885620917531</v>
          </cell>
          <cell r="G710">
            <v>0.58594410726836399</v>
          </cell>
          <cell r="H710">
            <v>1.0152023911558716</v>
          </cell>
          <cell r="I710">
            <v>1.0187230628033666</v>
          </cell>
        </row>
        <row r="711">
          <cell r="A711" t="str">
            <v>SCOM-SHPLTBR</v>
          </cell>
          <cell r="B711" t="str">
            <v>VAR_fin</v>
          </cell>
          <cell r="C711" t="str">
            <v>SPLT</v>
          </cell>
          <cell r="D711">
            <v>2.0856361909979158</v>
          </cell>
          <cell r="E711">
            <v>2.4000921397263952</v>
          </cell>
          <cell r="F711">
            <v>0.53366485037568612</v>
          </cell>
          <cell r="G711">
            <v>0.87357485695303316</v>
          </cell>
          <cell r="H711">
            <v>1.4789616325409678</v>
          </cell>
          <cell r="I711">
            <v>1.484090598284924</v>
          </cell>
        </row>
        <row r="712">
          <cell r="A712" t="str">
            <v>SCOM-SHPLTBR</v>
          </cell>
          <cell r="B712" t="str">
            <v>VAR_ncap</v>
          </cell>
          <cell r="C712" t="str">
            <v>-</v>
          </cell>
          <cell r="D712">
            <v>1.56446012009094E-4</v>
          </cell>
          <cell r="E712">
            <v>2.4169660613832099E-2</v>
          </cell>
          <cell r="F712">
            <v>7.7623759931267403E-8</v>
          </cell>
          <cell r="G712">
            <v>4.0298580939824999E-7</v>
          </cell>
          <cell r="H712">
            <v>4.2975629937203497E-2</v>
          </cell>
          <cell r="I712">
            <v>4.6740589905145201E-2</v>
          </cell>
        </row>
        <row r="713">
          <cell r="A713" t="str">
            <v>SCOM-SHPLTBR</v>
          </cell>
          <cell r="B713" t="str">
            <v>VAR_cap</v>
          </cell>
          <cell r="C713" t="str">
            <v>-</v>
          </cell>
          <cell r="D713">
            <v>0.1506673141362031</v>
          </cell>
          <cell r="E713">
            <v>0.17483693085693439</v>
          </cell>
          <cell r="F713">
            <v>4.9440220313391098E-2</v>
          </cell>
          <cell r="G713">
            <v>4.9438762758259508E-2</v>
          </cell>
          <cell r="H713">
            <v>8.8735413019003936E-2</v>
          </cell>
          <cell r="I713">
            <v>9.7285372671334192E-2</v>
          </cell>
        </row>
        <row r="714">
          <cell r="A714" t="str">
            <v>ITOT-SWHELCHP</v>
          </cell>
          <cell r="B714" t="str">
            <v>VAR_fout</v>
          </cell>
          <cell r="C714" t="str">
            <v>ITOT-SWHAELCH</v>
          </cell>
          <cell r="D714">
            <v>1.1081643663259504</v>
          </cell>
          <cell r="E714">
            <v>1.4007944330708038</v>
          </cell>
          <cell r="F714">
            <v>3.0652145196660228</v>
          </cell>
          <cell r="G714">
            <v>3.2928996100169776</v>
          </cell>
          <cell r="H714">
            <v>3.8634855639615613</v>
          </cell>
          <cell r="I714">
            <v>3.8634907179300146</v>
          </cell>
        </row>
        <row r="715">
          <cell r="A715" t="str">
            <v>ITOT-SWHELCHP</v>
          </cell>
          <cell r="B715" t="str">
            <v>VAR_fin</v>
          </cell>
          <cell r="C715" t="str">
            <v>ITOT_ELC</v>
          </cell>
          <cell r="D715">
            <v>0.35967916077804646</v>
          </cell>
          <cell r="E715">
            <v>0.45106344497908024</v>
          </cell>
          <cell r="F715">
            <v>0.97544566155640877</v>
          </cell>
          <cell r="G715">
            <v>1.0278212995832092</v>
          </cell>
          <cell r="H715">
            <v>1.1614080426666387</v>
          </cell>
          <cell r="I715">
            <v>1.1200667824049766</v>
          </cell>
        </row>
        <row r="716">
          <cell r="A716" t="str">
            <v>ITOT-SWHELCHP</v>
          </cell>
          <cell r="B716" t="str">
            <v>VAR_fin</v>
          </cell>
          <cell r="C716" t="str">
            <v>ITOTELCHPC</v>
          </cell>
          <cell r="D716">
            <v>1.1081643663259504</v>
          </cell>
          <cell r="E716">
            <v>1.4007944330708038</v>
          </cell>
          <cell r="F716">
            <v>3.0652145196660228</v>
          </cell>
          <cell r="G716">
            <v>3.2928996100169776</v>
          </cell>
          <cell r="H716">
            <v>3.8634855639615613</v>
          </cell>
          <cell r="I716">
            <v>3.8634907179300146</v>
          </cell>
        </row>
        <row r="717">
          <cell r="A717" t="str">
            <v>ITOT-SWHELCHP</v>
          </cell>
          <cell r="B717" t="str">
            <v>VAR_ncap</v>
          </cell>
          <cell r="C717" t="str">
            <v>-</v>
          </cell>
          <cell r="E717">
            <v>1.59669480674717E-2</v>
          </cell>
          <cell r="F717">
            <v>9.0490055203400102E-2</v>
          </cell>
          <cell r="G717">
            <v>1.23778692318945E-2</v>
          </cell>
          <cell r="H717">
            <v>0.102775057104325</v>
          </cell>
          <cell r="I717">
            <v>0.100951893992085</v>
          </cell>
        </row>
        <row r="718">
          <cell r="A718" t="str">
            <v>ITOT-SWHELCHP</v>
          </cell>
          <cell r="B718" t="str">
            <v>VAR_cap</v>
          </cell>
          <cell r="C718" t="str">
            <v>-</v>
          </cell>
          <cell r="D718">
            <v>6.02631234918991E-2</v>
          </cell>
          <cell r="E718">
            <v>7.6229960896109963E-2</v>
          </cell>
          <cell r="F718">
            <v>0.16671982184201312</v>
          </cell>
          <cell r="G718">
            <v>0.17909752595653905</v>
          </cell>
          <cell r="H718">
            <v>0.21227338085943004</v>
          </cell>
          <cell r="I718">
            <v>0.21150077579810783</v>
          </cell>
        </row>
        <row r="719">
          <cell r="A719" t="str">
            <v>RHES-SHCONBR8</v>
          </cell>
          <cell r="B719" t="str">
            <v>VAR_fout</v>
          </cell>
          <cell r="C719" t="str">
            <v>RHES-SHCON</v>
          </cell>
          <cell r="E719">
            <v>2.2403758410535798E-5</v>
          </cell>
          <cell r="F719">
            <v>1.8361662202772071E-5</v>
          </cell>
          <cell r="G719">
            <v>1.5115267182240496E-5</v>
          </cell>
          <cell r="H719">
            <v>1.5458800211158336E-5</v>
          </cell>
          <cell r="I719">
            <v>1.2035637719925565E-5</v>
          </cell>
        </row>
        <row r="720">
          <cell r="A720" t="str">
            <v>RHES-SHCONBR8</v>
          </cell>
          <cell r="B720" t="str">
            <v>VAR_fin</v>
          </cell>
          <cell r="C720" t="str">
            <v>CON</v>
          </cell>
          <cell r="E720">
            <v>2.2403758410535798E-5</v>
          </cell>
          <cell r="F720">
            <v>1.8361662202772071E-5</v>
          </cell>
          <cell r="G720">
            <v>1.5115267182240496E-5</v>
          </cell>
          <cell r="H720">
            <v>1.5458800211158336E-5</v>
          </cell>
          <cell r="I720">
            <v>1.2035637719925565E-5</v>
          </cell>
        </row>
        <row r="721">
          <cell r="A721" t="str">
            <v>RHES-SHCONBR8</v>
          </cell>
          <cell r="B721" t="str">
            <v>VAR_ncap</v>
          </cell>
          <cell r="C721" t="str">
            <v>-</v>
          </cell>
          <cell r="E721">
            <v>4.3893707859201899E-7</v>
          </cell>
          <cell r="H721">
            <v>1.2144299531568799E-8</v>
          </cell>
          <cell r="I721">
            <v>1.4831662252437201E-8</v>
          </cell>
        </row>
        <row r="722">
          <cell r="A722" t="str">
            <v>RHES-SHCONBR8</v>
          </cell>
          <cell r="B722" t="str">
            <v>VAR_cap</v>
          </cell>
          <cell r="C722" t="str">
            <v>-</v>
          </cell>
          <cell r="E722">
            <v>4.3893707859201899E-7</v>
          </cell>
          <cell r="F722">
            <v>4.3893707859201899E-7</v>
          </cell>
          <cell r="G722">
            <v>4.3893707859201899E-7</v>
          </cell>
          <cell r="H722">
            <v>4.6258818901683299E-7</v>
          </cell>
          <cell r="I722">
            <v>2.92232752104422E-7</v>
          </cell>
        </row>
        <row r="723">
          <cell r="A723" t="str">
            <v>RHEM-SHWODBR</v>
          </cell>
          <cell r="B723" t="str">
            <v>VAR_fout</v>
          </cell>
          <cell r="C723" t="str">
            <v>RHEM-SHWOD</v>
          </cell>
          <cell r="D723">
            <v>4.7439203678637201</v>
          </cell>
          <cell r="E723">
            <v>4.2924054642827318</v>
          </cell>
          <cell r="F723">
            <v>5.1537094660888725</v>
          </cell>
          <cell r="G723">
            <v>4.8319614531236326</v>
          </cell>
          <cell r="H723">
            <v>4.0050571786662372</v>
          </cell>
          <cell r="I723">
            <v>2.7627761012490177</v>
          </cell>
        </row>
        <row r="724">
          <cell r="A724" t="str">
            <v>RHEM-SHWODBR</v>
          </cell>
          <cell r="B724" t="str">
            <v>VAR_fin</v>
          </cell>
          <cell r="C724" t="str">
            <v>RHEMWODBRC</v>
          </cell>
          <cell r="D724">
            <v>4.7439203678637201</v>
          </cell>
          <cell r="E724">
            <v>4.2924054642827318</v>
          </cell>
          <cell r="F724">
            <v>5.1537094660888725</v>
          </cell>
          <cell r="G724">
            <v>4.8319614531236326</v>
          </cell>
          <cell r="H724">
            <v>4.0050571786662372</v>
          </cell>
          <cell r="I724">
            <v>2.7627761012490177</v>
          </cell>
        </row>
        <row r="725">
          <cell r="A725" t="str">
            <v>RHEM-SHWODBR</v>
          </cell>
          <cell r="B725" t="str">
            <v>VAR_fin</v>
          </cell>
          <cell r="C725" t="str">
            <v>RWOD</v>
          </cell>
          <cell r="D725">
            <v>6.5887782886996114</v>
          </cell>
          <cell r="E725">
            <v>5.9616742559482354</v>
          </cell>
          <cell r="F725">
            <v>7.1793710093519767</v>
          </cell>
          <cell r="G725">
            <v>6.6763805629326098</v>
          </cell>
          <cell r="H725">
            <v>5.4966894565204818</v>
          </cell>
          <cell r="I725">
            <v>3.6686220763230439</v>
          </cell>
        </row>
        <row r="726">
          <cell r="A726" t="str">
            <v>RHEM-SHWODBR</v>
          </cell>
          <cell r="B726" t="str">
            <v>VAR_ncap</v>
          </cell>
          <cell r="C726" t="str">
            <v>-</v>
          </cell>
          <cell r="D726">
            <v>1.1243463740622599E-6</v>
          </cell>
          <cell r="E726">
            <v>4.1959458015086298E-7</v>
          </cell>
          <cell r="F726">
            <v>2.8857181585708599E-2</v>
          </cell>
          <cell r="G726">
            <v>8.7094490935002497E-8</v>
          </cell>
          <cell r="H726">
            <v>8.43387127390956E-2</v>
          </cell>
          <cell r="I726">
            <v>5.24101945325295E-2</v>
          </cell>
        </row>
        <row r="727">
          <cell r="A727" t="str">
            <v>RHEM-SHWODBR</v>
          </cell>
          <cell r="B727" t="str">
            <v>VAR_cap</v>
          </cell>
          <cell r="C727" t="str">
            <v>-</v>
          </cell>
          <cell r="D727">
            <v>0.33507290330136708</v>
          </cell>
          <cell r="E727">
            <v>0.33507316282731714</v>
          </cell>
          <cell r="F727">
            <v>0.36393041975537366</v>
          </cell>
          <cell r="G727">
            <v>0.3639290201151002</v>
          </cell>
          <cell r="H727">
            <v>0.28291246838110246</v>
          </cell>
          <cell r="I727">
            <v>0.1954512092322335</v>
          </cell>
        </row>
        <row r="728">
          <cell r="A728" t="str">
            <v>RHES-SHCONBR9</v>
          </cell>
          <cell r="B728" t="str">
            <v>VAR_fout</v>
          </cell>
          <cell r="C728" t="str">
            <v>RHES-SHCON</v>
          </cell>
          <cell r="E728">
            <v>1.6815803477173816E-5</v>
          </cell>
          <cell r="F728">
            <v>1.5324137605079584E-5</v>
          </cell>
          <cell r="G728">
            <v>1.0022695247006299E-5</v>
          </cell>
          <cell r="H728">
            <v>1.1802406766131115E-5</v>
          </cell>
          <cell r="I728">
            <v>8.2928722899467469E-6</v>
          </cell>
        </row>
        <row r="729">
          <cell r="A729" t="str">
            <v>RHES-SHCONBR9</v>
          </cell>
          <cell r="B729" t="str">
            <v>VAR_fin</v>
          </cell>
          <cell r="C729" t="str">
            <v>CON</v>
          </cell>
          <cell r="E729">
            <v>1.6815803477173816E-5</v>
          </cell>
          <cell r="F729">
            <v>1.5324137605079584E-5</v>
          </cell>
          <cell r="G729">
            <v>1.0022695247006299E-5</v>
          </cell>
          <cell r="H729">
            <v>1.1802406766131115E-5</v>
          </cell>
          <cell r="I729">
            <v>8.2928722899467469E-6</v>
          </cell>
        </row>
        <row r="730">
          <cell r="A730" t="str">
            <v>D-RHNS_LTH_CHPNGA</v>
          </cell>
          <cell r="B730" t="str">
            <v>VAR_fout</v>
          </cell>
          <cell r="C730" t="str">
            <v>RHSA_LTH</v>
          </cell>
          <cell r="D730">
            <v>7.9879426115582742E-6</v>
          </cell>
          <cell r="E730">
            <v>4.9420112691022796E-6</v>
          </cell>
          <cell r="F730">
            <v>6.0031249889333526E-4</v>
          </cell>
          <cell r="G730">
            <v>3.8474165318553482E-4</v>
          </cell>
          <cell r="H730">
            <v>1.3096210628357834E-3</v>
          </cell>
          <cell r="I730">
            <v>1.1295943496395706E-3</v>
          </cell>
        </row>
        <row r="731">
          <cell r="A731" t="str">
            <v>D-RHNS_LTH_CHPNGA</v>
          </cell>
          <cell r="B731" t="str">
            <v>VAR_fout</v>
          </cell>
          <cell r="C731" t="str">
            <v>LTH</v>
          </cell>
          <cell r="G731">
            <v>1.175035232420845E-7</v>
          </cell>
          <cell r="H731">
            <v>3.8858468014518805E-7</v>
          </cell>
          <cell r="I731">
            <v>9.8230803414112736E-7</v>
          </cell>
        </row>
        <row r="732">
          <cell r="A732" t="str">
            <v>D-RHNS_LTH_CHPNGA</v>
          </cell>
          <cell r="B732" t="str">
            <v>VAR_fout</v>
          </cell>
          <cell r="C732" t="str">
            <v>RHNS_LTH_CHPNGA_ON</v>
          </cell>
          <cell r="D732">
            <v>1.2445240707323482E-5</v>
          </cell>
          <cell r="E732">
            <v>8.9571887673533948E-4</v>
          </cell>
          <cell r="F732">
            <v>1.5973209827431747E-5</v>
          </cell>
          <cell r="G732">
            <v>6.6903277933258053E-4</v>
          </cell>
        </row>
        <row r="733">
          <cell r="A733" t="str">
            <v>D-RHNS_LTH_CHPNGA</v>
          </cell>
          <cell r="B733" t="str">
            <v>VAR_fin</v>
          </cell>
          <cell r="C733" t="str">
            <v>RHNS_LTH_CHPNGA</v>
          </cell>
          <cell r="D733">
            <v>2.0433183318881765E-5</v>
          </cell>
          <cell r="E733">
            <v>9.0092471620775304E-4</v>
          </cell>
          <cell r="F733">
            <v>6.1656772767001977E-4</v>
          </cell>
          <cell r="G733">
            <v>1.0545222886057196E-3</v>
          </cell>
          <cell r="H733">
            <v>1.3113780625028429E-3</v>
          </cell>
          <cell r="I733">
            <v>1.1318116889197595E-3</v>
          </cell>
        </row>
        <row r="734">
          <cell r="A734" t="str">
            <v>D-SLFO</v>
          </cell>
          <cell r="B734" t="str">
            <v>VAR_fout</v>
          </cell>
          <cell r="C734" t="str">
            <v>CO2</v>
          </cell>
          <cell r="D734">
            <v>2267.7888151639299</v>
          </cell>
          <cell r="E734">
            <v>2041.3460381710499</v>
          </cell>
          <cell r="F734">
            <v>1785.06086392873</v>
          </cell>
          <cell r="G734">
            <v>933.19476485682003</v>
          </cell>
          <cell r="H734">
            <v>237.37388753501401</v>
          </cell>
        </row>
        <row r="735">
          <cell r="A735" t="str">
            <v>D-SLFO</v>
          </cell>
          <cell r="B735" t="str">
            <v>VAR_fout</v>
          </cell>
          <cell r="C735" t="str">
            <v>SLFO</v>
          </cell>
          <cell r="D735">
            <v>30.256636351153482</v>
          </cell>
          <cell r="E735">
            <v>27.235456992649741</v>
          </cell>
          <cell r="F735">
            <v>23.816192637435584</v>
          </cell>
          <cell r="G735">
            <v>12.450668708842832</v>
          </cell>
          <cell r="H735">
            <v>3.1673384000649047</v>
          </cell>
          <cell r="I735">
            <v>8.282735765598534E-2</v>
          </cell>
        </row>
        <row r="736">
          <cell r="A736" t="str">
            <v>D-SLFO</v>
          </cell>
          <cell r="B736" t="str">
            <v>VAR_fin</v>
          </cell>
          <cell r="C736" t="str">
            <v>LFO</v>
          </cell>
          <cell r="D736">
            <v>30.770540232889122</v>
          </cell>
          <cell r="E736">
            <v>27.698046650896192</v>
          </cell>
          <cell r="F736">
            <v>24.220635874202529</v>
          </cell>
          <cell r="G736">
            <v>12.662072793172594</v>
          </cell>
          <cell r="H736">
            <v>3.2208125852783467</v>
          </cell>
        </row>
        <row r="737">
          <cell r="A737" t="str">
            <v>D-SLFO</v>
          </cell>
          <cell r="B737" t="str">
            <v>VAR_fin</v>
          </cell>
          <cell r="C737" t="str">
            <v>BDS</v>
          </cell>
          <cell r="F737">
            <v>7.3248891831131189E-5</v>
          </cell>
          <cell r="G737">
            <v>7.3997917493948495E-5</v>
          </cell>
          <cell r="H737">
            <v>3.2926718980644655E-4</v>
          </cell>
          <cell r="I737">
            <v>8.4237127789254768E-2</v>
          </cell>
        </row>
        <row r="738">
          <cell r="A738" t="str">
            <v>D-RCOA</v>
          </cell>
          <cell r="B738" t="str">
            <v>VAR_fout</v>
          </cell>
          <cell r="C738" t="str">
            <v>CO2</v>
          </cell>
          <cell r="D738">
            <v>9.2700776792688995</v>
          </cell>
          <cell r="E738">
            <v>9.2700072613631992</v>
          </cell>
          <cell r="F738">
            <v>2.37237865064353</v>
          </cell>
          <cell r="G738">
            <v>4.4804589956434202E-2</v>
          </cell>
        </row>
        <row r="739">
          <cell r="A739" t="str">
            <v>D-RCOA</v>
          </cell>
          <cell r="B739" t="str">
            <v>VAR_fout</v>
          </cell>
          <cell r="C739" t="str">
            <v>RCOA</v>
          </cell>
          <cell r="D739">
            <v>0.10000083796406588</v>
          </cell>
          <cell r="E739">
            <v>0.10000007833185748</v>
          </cell>
          <cell r="F739">
            <v>2.5592002703813711E-2</v>
          </cell>
          <cell r="G739">
            <v>4.8332890999389582E-4</v>
          </cell>
        </row>
        <row r="740">
          <cell r="A740" t="str">
            <v>D-RCOA</v>
          </cell>
          <cell r="B740" t="str">
            <v>VAR_fin</v>
          </cell>
          <cell r="C740" t="str">
            <v>COA</v>
          </cell>
          <cell r="D740">
            <v>0.10000083796406588</v>
          </cell>
          <cell r="E740">
            <v>0.10000007833185748</v>
          </cell>
          <cell r="F740">
            <v>2.5592002703813711E-2</v>
          </cell>
          <cell r="G740">
            <v>4.8332890999389582E-4</v>
          </cell>
        </row>
        <row r="741">
          <cell r="A741" t="str">
            <v>D-RHEM_KEV_WOD_ELC_CHP</v>
          </cell>
          <cell r="B741" t="str">
            <v>VAR_fout</v>
          </cell>
          <cell r="C741" t="str">
            <v>ELC5</v>
          </cell>
          <cell r="G741">
            <v>1.9741871838139534E-4</v>
          </cell>
          <cell r="H741">
            <v>3.9005903783268474E-4</v>
          </cell>
          <cell r="I741">
            <v>2.5441288647534867E-4</v>
          </cell>
        </row>
        <row r="742">
          <cell r="A742" t="str">
            <v>D-RHEM_KEV_WOD_ELC_CHP</v>
          </cell>
          <cell r="B742" t="str">
            <v>VAR_fout</v>
          </cell>
          <cell r="C742" t="str">
            <v>RHEM_ELC</v>
          </cell>
          <cell r="G742">
            <v>1.9737710721403685E-4</v>
          </cell>
          <cell r="H742">
            <v>3.8992483494687855E-4</v>
          </cell>
          <cell r="I742">
            <v>2.5435886954808029E-4</v>
          </cell>
        </row>
        <row r="743">
          <cell r="A743" t="str">
            <v>D-RHEM_KEV_WOD_ELC_CHP</v>
          </cell>
          <cell r="B743" t="str">
            <v>VAR_fin</v>
          </cell>
          <cell r="C743" t="str">
            <v>RHEM_KEV_WOD_ELC_CHP</v>
          </cell>
          <cell r="G743">
            <v>3.8928437348549166E-4</v>
          </cell>
          <cell r="H743">
            <v>7.7459950370103189E-4</v>
          </cell>
          <cell r="I743">
            <v>5.0511089292969581E-4</v>
          </cell>
        </row>
        <row r="744">
          <cell r="A744" t="str">
            <v>RHES-SHSTG-SOL</v>
          </cell>
          <cell r="B744" t="str">
            <v>VAR_fout</v>
          </cell>
          <cell r="C744" t="str">
            <v>RHES-SHASOL</v>
          </cell>
          <cell r="D744">
            <v>1.6226021932043025E-5</v>
          </cell>
          <cell r="E744">
            <v>4.4620432412703723E-6</v>
          </cell>
          <cell r="F744">
            <v>1.5633426877031328E-3</v>
          </cell>
          <cell r="G744">
            <v>1.9018415645494506E-3</v>
          </cell>
          <cell r="H744">
            <v>3.3072545975585056E-3</v>
          </cell>
          <cell r="I744">
            <v>1.9985470462128363E-3</v>
          </cell>
        </row>
        <row r="745">
          <cell r="A745" t="str">
            <v>RHES-SHSTG-SOL</v>
          </cell>
          <cell r="B745" t="str">
            <v>VAR_fin</v>
          </cell>
          <cell r="C745" t="str">
            <v>RHES-SHASOL</v>
          </cell>
          <cell r="D745">
            <v>5.0626828493219466E-7</v>
          </cell>
          <cell r="E745">
            <v>3.6541262180030975E-6</v>
          </cell>
          <cell r="F745">
            <v>1.5618424895596586E-3</v>
          </cell>
          <cell r="G745">
            <v>1.8991423555887563E-3</v>
          </cell>
          <cell r="H745">
            <v>3.3070820189571187E-3</v>
          </cell>
          <cell r="I745">
            <v>1.998166359688058E-3</v>
          </cell>
        </row>
        <row r="746">
          <cell r="A746" t="str">
            <v>RHES-SHSTG-SOL</v>
          </cell>
          <cell r="B746" t="str">
            <v>VAR_ncap</v>
          </cell>
          <cell r="C746" t="str">
            <v>-</v>
          </cell>
          <cell r="D746">
            <v>9.8115614325497095E-3</v>
          </cell>
          <cell r="E746">
            <v>1.3497048799785299E-3</v>
          </cell>
          <cell r="F746">
            <v>1.2003422508449799E-7</v>
          </cell>
          <cell r="G746">
            <v>1.5522646941661601E-7</v>
          </cell>
          <cell r="H746">
            <v>6.4432029510842097E-4</v>
          </cell>
          <cell r="I746">
            <v>1.8282642882046999E-4</v>
          </cell>
        </row>
        <row r="747">
          <cell r="A747" t="str">
            <v>RHES-SHSTG-SOL</v>
          </cell>
          <cell r="B747" t="str">
            <v>VAR_cap</v>
          </cell>
          <cell r="C747" t="str">
            <v>-</v>
          </cell>
          <cell r="D747">
            <v>9.8115614325497095E-3</v>
          </cell>
          <cell r="E747">
            <v>1.1161266312528201E-2</v>
          </cell>
          <cell r="F747">
            <v>1.11613863467533E-2</v>
          </cell>
          <cell r="G747">
            <v>1.1161541573222701E-2</v>
          </cell>
          <cell r="H747">
            <v>6.6760754770269295E-4</v>
          </cell>
          <cell r="I747">
            <v>6.6022781236859404E-4</v>
          </cell>
        </row>
        <row r="748">
          <cell r="A748" t="str">
            <v>D-ITOT_LTH</v>
          </cell>
          <cell r="B748" t="str">
            <v>VAR_fout</v>
          </cell>
          <cell r="C748" t="str">
            <v>ITOT_LTH_DH</v>
          </cell>
          <cell r="D748">
            <v>7.1200113784817587</v>
          </cell>
          <cell r="E748">
            <v>7.6289076305420931</v>
          </cell>
          <cell r="F748">
            <v>7.3714991289678711</v>
          </cell>
          <cell r="G748">
            <v>8.4064081419680949</v>
          </cell>
          <cell r="H748">
            <v>10.236883501984327</v>
          </cell>
          <cell r="I748">
            <v>13.025972916148682</v>
          </cell>
        </row>
        <row r="749">
          <cell r="A749" t="str">
            <v>D-ITOT_LTH</v>
          </cell>
          <cell r="B749" t="str">
            <v>VAR_fin</v>
          </cell>
          <cell r="C749" t="str">
            <v>LTH</v>
          </cell>
          <cell r="D749">
            <v>7.7403480603838357</v>
          </cell>
          <cell r="E749">
            <v>8.2914026514380179</v>
          </cell>
          <cell r="F749">
            <v>8.0084836830728463</v>
          </cell>
          <cell r="G749">
            <v>9.1268268151108938</v>
          </cell>
          <cell r="H749">
            <v>11.099601395884925</v>
          </cell>
          <cell r="I749">
            <v>14.105251141782286</v>
          </cell>
        </row>
        <row r="750">
          <cell r="A750" t="str">
            <v>D-ITOT_LTH</v>
          </cell>
          <cell r="B750" t="str">
            <v>VAR_ncap</v>
          </cell>
          <cell r="C750" t="str">
            <v>-</v>
          </cell>
          <cell r="D750">
            <v>0.79547230709278105</v>
          </cell>
          <cell r="E750">
            <v>1.5191762390589701E-8</v>
          </cell>
          <cell r="F750">
            <v>1.74161438103244E-8</v>
          </cell>
          <cell r="G750">
            <v>2.01478472313567E-8</v>
          </cell>
          <cell r="H750">
            <v>3.9073075175165999E-8</v>
          </cell>
          <cell r="I750">
            <v>6.5016471475221806E-8</v>
          </cell>
        </row>
        <row r="751">
          <cell r="A751" t="str">
            <v>D-ITOT_LTH</v>
          </cell>
          <cell r="B751" t="str">
            <v>VAR_cap</v>
          </cell>
          <cell r="C751" t="str">
            <v>-</v>
          </cell>
          <cell r="D751">
            <v>0.79547230709278105</v>
          </cell>
          <cell r="E751">
            <v>0.79547232228454301</v>
          </cell>
          <cell r="F751">
            <v>0.79547233970068698</v>
          </cell>
          <cell r="G751">
            <v>0.79547235984853404</v>
          </cell>
          <cell r="H751">
            <v>0.795472428725023</v>
          </cell>
          <cell r="I751">
            <v>0.79547249374149398</v>
          </cell>
        </row>
        <row r="752">
          <cell r="A752" t="str">
            <v>D-IH2</v>
          </cell>
          <cell r="B752" t="str">
            <v>VAR_fout</v>
          </cell>
          <cell r="C752" t="str">
            <v>IH2</v>
          </cell>
          <cell r="G752">
            <v>0.75067394442802149</v>
          </cell>
          <cell r="H752">
            <v>1.7791486423809266</v>
          </cell>
          <cell r="I752">
            <v>18.777523117243842</v>
          </cell>
        </row>
        <row r="753">
          <cell r="A753" t="str">
            <v>D-IH2</v>
          </cell>
          <cell r="B753" t="str">
            <v>VAR_fin</v>
          </cell>
          <cell r="C753" t="str">
            <v>H2</v>
          </cell>
          <cell r="G753">
            <v>0.75639286981194165</v>
          </cell>
          <cell r="H753">
            <v>1.7927028870809114</v>
          </cell>
          <cell r="I753">
            <v>18.920577574374583</v>
          </cell>
        </row>
        <row r="754">
          <cell r="A754" t="str">
            <v>D-IH2</v>
          </cell>
          <cell r="B754" t="str">
            <v>VAR_ncap</v>
          </cell>
          <cell r="C754" t="str">
            <v>-</v>
          </cell>
          <cell r="G754">
            <v>3.8672587527438199E-2</v>
          </cell>
          <cell r="H754">
            <v>2.2430869198051501E-2</v>
          </cell>
          <cell r="I754">
            <v>0.63882266180393898</v>
          </cell>
        </row>
        <row r="755">
          <cell r="A755" t="str">
            <v>D-IH2</v>
          </cell>
          <cell r="B755" t="str">
            <v>VAR_cap</v>
          </cell>
          <cell r="C755" t="str">
            <v>-</v>
          </cell>
          <cell r="G755">
            <v>3.8672587527438199E-2</v>
          </cell>
          <cell r="H755">
            <v>0.101731054397303</v>
          </cell>
          <cell r="I755">
            <v>0.740553716201242</v>
          </cell>
        </row>
        <row r="756">
          <cell r="A756" t="str">
            <v>D-RHNM_LTH_CHPWOD</v>
          </cell>
          <cell r="B756" t="str">
            <v>VAR_fout</v>
          </cell>
          <cell r="C756" t="str">
            <v>RHNM_LTH_CHPWOD_ON</v>
          </cell>
          <cell r="D756">
            <v>1.329927998570577E-5</v>
          </cell>
          <cell r="E756">
            <v>6.2483498973813758E-6</v>
          </cell>
          <cell r="F756">
            <v>2.915284501109608E-6</v>
          </cell>
          <cell r="G756">
            <v>1.2016060733174867E-4</v>
          </cell>
        </row>
        <row r="757">
          <cell r="A757" t="str">
            <v>D-RHNM_LTH_CHPWOD</v>
          </cell>
          <cell r="B757" t="str">
            <v>VAR_fout</v>
          </cell>
          <cell r="C757" t="str">
            <v>RHSA_LTH</v>
          </cell>
          <cell r="D757">
            <v>7.1340394529219896E-6</v>
          </cell>
          <cell r="E757">
            <v>1.7847240905342933E-5</v>
          </cell>
          <cell r="F757">
            <v>5.4786675693049447E-6</v>
          </cell>
          <cell r="G757">
            <v>8.5876753708857151E-4</v>
          </cell>
          <cell r="H757">
            <v>1.6615688933206431E-3</v>
          </cell>
          <cell r="I757">
            <v>1.2651699714921109E-3</v>
          </cell>
        </row>
        <row r="758">
          <cell r="A758" t="str">
            <v>D-RHNM_LTH_CHPWOD</v>
          </cell>
          <cell r="B758" t="str">
            <v>VAR_fout</v>
          </cell>
          <cell r="C758" t="str">
            <v>LTH</v>
          </cell>
          <cell r="H758">
            <v>8.5188610725612926E-7</v>
          </cell>
          <cell r="I758">
            <v>1.0577993841309402E-6</v>
          </cell>
        </row>
        <row r="759">
          <cell r="A759" t="str">
            <v>D-RHNM_LTH_CHPWOD</v>
          </cell>
          <cell r="B759" t="str">
            <v>VAR_fin</v>
          </cell>
          <cell r="C759" t="str">
            <v>RHNM_LTH_CHPWOD</v>
          </cell>
          <cell r="D759">
            <v>2.043331943862776E-5</v>
          </cell>
          <cell r="E759">
            <v>2.4718232761367187E-5</v>
          </cell>
          <cell r="F759">
            <v>8.9881215468161311E-6</v>
          </cell>
          <cell r="G759">
            <v>9.7958599655401189E-4</v>
          </cell>
          <cell r="H759">
            <v>1.6637652280935781E-3</v>
          </cell>
          <cell r="I759">
            <v>1.2676367550259007E-3</v>
          </cell>
        </row>
        <row r="760">
          <cell r="A760" t="str">
            <v>RHNS-SHWODBR</v>
          </cell>
          <cell r="B760" t="str">
            <v>VAR_fout</v>
          </cell>
          <cell r="C760" t="str">
            <v>RHNS-SHWOD</v>
          </cell>
          <cell r="E760">
            <v>2.656938363364279E-2</v>
          </cell>
          <cell r="F760">
            <v>2.8574523954923155E-2</v>
          </cell>
          <cell r="G760">
            <v>9.3241169515813724E-2</v>
          </cell>
          <cell r="H760">
            <v>0.1036179407727754</v>
          </cell>
          <cell r="I760">
            <v>0.1167367101098301</v>
          </cell>
        </row>
        <row r="761">
          <cell r="A761" t="str">
            <v>RHNS-SHWODBR</v>
          </cell>
          <cell r="B761" t="str">
            <v>VAR_fin</v>
          </cell>
          <cell r="C761" t="str">
            <v>RHNSWODBRC</v>
          </cell>
          <cell r="E761">
            <v>2.656938363364279E-2</v>
          </cell>
          <cell r="F761">
            <v>2.8574523954923155E-2</v>
          </cell>
          <cell r="G761">
            <v>9.3241169515813724E-2</v>
          </cell>
          <cell r="H761">
            <v>0.1036179407727754</v>
          </cell>
          <cell r="I761">
            <v>0.1167367101098301</v>
          </cell>
        </row>
        <row r="762">
          <cell r="A762" t="str">
            <v>RHNS-SHWODBR</v>
          </cell>
          <cell r="B762" t="str">
            <v>VAR_fin</v>
          </cell>
          <cell r="C762" t="str">
            <v>RWOD</v>
          </cell>
          <cell r="E762">
            <v>3.6901921713392738E-2</v>
          </cell>
          <cell r="F762">
            <v>3.8187350009811348E-2</v>
          </cell>
          <cell r="G762">
            <v>0.12252973028346785</v>
          </cell>
          <cell r="H762">
            <v>0.13564513770203479</v>
          </cell>
          <cell r="I762">
            <v>0.15261375553823336</v>
          </cell>
        </row>
        <row r="763">
          <cell r="A763" t="str">
            <v>RHNS-SHWODBR</v>
          </cell>
          <cell r="B763" t="str">
            <v>VAR_ncap</v>
          </cell>
          <cell r="C763" t="str">
            <v>-</v>
          </cell>
          <cell r="E763">
            <v>3.0774006725139201E-3</v>
          </cell>
          <cell r="F763">
            <v>3.7222152908379501E-3</v>
          </cell>
        </row>
        <row r="764">
          <cell r="A764" t="str">
            <v>RHNS-SHWODBR</v>
          </cell>
          <cell r="B764" t="str">
            <v>VAR_cap</v>
          </cell>
          <cell r="C764" t="str">
            <v>-</v>
          </cell>
          <cell r="E764">
            <v>3.0774006725139201E-3</v>
          </cell>
          <cell r="F764">
            <v>6.799469013645686E-3</v>
          </cell>
          <cell r="G764">
            <v>6.7995410988294942E-3</v>
          </cell>
          <cell r="H764">
            <v>2.0124384899625349E-2</v>
          </cell>
          <cell r="I764">
            <v>8.5106337074727176E-3</v>
          </cell>
        </row>
        <row r="765">
          <cell r="A765" t="str">
            <v>D-RHNM_NKEV_GAS_ELC_CHP</v>
          </cell>
          <cell r="B765" t="str">
            <v>VAR_fout</v>
          </cell>
          <cell r="C765" t="str">
            <v>ELC5</v>
          </cell>
          <cell r="E765">
            <v>6.0981257838077757E-4</v>
          </cell>
          <cell r="F765">
            <v>3.2961981258082572E-4</v>
          </cell>
          <cell r="G765">
            <v>0.17456369486812376</v>
          </cell>
          <cell r="H765">
            <v>0.29032526324484254</v>
          </cell>
          <cell r="I765">
            <v>0.1583955651935767</v>
          </cell>
        </row>
        <row r="766">
          <cell r="A766" t="str">
            <v>D-RHNM_NKEV_GAS_ELC_CHP</v>
          </cell>
          <cell r="B766" t="str">
            <v>VAR_fout</v>
          </cell>
          <cell r="C766" t="str">
            <v>RHNM_ELC</v>
          </cell>
          <cell r="E766">
            <v>6.1010300611197841E-4</v>
          </cell>
          <cell r="F766">
            <v>3.2952569095588891E-4</v>
          </cell>
          <cell r="G766">
            <v>0.1723695063298083</v>
          </cell>
          <cell r="H766">
            <v>0.28619936917496464</v>
          </cell>
          <cell r="I766">
            <v>0.15709722310788404</v>
          </cell>
        </row>
        <row r="767">
          <cell r="A767" t="str">
            <v>D-RHNM_NKEV_GAS_ELC_CHP</v>
          </cell>
          <cell r="B767" t="str">
            <v>VAR_fin</v>
          </cell>
          <cell r="C767" t="str">
            <v>RHNM_NKEV_GAS_ELC_CHP</v>
          </cell>
          <cell r="E767">
            <v>1.2199155844927559E-3</v>
          </cell>
          <cell r="F767">
            <v>6.5248958374449027E-4</v>
          </cell>
          <cell r="G767">
            <v>0.34693320119793247</v>
          </cell>
          <cell r="H767">
            <v>0.57652463241980723</v>
          </cell>
          <cell r="I767">
            <v>0.31549278830146044</v>
          </cell>
        </row>
        <row r="768">
          <cell r="A768" t="str">
            <v>D-RLFO</v>
          </cell>
          <cell r="B768" t="str">
            <v>VAR_fout</v>
          </cell>
          <cell r="C768" t="str">
            <v>CO2</v>
          </cell>
          <cell r="D768">
            <v>4514.4833502461497</v>
          </cell>
          <cell r="E768">
            <v>3846.52656264294</v>
          </cell>
          <cell r="F768">
            <v>3530.90122989061</v>
          </cell>
          <cell r="G768">
            <v>1654.5332767059699</v>
          </cell>
          <cell r="H768">
            <v>339.07555187603799</v>
          </cell>
        </row>
        <row r="769">
          <cell r="A769" t="str">
            <v>D-RLFO</v>
          </cell>
          <cell r="B769" t="str">
            <v>VAR_fout</v>
          </cell>
          <cell r="C769" t="str">
            <v>RLFO</v>
          </cell>
          <cell r="D769">
            <v>60.231834696592315</v>
          </cell>
          <cell r="E769">
            <v>51.320014739788242</v>
          </cell>
          <cell r="F769">
            <v>47.109042049161694</v>
          </cell>
          <cell r="G769">
            <v>22.074708093312186</v>
          </cell>
          <cell r="H769">
            <v>4.5242425480120003</v>
          </cell>
          <cell r="I769">
            <v>0.1709668885944258</v>
          </cell>
        </row>
        <row r="770">
          <cell r="A770" t="str">
            <v>D-RLFO</v>
          </cell>
          <cell r="B770" t="str">
            <v>VAR_fin</v>
          </cell>
          <cell r="C770" t="str">
            <v>LFO</v>
          </cell>
          <cell r="D770">
            <v>61.254862282851384</v>
          </cell>
          <cell r="E770">
            <v>52.191676562319401</v>
          </cell>
          <cell r="F770">
            <v>47.909107596887452</v>
          </cell>
          <cell r="G770">
            <v>22.449569561817775</v>
          </cell>
          <cell r="H770">
            <v>4.6007537567983361</v>
          </cell>
        </row>
        <row r="771">
          <cell r="A771" t="str">
            <v>D-RLFO</v>
          </cell>
          <cell r="B771" t="str">
            <v>VAR_fin</v>
          </cell>
          <cell r="C771" t="str">
            <v>BDS</v>
          </cell>
          <cell r="F771">
            <v>7.395710980776768E-5</v>
          </cell>
          <cell r="G771">
            <v>7.413208069524301E-5</v>
          </cell>
          <cell r="H771">
            <v>3.3291023977823943E-4</v>
          </cell>
          <cell r="I771">
            <v>0.17386855782492389</v>
          </cell>
        </row>
        <row r="772">
          <cell r="A772" t="str">
            <v>D-SCOM_LTH_CHPBIO</v>
          </cell>
          <cell r="B772" t="str">
            <v>VAR_fout</v>
          </cell>
          <cell r="C772" t="str">
            <v>SCOM_LTH_CHPBIO_ON</v>
          </cell>
          <cell r="D772">
            <v>1.4243102519716113</v>
          </cell>
          <cell r="E772">
            <v>1.5427992531991399</v>
          </cell>
        </row>
        <row r="773">
          <cell r="A773" t="str">
            <v>D-SCOM_LTH_CHPBIO</v>
          </cell>
          <cell r="B773" t="str">
            <v>VAR_fout</v>
          </cell>
          <cell r="C773" t="str">
            <v>LTH</v>
          </cell>
          <cell r="E773">
            <v>3.5520240652372109E-2</v>
          </cell>
        </row>
        <row r="774">
          <cell r="A774" t="str">
            <v>D-SCOM_LTH_CHPBIO</v>
          </cell>
          <cell r="B774" t="str">
            <v>VAR_fin</v>
          </cell>
          <cell r="C774" t="str">
            <v>SCOM_LTH_CHPBIO</v>
          </cell>
          <cell r="D774">
            <v>1.4243102519716113</v>
          </cell>
          <cell r="E774">
            <v>1.5783194938515117</v>
          </cell>
        </row>
        <row r="775">
          <cell r="A775" t="str">
            <v>D-SCOM_NKEV_GAS_ELC_CHP</v>
          </cell>
          <cell r="B775" t="str">
            <v>VAR_fout</v>
          </cell>
          <cell r="C775" t="str">
            <v>ELC5</v>
          </cell>
          <cell r="D775">
            <v>0.23307497506166178</v>
          </cell>
          <cell r="E775">
            <v>0.31266768836629533</v>
          </cell>
          <cell r="F775">
            <v>4.0970499574902321E-2</v>
          </cell>
          <cell r="G775">
            <v>4.1081779671665299E-2</v>
          </cell>
          <cell r="H775">
            <v>0.1021153437274863</v>
          </cell>
          <cell r="I775">
            <v>0.12587716535691543</v>
          </cell>
        </row>
        <row r="776">
          <cell r="A776" t="str">
            <v>D-SCOM_NKEV_GAS_ELC_CHP</v>
          </cell>
          <cell r="B776" t="str">
            <v>VAR_fout</v>
          </cell>
          <cell r="C776" t="str">
            <v>SCOM_ELC</v>
          </cell>
          <cell r="D776">
            <v>0.36132812916223322</v>
          </cell>
          <cell r="E776">
            <v>0.31321223906452772</v>
          </cell>
          <cell r="F776">
            <v>4.1023642703674368E-2</v>
          </cell>
          <cell r="G776">
            <v>4.121273309318161E-2</v>
          </cell>
          <cell r="H776">
            <v>0.1021083211557758</v>
          </cell>
          <cell r="I776">
            <v>0.12579280455663508</v>
          </cell>
        </row>
        <row r="777">
          <cell r="A777" t="str">
            <v>D-SCOM_NKEV_GAS_ELC_CHP</v>
          </cell>
          <cell r="B777" t="str">
            <v>VAR_fin</v>
          </cell>
          <cell r="C777" t="str">
            <v>SCOM_NKEV_GAS_ELC_CHP</v>
          </cell>
          <cell r="D777">
            <v>0.5944031042238952</v>
          </cell>
          <cell r="E777">
            <v>0.62587992743082266</v>
          </cell>
          <cell r="F777">
            <v>8.1987104047963236E-2</v>
          </cell>
          <cell r="G777">
            <v>8.2294512764846867E-2</v>
          </cell>
          <cell r="H777">
            <v>0.20422366488326205</v>
          </cell>
          <cell r="I777">
            <v>0.25166996991355067</v>
          </cell>
        </row>
        <row r="778">
          <cell r="A778" t="str">
            <v>RHEM-SHLTHDH</v>
          </cell>
          <cell r="B778" t="str">
            <v>VAR_fout</v>
          </cell>
          <cell r="C778" t="str">
            <v>RHEM-SHLTHD</v>
          </cell>
          <cell r="D778">
            <v>3.4006382321831308</v>
          </cell>
          <cell r="E778">
            <v>3.788732459617143</v>
          </cell>
          <cell r="F778">
            <v>4.3169289564379767</v>
          </cell>
          <cell r="G778">
            <v>4.6682804210858837</v>
          </cell>
          <cell r="H778">
            <v>4.3550532806801927</v>
          </cell>
          <cell r="I778">
            <v>3.7438335008855361</v>
          </cell>
        </row>
        <row r="779">
          <cell r="A779" t="str">
            <v>RHEM-SHLTHDH</v>
          </cell>
          <cell r="B779" t="str">
            <v>VAR_fin</v>
          </cell>
          <cell r="C779" t="str">
            <v>RHEMLTHDHC</v>
          </cell>
          <cell r="D779">
            <v>3.4006382321831308</v>
          </cell>
          <cell r="E779">
            <v>3.788732459617143</v>
          </cell>
          <cell r="F779">
            <v>4.3169289564379767</v>
          </cell>
          <cell r="G779">
            <v>4.6682804210858837</v>
          </cell>
          <cell r="H779">
            <v>4.3550532806801927</v>
          </cell>
          <cell r="I779">
            <v>3.7438335008855361</v>
          </cell>
        </row>
        <row r="780">
          <cell r="A780" t="str">
            <v>RHEM-SHLTHDH</v>
          </cell>
          <cell r="B780" t="str">
            <v>VAR_fin</v>
          </cell>
          <cell r="C780" t="str">
            <v>RHEM_LTH_DH</v>
          </cell>
          <cell r="D780">
            <v>3.4349881133162912</v>
          </cell>
          <cell r="E780">
            <v>3.8270024844617589</v>
          </cell>
          <cell r="F780">
            <v>4.8665598630949143</v>
          </cell>
          <cell r="G780">
            <v>5.2626453564976154</v>
          </cell>
          <cell r="H780">
            <v>4.909538171989273</v>
          </cell>
          <cell r="I780">
            <v>4.2204979589363418</v>
          </cell>
        </row>
        <row r="781">
          <cell r="A781" t="str">
            <v>RHEM-SHLTHDH</v>
          </cell>
          <cell r="B781" t="str">
            <v>VAR_ncap</v>
          </cell>
          <cell r="C781" t="str">
            <v>-</v>
          </cell>
          <cell r="D781">
            <v>1.0574367222648901E-8</v>
          </cell>
          <cell r="E781">
            <v>1.7441317504575601E-2</v>
          </cell>
          <cell r="F781">
            <v>0.173611665685311</v>
          </cell>
          <cell r="G781">
            <v>1.60002283087162E-2</v>
          </cell>
          <cell r="H781">
            <v>1.2555967152895401E-2</v>
          </cell>
          <cell r="I781">
            <v>9.67852676447363E-3</v>
          </cell>
        </row>
        <row r="782">
          <cell r="A782" t="str">
            <v>RHEM-SHLTHDH</v>
          </cell>
          <cell r="B782" t="str">
            <v>VAR_cap</v>
          </cell>
          <cell r="C782" t="str">
            <v>-</v>
          </cell>
          <cell r="D782">
            <v>0.3156254776860552</v>
          </cell>
          <cell r="E782">
            <v>0.27621311570727808</v>
          </cell>
          <cell r="F782">
            <v>0.44470200515372016</v>
          </cell>
          <cell r="G782">
            <v>0.42312273134283351</v>
          </cell>
          <cell r="H782">
            <v>0.31931025209488995</v>
          </cell>
          <cell r="I782">
            <v>0.29842825717873694</v>
          </cell>
        </row>
        <row r="783">
          <cell r="A783" t="str">
            <v>D-ITOT_SOLELC</v>
          </cell>
          <cell r="B783" t="str">
            <v>VAR_fout</v>
          </cell>
          <cell r="C783" t="str">
            <v>ITOT_ELC</v>
          </cell>
          <cell r="D783">
            <v>3.5170381248547233</v>
          </cell>
          <cell r="E783">
            <v>4.8492477907916065</v>
          </cell>
          <cell r="F783">
            <v>9.5941185680402583</v>
          </cell>
          <cell r="G783">
            <v>11.30135352133931</v>
          </cell>
          <cell r="H783">
            <v>28.886416360046134</v>
          </cell>
          <cell r="I783">
            <v>41.394881251376482</v>
          </cell>
        </row>
        <row r="784">
          <cell r="A784" t="str">
            <v>D-ITOT_SOLELC</v>
          </cell>
          <cell r="B784" t="str">
            <v>VAR_fout</v>
          </cell>
          <cell r="C784" t="str">
            <v>ELC5</v>
          </cell>
          <cell r="D784">
            <v>9.1587485280918157E-4</v>
          </cell>
          <cell r="E784">
            <v>5.8920153936845748E-4</v>
          </cell>
          <cell r="F784">
            <v>3.8585280873353099E-4</v>
          </cell>
          <cell r="G784">
            <v>1.6602134957003616E-2</v>
          </cell>
          <cell r="H784">
            <v>10.214016084947298</v>
          </cell>
          <cell r="I784">
            <v>21.205563769263531</v>
          </cell>
        </row>
        <row r="785">
          <cell r="A785" t="str">
            <v>D-ITOT_SOLELC</v>
          </cell>
          <cell r="B785" t="str">
            <v>VAR_fin</v>
          </cell>
          <cell r="C785" t="str">
            <v>ITOT_SOL_ELC</v>
          </cell>
          <cell r="D785">
            <v>3.517953999707534</v>
          </cell>
          <cell r="E785">
            <v>4.8498357697804488</v>
          </cell>
          <cell r="F785">
            <v>9.5945044208489989</v>
          </cell>
          <cell r="G785">
            <v>11.317951569006372</v>
          </cell>
          <cell r="H785">
            <v>39.100427875484755</v>
          </cell>
          <cell r="I785">
            <v>62.600442054901073</v>
          </cell>
        </row>
        <row r="786">
          <cell r="A786" t="str">
            <v>D-SWOD</v>
          </cell>
          <cell r="B786" t="str">
            <v>VAR_fout</v>
          </cell>
          <cell r="C786" t="str">
            <v>SWOD</v>
          </cell>
          <cell r="D786">
            <v>8.5743699224100709</v>
          </cell>
          <cell r="E786">
            <v>9.4119633593147949</v>
          </cell>
          <cell r="F786">
            <v>10.515390814713513</v>
          </cell>
          <cell r="G786">
            <v>10.518433754497792</v>
          </cell>
          <cell r="H786">
            <v>8.9455432950546481</v>
          </cell>
          <cell r="I786">
            <v>6.532913545121926</v>
          </cell>
        </row>
        <row r="787">
          <cell r="A787" t="str">
            <v>D-SWOD</v>
          </cell>
          <cell r="B787" t="str">
            <v>VAR_fin</v>
          </cell>
          <cell r="C787" t="str">
            <v>WOD</v>
          </cell>
          <cell r="D787">
            <v>8.5743699224100709</v>
          </cell>
          <cell r="E787">
            <v>9.4119633593147949</v>
          </cell>
          <cell r="F787">
            <v>10.515390814713513</v>
          </cell>
          <cell r="G787">
            <v>10.518433754497792</v>
          </cell>
          <cell r="H787">
            <v>8.9455432950546481</v>
          </cell>
          <cell r="I787">
            <v>6.532913545121926</v>
          </cell>
        </row>
        <row r="788">
          <cell r="A788" t="str">
            <v>ITOT-PROCESSCO2CCS</v>
          </cell>
          <cell r="B788" t="str">
            <v>VAR_fout</v>
          </cell>
          <cell r="C788" t="str">
            <v>CO2_O</v>
          </cell>
          <cell r="H788">
            <v>4.4332804227104221E-2</v>
          </cell>
          <cell r="I788">
            <v>1031.8792940706505</v>
          </cell>
        </row>
        <row r="789">
          <cell r="A789" t="str">
            <v>ITOT-PROCESSCO2CCS</v>
          </cell>
          <cell r="B789" t="str">
            <v>VAR_fout</v>
          </cell>
          <cell r="C789" t="str">
            <v>CO2</v>
          </cell>
          <cell r="H789">
            <v>-4.43328042271042E-2</v>
          </cell>
          <cell r="I789">
            <v>-1031.8792940706501</v>
          </cell>
        </row>
        <row r="790">
          <cell r="A790" t="str">
            <v>ITOT-PROCESSCO2CCS</v>
          </cell>
          <cell r="B790" t="str">
            <v>VAR_fin</v>
          </cell>
          <cell r="C790" t="str">
            <v>ITOT_ELC</v>
          </cell>
          <cell r="H790">
            <v>9.3881232480926536E-5</v>
          </cell>
          <cell r="I790">
            <v>2.1851561521496135</v>
          </cell>
        </row>
        <row r="791">
          <cell r="A791" t="str">
            <v>ITOT-PROCESSCO2CCS</v>
          </cell>
          <cell r="B791" t="str">
            <v>VAR_fin</v>
          </cell>
          <cell r="C791" t="str">
            <v>ITOT_LTH_DH</v>
          </cell>
          <cell r="H791">
            <v>3.6509368187027015E-5</v>
          </cell>
          <cell r="I791">
            <v>0.84978294805818333</v>
          </cell>
        </row>
        <row r="792">
          <cell r="A792" t="str">
            <v>ITOT-PROCESSCO2CCS</v>
          </cell>
          <cell r="B792" t="str">
            <v>VAR_ncap</v>
          </cell>
          <cell r="C792" t="str">
            <v>-</v>
          </cell>
          <cell r="H792">
            <v>0.124035726156108</v>
          </cell>
          <cell r="I792">
            <v>2716.3267609859899</v>
          </cell>
        </row>
        <row r="793">
          <cell r="A793" t="str">
            <v>ITOT-PROCESSCO2CCS</v>
          </cell>
          <cell r="B793" t="str">
            <v>VAR_cap</v>
          </cell>
          <cell r="C793" t="str">
            <v>-</v>
          </cell>
          <cell r="H793">
            <v>0.124035726156108</v>
          </cell>
          <cell r="I793">
            <v>2716.4507967121399</v>
          </cell>
        </row>
        <row r="794">
          <cell r="A794" t="str">
            <v>D-RSH2R</v>
          </cell>
          <cell r="B794" t="str">
            <v>VAR_fout</v>
          </cell>
          <cell r="C794" t="str">
            <v>RSH2</v>
          </cell>
          <cell r="G794">
            <v>2.4915010272320555E-4</v>
          </cell>
          <cell r="H794">
            <v>6.3255287851566666E-4</v>
          </cell>
          <cell r="I794">
            <v>2.5757649316585974E-4</v>
          </cell>
        </row>
        <row r="795">
          <cell r="A795" t="str">
            <v>D-RSH2R</v>
          </cell>
          <cell r="B795" t="str">
            <v>VAR_fin</v>
          </cell>
          <cell r="C795" t="str">
            <v>H2</v>
          </cell>
          <cell r="G795">
            <v>2.4915010272320555E-4</v>
          </cell>
          <cell r="H795">
            <v>6.3255287851566666E-4</v>
          </cell>
          <cell r="I795">
            <v>2.5757649316585974E-4</v>
          </cell>
        </row>
        <row r="796">
          <cell r="A796" t="str">
            <v>D-RSH2R</v>
          </cell>
          <cell r="B796" t="str">
            <v>VAR_ncap</v>
          </cell>
          <cell r="C796" t="str">
            <v>-</v>
          </cell>
          <cell r="G796">
            <v>2.30226176116996E-5</v>
          </cell>
          <cell r="H796">
            <v>4.3966836983465797E-5</v>
          </cell>
          <cell r="I796">
            <v>9.1091054963352906E-6</v>
          </cell>
        </row>
        <row r="797">
          <cell r="A797" t="str">
            <v>D-RSH2R</v>
          </cell>
          <cell r="B797" t="str">
            <v>VAR_cap</v>
          </cell>
          <cell r="C797" t="str">
            <v>-</v>
          </cell>
          <cell r="G797">
            <v>2.30226176116996E-5</v>
          </cell>
          <cell r="H797">
            <v>4.6677245817959603E-5</v>
          </cell>
          <cell r="I797">
            <v>2.4168681315317301E-5</v>
          </cell>
        </row>
        <row r="798">
          <cell r="A798" t="str">
            <v>SCOM-SHLTHCHPBIO</v>
          </cell>
          <cell r="B798" t="str">
            <v>VAR_fout</v>
          </cell>
          <cell r="C798" t="str">
            <v>SCOM-SHLTHC-BIO</v>
          </cell>
          <cell r="D798">
            <v>1.4100671494518968</v>
          </cell>
          <cell r="E798">
            <v>1.5273712606671477</v>
          </cell>
        </row>
        <row r="799">
          <cell r="A799" t="str">
            <v>SCOM-SHLTHCHPBIO</v>
          </cell>
          <cell r="B799" t="str">
            <v>VAR_fin</v>
          </cell>
          <cell r="C799" t="str">
            <v>SCOM_LTH_CHPBIO_ON</v>
          </cell>
          <cell r="D799">
            <v>1.4243102519716113</v>
          </cell>
          <cell r="E799">
            <v>1.5427992531991399</v>
          </cell>
        </row>
        <row r="800">
          <cell r="A800" t="str">
            <v>SCOM-SHLTHCHPBIO</v>
          </cell>
          <cell r="B800" t="str">
            <v>VAR_fin</v>
          </cell>
          <cell r="C800" t="str">
            <v>SCOMLTHCHPC</v>
          </cell>
          <cell r="D800">
            <v>1.4100671494518968</v>
          </cell>
          <cell r="E800">
            <v>1.5273712606671477</v>
          </cell>
        </row>
        <row r="801">
          <cell r="A801" t="str">
            <v>SCOM-SHLTHCHPBIO</v>
          </cell>
          <cell r="B801" t="str">
            <v>VAR_ncap</v>
          </cell>
          <cell r="C801" t="str">
            <v>-</v>
          </cell>
          <cell r="D801">
            <v>1.0852063386581E-7</v>
          </cell>
          <cell r="E801">
            <v>2.0324729209571499E-2</v>
          </cell>
          <cell r="F801">
            <v>1.92172254241922E-2</v>
          </cell>
          <cell r="G801">
            <v>1.7310303192017401E-2</v>
          </cell>
          <cell r="H801">
            <v>2.17154975655185E-2</v>
          </cell>
          <cell r="I801">
            <v>4.8751034643059403E-2</v>
          </cell>
        </row>
        <row r="802">
          <cell r="A802" t="str">
            <v>SCOM-SHLTHCHPBIO</v>
          </cell>
          <cell r="B802" t="str">
            <v>VAR_cap</v>
          </cell>
          <cell r="C802" t="str">
            <v>-</v>
          </cell>
          <cell r="D802">
            <v>0.10913979609967286</v>
          </cell>
          <cell r="E802">
            <v>0.12094165756604257</v>
          </cell>
          <cell r="F802">
            <v>9.4119723124338472E-2</v>
          </cell>
          <cell r="G802">
            <v>7.8970586225275002E-2</v>
          </cell>
          <cell r="H802">
            <v>7.7079499069697202E-2</v>
          </cell>
          <cell r="I802">
            <v>7.7079593624725301E-2</v>
          </cell>
        </row>
        <row r="803">
          <cell r="A803" t="str">
            <v>D-RSH2</v>
          </cell>
          <cell r="B803" t="str">
            <v>VAR_fout</v>
          </cell>
          <cell r="C803" t="str">
            <v>RSH2</v>
          </cell>
          <cell r="G803">
            <v>2.7590101584434477E-4</v>
          </cell>
          <cell r="H803">
            <v>4.8804462593090116E-4</v>
          </cell>
          <cell r="I803">
            <v>2.7828213774764134E-4</v>
          </cell>
        </row>
        <row r="804">
          <cell r="A804" t="str">
            <v>D-RSH2</v>
          </cell>
          <cell r="B804" t="str">
            <v>VAR_fin</v>
          </cell>
          <cell r="C804" t="str">
            <v>H2</v>
          </cell>
          <cell r="G804">
            <v>2.7800293683770497E-4</v>
          </cell>
          <cell r="H804">
            <v>4.9176273926151526E-4</v>
          </cell>
          <cell r="I804">
            <v>2.804021990515796E-4</v>
          </cell>
        </row>
        <row r="805">
          <cell r="A805" t="str">
            <v>D-RSH2</v>
          </cell>
          <cell r="B805" t="str">
            <v>VAR_ncap</v>
          </cell>
          <cell r="C805" t="str">
            <v>-</v>
          </cell>
          <cell r="G805">
            <v>3.0646860507819498E-5</v>
          </cell>
          <cell r="H805">
            <v>1.9670429684538E-6</v>
          </cell>
          <cell r="I805">
            <v>2.4974689288532802E-7</v>
          </cell>
        </row>
        <row r="806">
          <cell r="A806" t="str">
            <v>D-RSH2</v>
          </cell>
          <cell r="B806" t="str">
            <v>VAR_cap</v>
          </cell>
          <cell r="C806" t="str">
            <v>-</v>
          </cell>
          <cell r="G806">
            <v>3.0646860507819498E-5</v>
          </cell>
          <cell r="H806">
            <v>4.3307529728894698E-5</v>
          </cell>
          <cell r="I806">
            <v>4.3557276621780003E-5</v>
          </cell>
        </row>
        <row r="807">
          <cell r="A807" t="str">
            <v>RHES-SHNGABR</v>
          </cell>
          <cell r="B807" t="str">
            <v>VAR_fout</v>
          </cell>
          <cell r="C807" t="str">
            <v>CO2_R</v>
          </cell>
          <cell r="D807">
            <v>1043.1353875988</v>
          </cell>
          <cell r="E807">
            <v>1118.3090072848199</v>
          </cell>
          <cell r="F807">
            <v>639.42425356042895</v>
          </cell>
          <cell r="G807">
            <v>441.59819567674498</v>
          </cell>
          <cell r="H807">
            <v>132.216172300338</v>
          </cell>
          <cell r="I807">
            <v>50.505346973160897</v>
          </cell>
        </row>
        <row r="808">
          <cell r="A808" t="str">
            <v>RHES-SHNGABR</v>
          </cell>
          <cell r="B808" t="str">
            <v>VAR_fout</v>
          </cell>
          <cell r="C808" t="str">
            <v>RHES-SHNGA</v>
          </cell>
          <cell r="D808">
            <v>17.570542876220983</v>
          </cell>
          <cell r="E808">
            <v>18.836765193627343</v>
          </cell>
          <cell r="F808">
            <v>10.356082780637214</v>
          </cell>
          <cell r="G808">
            <v>7.1542784772561925</v>
          </cell>
          <cell r="H808">
            <v>2.1420180722973874</v>
          </cell>
          <cell r="I808">
            <v>0.83684221382556345</v>
          </cell>
        </row>
        <row r="809">
          <cell r="A809" t="str">
            <v>RHES-SHNGABR</v>
          </cell>
          <cell r="B809" t="str">
            <v>VAR_fin</v>
          </cell>
          <cell r="C809" t="str">
            <v>RNGA</v>
          </cell>
          <cell r="D809">
            <v>18.495308290758906</v>
          </cell>
          <cell r="E809">
            <v>19.828173888028783</v>
          </cell>
          <cell r="F809">
            <v>11.3373094602913</v>
          </cell>
          <cell r="G809">
            <v>7.8297552424954695</v>
          </cell>
          <cell r="H809">
            <v>2.3442583741194745</v>
          </cell>
          <cell r="I809">
            <v>0.89548487541065502</v>
          </cell>
        </row>
        <row r="810">
          <cell r="A810" t="str">
            <v>RHES-SHNGABR</v>
          </cell>
          <cell r="B810" t="str">
            <v>VAR_ncap</v>
          </cell>
          <cell r="C810" t="str">
            <v>-</v>
          </cell>
          <cell r="E810">
            <v>9.9863391444678498E-2</v>
          </cell>
          <cell r="F810">
            <v>2.57379827850918E-8</v>
          </cell>
          <cell r="G810">
            <v>6.0588881464207598E-8</v>
          </cell>
          <cell r="H810">
            <v>0.15557918834746401</v>
          </cell>
          <cell r="I810">
            <v>3.4170855708477599E-8</v>
          </cell>
        </row>
        <row r="811">
          <cell r="A811" t="str">
            <v>RHES-SHNGABR</v>
          </cell>
          <cell r="B811" t="str">
            <v>VAR_cap</v>
          </cell>
          <cell r="C811" t="str">
            <v>-</v>
          </cell>
          <cell r="D811">
            <v>1.4219190615860799</v>
          </cell>
          <cell r="E811">
            <v>1.5217824351285036</v>
          </cell>
          <cell r="F811">
            <v>1.2740732105757373</v>
          </cell>
          <cell r="G811">
            <v>1.2740643808210568</v>
          </cell>
          <cell r="H811">
            <v>0.17305478716768491</v>
          </cell>
          <cell r="I811">
            <v>8.9125940553895097E-2</v>
          </cell>
        </row>
        <row r="812">
          <cell r="A812" t="str">
            <v>SCOM-SHLTHCHPHFC</v>
          </cell>
          <cell r="B812" t="str">
            <v>VAR_ncap</v>
          </cell>
          <cell r="C812" t="str">
            <v>-</v>
          </cell>
          <cell r="G812">
            <v>1.07489214072053E-5</v>
          </cell>
          <cell r="H812">
            <v>1.68305132638166E-5</v>
          </cell>
          <cell r="I812">
            <v>1.04563786805247E-5</v>
          </cell>
        </row>
        <row r="813">
          <cell r="A813" t="str">
            <v>SCOM-SHLTHCHPHFC</v>
          </cell>
          <cell r="B813" t="str">
            <v>VAR_cap</v>
          </cell>
          <cell r="C813" t="str">
            <v>-</v>
          </cell>
          <cell r="G813">
            <v>1.07489214072053E-5</v>
          </cell>
          <cell r="H813">
            <v>2.31530845936906E-5</v>
          </cell>
          <cell r="I813">
            <v>1.5557802059366599E-5</v>
          </cell>
        </row>
        <row r="814">
          <cell r="A814" t="str">
            <v>RHSA-WHNGABR</v>
          </cell>
          <cell r="B814" t="str">
            <v>VAR_fout</v>
          </cell>
          <cell r="C814" t="str">
            <v>RHSA-WHNGA</v>
          </cell>
          <cell r="D814">
            <v>6.3804540922172137</v>
          </cell>
          <cell r="E814">
            <v>5.5412287628457237</v>
          </cell>
          <cell r="F814">
            <v>5.1262945198771117</v>
          </cell>
          <cell r="G814">
            <v>3.2554199514362918</v>
          </cell>
          <cell r="H814">
            <v>1.1475022540932651</v>
          </cell>
          <cell r="I814">
            <v>0.41570708596981665</v>
          </cell>
        </row>
        <row r="815">
          <cell r="A815" t="str">
            <v>RHSA-WHNGABR</v>
          </cell>
          <cell r="B815" t="str">
            <v>VAR_fout</v>
          </cell>
          <cell r="C815" t="str">
            <v>CO2_R</v>
          </cell>
          <cell r="D815">
            <v>479.81014773473498</v>
          </cell>
          <cell r="E815">
            <v>414.48979074867202</v>
          </cell>
          <cell r="F815">
            <v>546.48530485491199</v>
          </cell>
          <cell r="G815">
            <v>332.76354732815003</v>
          </cell>
          <cell r="H815">
            <v>116.512497720244</v>
          </cell>
          <cell r="I815">
            <v>42.209129205258101</v>
          </cell>
        </row>
        <row r="816">
          <cell r="A816" t="str">
            <v>RHSA-WHNGABR</v>
          </cell>
          <cell r="B816" t="str">
            <v>VAR_fin</v>
          </cell>
          <cell r="C816" t="str">
            <v>RNGA</v>
          </cell>
          <cell r="D816">
            <v>8.5072721229562873</v>
          </cell>
          <cell r="E816">
            <v>7.349109765047376</v>
          </cell>
          <cell r="F816">
            <v>9.6894557598388662</v>
          </cell>
          <cell r="G816">
            <v>5.9000628958891781</v>
          </cell>
          <cell r="H816">
            <v>2.0658244276638955</v>
          </cell>
          <cell r="I816">
            <v>0.74838881569606419</v>
          </cell>
        </row>
        <row r="817">
          <cell r="A817" t="str">
            <v>RHSA-WHNGABR</v>
          </cell>
          <cell r="B817" t="str">
            <v>VAR_ncap</v>
          </cell>
          <cell r="C817" t="str">
            <v>-</v>
          </cell>
          <cell r="E817">
            <v>5.4750784128704799E-8</v>
          </cell>
          <cell r="F817">
            <v>6.1349114367607805E-8</v>
          </cell>
          <cell r="G817">
            <v>9.7022212966387905E-8</v>
          </cell>
          <cell r="H817">
            <v>1.9786206054414699E-2</v>
          </cell>
          <cell r="I817">
            <v>6.3876695995620806E-8</v>
          </cell>
        </row>
        <row r="818">
          <cell r="A818" t="str">
            <v>RHSA-WHNGABR</v>
          </cell>
          <cell r="B818" t="str">
            <v>VAR_cap</v>
          </cell>
          <cell r="C818" t="str">
            <v>-</v>
          </cell>
          <cell r="D818">
            <v>0.43610075802020798</v>
          </cell>
          <cell r="E818">
            <v>0.43609879888439829</v>
          </cell>
          <cell r="F818">
            <v>0.42697794977790871</v>
          </cell>
          <cell r="G818">
            <v>0.36819549166774984</v>
          </cell>
          <cell r="H818">
            <v>7.9038918202560621E-2</v>
          </cell>
          <cell r="I818">
            <v>3.939488493478422E-2</v>
          </cell>
        </row>
        <row r="819">
          <cell r="A819" t="str">
            <v>ITOT-SWHWSTBR</v>
          </cell>
          <cell r="B819" t="str">
            <v>VAR_fout</v>
          </cell>
          <cell r="C819" t="str">
            <v>ITOT-SWH</v>
          </cell>
          <cell r="D819">
            <v>4.1173665282308658</v>
          </cell>
          <cell r="E819">
            <v>4.2663193656487346</v>
          </cell>
          <cell r="F819">
            <v>2.9611726354862813</v>
          </cell>
          <cell r="G819">
            <v>2.9281027619041677</v>
          </cell>
          <cell r="H819">
            <v>2.8804202723293408</v>
          </cell>
          <cell r="I819">
            <v>1.1066468968410738E-3</v>
          </cell>
        </row>
        <row r="820">
          <cell r="A820" t="str">
            <v>ITOT-SWHWSTBR</v>
          </cell>
          <cell r="B820" t="str">
            <v>VAR_fout</v>
          </cell>
          <cell r="C820" t="str">
            <v>CO2_I</v>
          </cell>
          <cell r="D820">
            <v>723.65835950724397</v>
          </cell>
          <cell r="E820">
            <v>749.83794911402003</v>
          </cell>
          <cell r="F820">
            <v>520.44852381273995</v>
          </cell>
          <cell r="G820">
            <v>514.63624300133802</v>
          </cell>
          <cell r="H820">
            <v>506.25568422758101</v>
          </cell>
          <cell r="I820">
            <v>0.18878094122583</v>
          </cell>
        </row>
        <row r="821">
          <cell r="A821" t="str">
            <v>ITOT-SWHWSTBR</v>
          </cell>
          <cell r="B821" t="str">
            <v>VAR_fin</v>
          </cell>
          <cell r="C821" t="str">
            <v>IWST</v>
          </cell>
          <cell r="D821">
            <v>7.7980426671039202</v>
          </cell>
          <cell r="E821">
            <v>8.0801503137286677</v>
          </cell>
          <cell r="F821">
            <v>5.6082815066028067</v>
          </cell>
          <cell r="G821">
            <v>5.5456491702730375</v>
          </cell>
          <cell r="H821">
            <v>5.455341424866174</v>
          </cell>
          <cell r="I821">
            <v>2.0342773838990351E-3</v>
          </cell>
        </row>
        <row r="822">
          <cell r="A822" t="str">
            <v>ITOT-SWHWSTBR</v>
          </cell>
          <cell r="B822" t="str">
            <v>VAR_ncap</v>
          </cell>
          <cell r="C822" t="str">
            <v>-</v>
          </cell>
          <cell r="E822">
            <v>1.3549177661625101E-6</v>
          </cell>
          <cell r="F822">
            <v>1.1027649864890401E-6</v>
          </cell>
          <cell r="G822">
            <v>3.4656126201589698E-6</v>
          </cell>
          <cell r="H822">
            <v>5.7839066964399402E-2</v>
          </cell>
          <cell r="I822">
            <v>9.5732289231970703E-7</v>
          </cell>
        </row>
        <row r="823">
          <cell r="A823" t="str">
            <v>ITOT-SWHWSTBR</v>
          </cell>
          <cell r="B823" t="str">
            <v>VAR_cap</v>
          </cell>
          <cell r="C823" t="str">
            <v>-</v>
          </cell>
          <cell r="D823">
            <v>0.35954682816669398</v>
          </cell>
          <cell r="E823">
            <v>0.30694898220063793</v>
          </cell>
          <cell r="F823">
            <v>0.29675276032690279</v>
          </cell>
          <cell r="G823">
            <v>0.24786464261479879</v>
          </cell>
          <cell r="H823">
            <v>0.16519505422616032</v>
          </cell>
          <cell r="I823">
            <v>1.0209438991599928E-4</v>
          </cell>
        </row>
        <row r="824">
          <cell r="A824" t="str">
            <v>SCOM-SHSTG-ELC</v>
          </cell>
          <cell r="B824" t="str">
            <v>VAR_fout</v>
          </cell>
          <cell r="C824" t="str">
            <v>SCOM-SHAELCB</v>
          </cell>
          <cell r="D824">
            <v>1.0587176196314941E-5</v>
          </cell>
          <cell r="E824">
            <v>3.2788328315665736E-5</v>
          </cell>
          <cell r="F824">
            <v>1.5526240772719284E-5</v>
          </cell>
          <cell r="G824">
            <v>1.4828531942993517E-5</v>
          </cell>
          <cell r="H824">
            <v>1.2472890775655442E-5</v>
          </cell>
          <cell r="I824">
            <v>2.2477253793022647E-7</v>
          </cell>
        </row>
        <row r="825">
          <cell r="A825" t="str">
            <v>SCOM-SHSTG-ELC</v>
          </cell>
          <cell r="B825" t="str">
            <v>VAR_fin</v>
          </cell>
          <cell r="C825" t="str">
            <v>SCOM-SHAELCB</v>
          </cell>
          <cell r="D825">
            <v>1.3432018465807406E-5</v>
          </cell>
          <cell r="E825">
            <v>4.0071779227070486E-5</v>
          </cell>
          <cell r="F825">
            <v>1.827163027880299E-5</v>
          </cell>
          <cell r="G825">
            <v>1.6516919728065428E-5</v>
          </cell>
          <cell r="H825">
            <v>1.3295848926865567E-5</v>
          </cell>
        </row>
        <row r="826">
          <cell r="A826" t="str">
            <v>SCOM-SHSTG-ELC</v>
          </cell>
          <cell r="B826" t="str">
            <v>VAR_ncap</v>
          </cell>
          <cell r="C826" t="str">
            <v>-</v>
          </cell>
          <cell r="D826">
            <v>6.7787033740534803E-4</v>
          </cell>
          <cell r="E826">
            <v>4.3123039825707897E-6</v>
          </cell>
          <cell r="F826">
            <v>8.6351791743041195E-3</v>
          </cell>
          <cell r="G826">
            <v>1.25912677435717E-5</v>
          </cell>
          <cell r="H826">
            <v>4.7025505354538304E-3</v>
          </cell>
          <cell r="I826">
            <v>1.1396952145766299E-3</v>
          </cell>
        </row>
        <row r="827">
          <cell r="A827" t="str">
            <v>SCOM-SHSTG-ELC</v>
          </cell>
          <cell r="B827" t="str">
            <v>VAR_cap</v>
          </cell>
          <cell r="C827" t="str">
            <v>-</v>
          </cell>
          <cell r="D827">
            <v>6.7787033740534803E-4</v>
          </cell>
          <cell r="E827">
            <v>2.9558589139211605E-4</v>
          </cell>
          <cell r="F827">
            <v>8.9283107063947501E-3</v>
          </cell>
          <cell r="G827">
            <v>8.9276283233680458E-3</v>
          </cell>
          <cell r="H827">
            <v>6.2481702972172915E-3</v>
          </cell>
          <cell r="I827">
            <v>4.5518906773278703E-3</v>
          </cell>
        </row>
        <row r="828">
          <cell r="A828" t="str">
            <v>SCOM-SHNGABR</v>
          </cell>
          <cell r="B828" t="str">
            <v>VAR_fout</v>
          </cell>
          <cell r="C828" t="str">
            <v>CO2_S</v>
          </cell>
          <cell r="D828">
            <v>1440.9460826844099</v>
          </cell>
          <cell r="E828">
            <v>1508.6877900987799</v>
          </cell>
          <cell r="F828">
            <v>1259.9042273688001</v>
          </cell>
          <cell r="G828">
            <v>848.497272128345</v>
          </cell>
          <cell r="H828">
            <v>214.04570975060901</v>
          </cell>
          <cell r="I828">
            <v>57.068160400041897</v>
          </cell>
        </row>
        <row r="829">
          <cell r="A829" t="str">
            <v>SCOM-SHNGABR</v>
          </cell>
          <cell r="B829" t="str">
            <v>VAR_fout</v>
          </cell>
          <cell r="C829" t="str">
            <v>SCOM-SHNGA</v>
          </cell>
          <cell r="D829">
            <v>24.189716568377936</v>
          </cell>
          <cell r="E829">
            <v>25.326922687262574</v>
          </cell>
          <cell r="F829">
            <v>19.039480913816277</v>
          </cell>
          <cell r="G829">
            <v>12.953008901706578</v>
          </cell>
          <cell r="H829">
            <v>3.2675838507025503</v>
          </cell>
          <cell r="I829">
            <v>0.87119241740349151</v>
          </cell>
        </row>
        <row r="830">
          <cell r="A830" t="str">
            <v>SCOM-SHNGABR</v>
          </cell>
          <cell r="B830" t="str">
            <v>VAR_fin</v>
          </cell>
          <cell r="C830" t="str">
            <v>SNGA</v>
          </cell>
          <cell r="D830">
            <v>25.548689409298024</v>
          </cell>
          <cell r="E830">
            <v>26.749783512389662</v>
          </cell>
          <cell r="F830">
            <v>22.33872743561697</v>
          </cell>
          <cell r="G830">
            <v>15.044277874616037</v>
          </cell>
          <cell r="H830">
            <v>3.7951366977058423</v>
          </cell>
          <cell r="I830">
            <v>1.0118468156035791</v>
          </cell>
        </row>
        <row r="831">
          <cell r="A831" t="str">
            <v>SCOM-SHNGABR</v>
          </cell>
          <cell r="B831" t="str">
            <v>VAR_ncap</v>
          </cell>
          <cell r="C831" t="str">
            <v>-</v>
          </cell>
          <cell r="D831">
            <v>6.4094658707779694E-8</v>
          </cell>
          <cell r="E831">
            <v>1.81521634816903E-7</v>
          </cell>
          <cell r="F831">
            <v>1.4801703680154899E-7</v>
          </cell>
          <cell r="G831">
            <v>3.68261477615113E-7</v>
          </cell>
          <cell r="H831">
            <v>1.88810311669909E-6</v>
          </cell>
          <cell r="I831">
            <v>2.6283475971799498E-7</v>
          </cell>
        </row>
        <row r="832">
          <cell r="A832" t="str">
            <v>SCOM-SHNGABR</v>
          </cell>
          <cell r="B832" t="str">
            <v>VAR_cap</v>
          </cell>
          <cell r="C832" t="str">
            <v>-</v>
          </cell>
          <cell r="D832">
            <v>2.7746815619698788</v>
          </cell>
          <cell r="E832">
            <v>2.7746628946899805</v>
          </cell>
          <cell r="F832">
            <v>2.2056413347805721</v>
          </cell>
          <cell r="G832">
            <v>2.205628496486264</v>
          </cell>
          <cell r="H832">
            <v>0.32597207360058739</v>
          </cell>
          <cell r="I832">
            <v>0.13788418141069481</v>
          </cell>
        </row>
        <row r="833">
          <cell r="A833" t="str">
            <v>RHEM-SHELCHP</v>
          </cell>
          <cell r="B833" t="str">
            <v>VAR_fout</v>
          </cell>
          <cell r="C833" t="str">
            <v>RHEM-SHAELCH</v>
          </cell>
          <cell r="D833">
            <v>9.902532645192565</v>
          </cell>
          <cell r="E833">
            <v>11.655200136468123</v>
          </cell>
          <cell r="F833">
            <v>10.954247003766948</v>
          </cell>
          <cell r="G833">
            <v>20.250139253720111</v>
          </cell>
          <cell r="H833">
            <v>29.838802698936099</v>
          </cell>
          <cell r="I833">
            <v>29.346591833745496</v>
          </cell>
        </row>
        <row r="834">
          <cell r="A834" t="str">
            <v>RHEM-SHELCHP</v>
          </cell>
          <cell r="B834" t="str">
            <v>VAR_fin</v>
          </cell>
          <cell r="C834" t="str">
            <v>RHEMELCHPC</v>
          </cell>
          <cell r="D834">
            <v>9.902532645192565</v>
          </cell>
          <cell r="E834">
            <v>11.655200136468123</v>
          </cell>
          <cell r="F834">
            <v>10.954247003766948</v>
          </cell>
          <cell r="G834">
            <v>20.250139253720111</v>
          </cell>
          <cell r="H834">
            <v>29.838802698936099</v>
          </cell>
          <cell r="I834">
            <v>29.346591833745496</v>
          </cell>
        </row>
        <row r="835">
          <cell r="A835" t="str">
            <v>RHEM-SHELCHP</v>
          </cell>
          <cell r="B835" t="str">
            <v>VAR_fin</v>
          </cell>
          <cell r="C835" t="str">
            <v>RHEM_ELC</v>
          </cell>
          <cell r="D835">
            <v>3.0945414433038176</v>
          </cell>
          <cell r="E835">
            <v>3.5825410167941283</v>
          </cell>
          <cell r="F835">
            <v>3.4393675605540945</v>
          </cell>
          <cell r="G835">
            <v>5.7370136593921046</v>
          </cell>
          <cell r="H835">
            <v>7.6650242941747146</v>
          </cell>
          <cell r="I835">
            <v>6.9964894206299464</v>
          </cell>
        </row>
        <row r="836">
          <cell r="A836" t="str">
            <v>RHEM-SHELCHP</v>
          </cell>
          <cell r="B836" t="str">
            <v>VAR_ncap</v>
          </cell>
          <cell r="C836" t="str">
            <v>-</v>
          </cell>
          <cell r="D836">
            <v>5.8219775244887496E-7</v>
          </cell>
          <cell r="E836">
            <v>0.123762079542309</v>
          </cell>
          <cell r="F836">
            <v>1.07840266337579E-7</v>
          </cell>
          <cell r="G836">
            <v>0.60692676550787705</v>
          </cell>
          <cell r="H836">
            <v>0.80196120625207301</v>
          </cell>
          <cell r="I836">
            <v>1.1135617353299001</v>
          </cell>
        </row>
        <row r="837">
          <cell r="A837" t="str">
            <v>RHEM-SHELCHP</v>
          </cell>
          <cell r="B837" t="str">
            <v>VAR_cap</v>
          </cell>
          <cell r="C837" t="str">
            <v>-</v>
          </cell>
          <cell r="D837">
            <v>0.69925253258975151</v>
          </cell>
          <cell r="E837">
            <v>0.82301458510774328</v>
          </cell>
          <cell r="F837">
            <v>0.82301431968782968</v>
          </cell>
          <cell r="G837">
            <v>1.4299413755032528</v>
          </cell>
          <cell r="H837">
            <v>2.1070425804056834</v>
          </cell>
          <cell r="I837">
            <v>2.0722734199972881</v>
          </cell>
        </row>
        <row r="838">
          <cell r="A838" t="str">
            <v>RHNM-SHSTG-ELC</v>
          </cell>
          <cell r="B838" t="str">
            <v>VAR_fout</v>
          </cell>
          <cell r="C838" t="str">
            <v>RHNM-SHAELCB</v>
          </cell>
          <cell r="E838">
            <v>4.1643643945660362E-6</v>
          </cell>
          <cell r="F838">
            <v>5.4249045505502526E-5</v>
          </cell>
          <cell r="G838">
            <v>2.4023450368874599E-4</v>
          </cell>
          <cell r="H838">
            <v>2.2849502294568523E-4</v>
          </cell>
          <cell r="I838">
            <v>1.9736653409368124E-4</v>
          </cell>
        </row>
        <row r="839">
          <cell r="A839" t="str">
            <v>RHNM-SHSTG-ELC</v>
          </cell>
          <cell r="B839" t="str">
            <v>VAR_fin</v>
          </cell>
          <cell r="C839" t="str">
            <v>RHNM-SHAELCB</v>
          </cell>
          <cell r="E839">
            <v>3.286346851473751E-7</v>
          </cell>
          <cell r="F839">
            <v>5.0796974433438323E-5</v>
          </cell>
          <cell r="G839">
            <v>2.364600921329999E-4</v>
          </cell>
          <cell r="H839">
            <v>2.2477725499375222E-4</v>
          </cell>
          <cell r="I839">
            <v>1.9631162653631652E-4</v>
          </cell>
        </row>
        <row r="840">
          <cell r="A840" t="str">
            <v>RHNM-SHSTG-ELC</v>
          </cell>
          <cell r="B840" t="str">
            <v>VAR_ncap</v>
          </cell>
          <cell r="C840" t="str">
            <v>-</v>
          </cell>
          <cell r="D840">
            <v>8.7344364676491406E-5</v>
          </cell>
          <cell r="E840">
            <v>2.7359846687970099E-3</v>
          </cell>
          <cell r="F840">
            <v>1.57540089278087E-5</v>
          </cell>
          <cell r="G840">
            <v>1.9314665920018701E-5</v>
          </cell>
          <cell r="H840">
            <v>1.3865705066782201E-5</v>
          </cell>
          <cell r="I840">
            <v>1.27193592780742E-5</v>
          </cell>
        </row>
        <row r="841">
          <cell r="A841" t="str">
            <v>RHNM-SHSTG-ELC</v>
          </cell>
          <cell r="B841" t="str">
            <v>VAR_cap</v>
          </cell>
          <cell r="C841" t="str">
            <v>-</v>
          </cell>
          <cell r="D841">
            <v>8.7344364676491406E-5</v>
          </cell>
          <cell r="E841">
            <v>2.8213017590209464E-3</v>
          </cell>
          <cell r="F841">
            <v>1.3351898693130899E-3</v>
          </cell>
          <cell r="G841">
            <v>9.4538770284794001E-4</v>
          </cell>
          <cell r="H841">
            <v>8.9559040888729198E-5</v>
          </cell>
          <cell r="I841">
            <v>3.8008915060663804E-5</v>
          </cell>
        </row>
        <row r="842">
          <cell r="A842" t="str">
            <v>D-RWOD</v>
          </cell>
          <cell r="B842" t="str">
            <v>VAR_fout</v>
          </cell>
          <cell r="C842" t="str">
            <v>RWOD</v>
          </cell>
          <cell r="D842">
            <v>13.722994921175781</v>
          </cell>
          <cell r="E842">
            <v>14.297796924143242</v>
          </cell>
          <cell r="F842">
            <v>17.347913626148259</v>
          </cell>
          <cell r="G842">
            <v>15.688921808318232</v>
          </cell>
          <cell r="H842">
            <v>12.198185896624347</v>
          </cell>
          <cell r="I842">
            <v>8.2236647992651193</v>
          </cell>
        </row>
        <row r="843">
          <cell r="A843" t="str">
            <v>D-RWOD</v>
          </cell>
          <cell r="B843" t="str">
            <v>VAR_fin</v>
          </cell>
          <cell r="C843" t="str">
            <v>WOD</v>
          </cell>
          <cell r="D843">
            <v>13.722994921175781</v>
          </cell>
          <cell r="E843">
            <v>14.297796924143242</v>
          </cell>
          <cell r="F843">
            <v>17.347913626148259</v>
          </cell>
          <cell r="G843">
            <v>15.688921808318232</v>
          </cell>
          <cell r="H843">
            <v>12.198185896624347</v>
          </cell>
          <cell r="I843">
            <v>8.2236647992651193</v>
          </cell>
        </row>
        <row r="844">
          <cell r="A844" t="str">
            <v>RHNS-SHLTHCHPWOD</v>
          </cell>
          <cell r="B844" t="str">
            <v>VAR_ncap</v>
          </cell>
          <cell r="C844" t="str">
            <v>-</v>
          </cell>
          <cell r="G844">
            <v>3.7750480923728402E-5</v>
          </cell>
          <cell r="H844">
            <v>4.7763241134722402E-5</v>
          </cell>
          <cell r="I844">
            <v>2.3216075901364901E-5</v>
          </cell>
        </row>
        <row r="845">
          <cell r="A845" t="str">
            <v>RHNS-SHLTHCHPWOD</v>
          </cell>
          <cell r="B845" t="str">
            <v>VAR_cap</v>
          </cell>
          <cell r="C845" t="str">
            <v>-</v>
          </cell>
          <cell r="G845">
            <v>3.7750480923728402E-5</v>
          </cell>
          <cell r="H845">
            <v>6.9714646374977295E-5</v>
          </cell>
          <cell r="I845">
            <v>3.8256129728633998E-5</v>
          </cell>
        </row>
        <row r="846">
          <cell r="A846" t="str">
            <v>RHNM-SHELCBR</v>
          </cell>
          <cell r="B846" t="str">
            <v>VAR_fout</v>
          </cell>
          <cell r="C846" t="str">
            <v>RHNM-SHAELCB</v>
          </cell>
          <cell r="E846">
            <v>0.15438703358502889</v>
          </cell>
          <cell r="F846">
            <v>3.644542390900396E-4</v>
          </cell>
          <cell r="G846">
            <v>1.0396422048497005E-3</v>
          </cell>
          <cell r="H846">
            <v>1.3353847300394401E-3</v>
          </cell>
          <cell r="I846">
            <v>1.3479104642200991E-3</v>
          </cell>
        </row>
        <row r="847">
          <cell r="A847" t="str">
            <v>RHNM-SHELCBR</v>
          </cell>
          <cell r="B847" t="str">
            <v>VAR_fin</v>
          </cell>
          <cell r="C847" t="str">
            <v>RHNM_ELC</v>
          </cell>
          <cell r="E847">
            <v>0.16251266693160951</v>
          </cell>
          <cell r="F847">
            <v>3.8363604114741016E-4</v>
          </cell>
          <cell r="G847">
            <v>1.0943602156312634E-3</v>
          </cell>
          <cell r="H847">
            <v>1.405668136883622E-3</v>
          </cell>
          <cell r="I847">
            <v>1.4188531202316826E-3</v>
          </cell>
        </row>
        <row r="848">
          <cell r="A848" t="str">
            <v>RHNM-SHELCBR</v>
          </cell>
          <cell r="B848" t="str">
            <v>VAR_ncap</v>
          </cell>
          <cell r="C848" t="str">
            <v>-</v>
          </cell>
          <cell r="E848">
            <v>1.20185968537406E-2</v>
          </cell>
        </row>
        <row r="849">
          <cell r="A849" t="str">
            <v>RHNM-SHELCBR</v>
          </cell>
          <cell r="B849" t="str">
            <v>VAR_cap</v>
          </cell>
          <cell r="C849" t="str">
            <v>-</v>
          </cell>
          <cell r="E849">
            <v>1.20185968537406E-2</v>
          </cell>
          <cell r="F849">
            <v>5.6752110545230799E-3</v>
          </cell>
          <cell r="G849">
            <v>4.0172203234434198E-3</v>
          </cell>
          <cell r="H849">
            <v>3.8052886910655868E-4</v>
          </cell>
          <cell r="I849">
            <v>1.6083930889757901E-4</v>
          </cell>
        </row>
        <row r="850">
          <cell r="A850" t="str">
            <v>RHNS-SHSTG-NGAHP</v>
          </cell>
          <cell r="B850" t="str">
            <v>VAR_fout</v>
          </cell>
          <cell r="C850" t="str">
            <v>RHNS-SHANGAH</v>
          </cell>
          <cell r="F850">
            <v>9.6419254411484016E-3</v>
          </cell>
          <cell r="G850">
            <v>2.4428053187634892E-2</v>
          </cell>
          <cell r="H850">
            <v>5.5390255177918228E-2</v>
          </cell>
          <cell r="I850">
            <v>5.2292921841402829E-2</v>
          </cell>
        </row>
        <row r="851">
          <cell r="A851" t="str">
            <v>RHNS-SHSTG-NGAHP</v>
          </cell>
          <cell r="B851" t="str">
            <v>VAR_fin</v>
          </cell>
          <cell r="C851" t="str">
            <v>RHNS-SHANGAH</v>
          </cell>
          <cell r="F851">
            <v>9.65099652011513E-3</v>
          </cell>
          <cell r="G851">
            <v>2.4438168081156147E-2</v>
          </cell>
          <cell r="H851">
            <v>5.5397246229050782E-2</v>
          </cell>
          <cell r="I851">
            <v>5.230454222684526E-2</v>
          </cell>
        </row>
        <row r="852">
          <cell r="A852" t="str">
            <v>RHNS-SHSTG-NGAHP</v>
          </cell>
          <cell r="B852" t="str">
            <v>VAR_ncap</v>
          </cell>
          <cell r="C852" t="str">
            <v>-</v>
          </cell>
          <cell r="D852">
            <v>2.3098317470021502E-6</v>
          </cell>
          <cell r="E852">
            <v>3.5469571776670398E-6</v>
          </cell>
          <cell r="F852">
            <v>2.19349255001336E-3</v>
          </cell>
          <cell r="G852">
            <v>4.4277666778934997E-3</v>
          </cell>
          <cell r="H852">
            <v>5.1138213164343303E-3</v>
          </cell>
          <cell r="I852">
            <v>7.9824724046373401E-3</v>
          </cell>
        </row>
        <row r="853">
          <cell r="A853" t="str">
            <v>RHNS-SHSTG-NGAHP</v>
          </cell>
          <cell r="B853" t="str">
            <v>VAR_cap</v>
          </cell>
          <cell r="C853" t="str">
            <v>-</v>
          </cell>
          <cell r="D853">
            <v>2.3098317470021502E-6</v>
          </cell>
          <cell r="E853">
            <v>3.2468597256035039E-7</v>
          </cell>
          <cell r="F853">
            <v>2.1922452510809826E-3</v>
          </cell>
          <cell r="G853">
            <v>6.6174969443836742E-3</v>
          </cell>
          <cell r="H853">
            <v>1.1018696284797866E-2</v>
          </cell>
          <cell r="I853">
            <v>1.2743704072627796E-2</v>
          </cell>
        </row>
        <row r="854">
          <cell r="A854" t="str">
            <v>RHNS-SHLTHDH</v>
          </cell>
          <cell r="B854" t="str">
            <v>VAR_fout</v>
          </cell>
          <cell r="C854" t="str">
            <v>RHNS-SHLTHD</v>
          </cell>
          <cell r="E854">
            <v>5.3919870465554381E-2</v>
          </cell>
          <cell r="F854">
            <v>4.028243244234446E-2</v>
          </cell>
          <cell r="G854">
            <v>0.12016443905337242</v>
          </cell>
          <cell r="H854">
            <v>0.12322849690690607</v>
          </cell>
          <cell r="I854">
            <v>0.12846315838563777</v>
          </cell>
        </row>
        <row r="855">
          <cell r="A855" t="str">
            <v>RHNS-SHLTHDH</v>
          </cell>
          <cell r="B855" t="str">
            <v>VAR_fin</v>
          </cell>
          <cell r="C855" t="str">
            <v>RHNS_LTH_DH</v>
          </cell>
          <cell r="E855">
            <v>5.4464515621772153E-2</v>
          </cell>
          <cell r="F855">
            <v>4.450253796618267E-2</v>
          </cell>
          <cell r="G855">
            <v>0.13234813366098544</v>
          </cell>
          <cell r="H855">
            <v>0.13567109040774253</v>
          </cell>
          <cell r="I855">
            <v>0.14143430466873808</v>
          </cell>
        </row>
        <row r="856">
          <cell r="A856" t="str">
            <v>RHNS-SHLTHDH</v>
          </cell>
          <cell r="B856" t="str">
            <v>VAR_fin</v>
          </cell>
          <cell r="C856" t="str">
            <v>RHNSLTHDHC</v>
          </cell>
          <cell r="E856">
            <v>5.3919870465554381E-2</v>
          </cell>
          <cell r="F856">
            <v>4.028243244234446E-2</v>
          </cell>
          <cell r="G856">
            <v>0.12016443905337242</v>
          </cell>
          <cell r="H856">
            <v>0.12322849690690607</v>
          </cell>
          <cell r="I856">
            <v>0.12846315838563777</v>
          </cell>
        </row>
        <row r="857">
          <cell r="A857" t="str">
            <v>RHNS-SHLTHDH</v>
          </cell>
          <cell r="B857" t="str">
            <v>VAR_ncap</v>
          </cell>
          <cell r="C857" t="str">
            <v>-</v>
          </cell>
          <cell r="E857">
            <v>5.3106924668740599E-3</v>
          </cell>
          <cell r="F857">
            <v>1.3654829825140199E-2</v>
          </cell>
          <cell r="G857">
            <v>7.2715042633388696E-3</v>
          </cell>
          <cell r="H857">
            <v>4.8209292281814198E-3</v>
          </cell>
          <cell r="I857">
            <v>1.6690997814773699E-2</v>
          </cell>
        </row>
        <row r="858">
          <cell r="A858" t="str">
            <v>RHNS-SHLTHDH</v>
          </cell>
          <cell r="B858" t="str">
            <v>VAR_cap</v>
          </cell>
          <cell r="C858" t="str">
            <v>-</v>
          </cell>
          <cell r="E858">
            <v>5.3106924668740599E-3</v>
          </cell>
          <cell r="F858">
            <v>1.7727116967380982E-2</v>
          </cell>
          <cell r="G858">
            <v>1.6602763663501809E-2</v>
          </cell>
          <cell r="H858">
            <v>2.1939171825193296E-2</v>
          </cell>
          <cell r="I858">
            <v>3.1828976350419792E-2</v>
          </cell>
        </row>
        <row r="859">
          <cell r="A859" t="str">
            <v>ITOT-SWHNGAHP</v>
          </cell>
          <cell r="B859" t="str">
            <v>VAR_fout</v>
          </cell>
          <cell r="C859" t="str">
            <v>ITOT-SWHANGAH</v>
          </cell>
          <cell r="F859">
            <v>2.5910155752658461E-3</v>
          </cell>
          <cell r="G859">
            <v>4.0787841452794458E-3</v>
          </cell>
          <cell r="H859">
            <v>4.972492256311134E-3</v>
          </cell>
          <cell r="I859">
            <v>4.968947834487712E-3</v>
          </cell>
        </row>
        <row r="860">
          <cell r="A860" t="str">
            <v>ITOT-SWHNGAHP</v>
          </cell>
          <cell r="B860" t="str">
            <v>VAR_fout</v>
          </cell>
          <cell r="C860" t="str">
            <v>CO2_I</v>
          </cell>
          <cell r="F860">
            <v>7.7506849604181097E-2</v>
          </cell>
          <cell r="G860">
            <v>0.119673419003653</v>
          </cell>
          <cell r="H860">
            <v>0.140510087556696</v>
          </cell>
          <cell r="I860">
            <v>0.135411745234917</v>
          </cell>
        </row>
        <row r="861">
          <cell r="A861" t="str">
            <v>ITOT-SWHNGAHP</v>
          </cell>
          <cell r="B861" t="str">
            <v>VAR_fin</v>
          </cell>
          <cell r="C861" t="str">
            <v>ITOTELCHPC</v>
          </cell>
          <cell r="F861">
            <v>2.5910155752658461E-3</v>
          </cell>
          <cell r="G861">
            <v>4.0787841452794458E-3</v>
          </cell>
          <cell r="H861">
            <v>4.972492256311134E-3</v>
          </cell>
          <cell r="I861">
            <v>4.968947834487712E-3</v>
          </cell>
        </row>
        <row r="862">
          <cell r="A862" t="str">
            <v>ITOT-SWHNGAHP</v>
          </cell>
          <cell r="B862" t="str">
            <v>VAR_fin</v>
          </cell>
          <cell r="C862" t="str">
            <v>INGA</v>
          </cell>
          <cell r="F862">
            <v>1.3742349220599471E-3</v>
          </cell>
          <cell r="G862">
            <v>2.121869131270447E-3</v>
          </cell>
          <cell r="H862">
            <v>2.4913136091612763E-3</v>
          </cell>
          <cell r="I862">
            <v>2.4009174687042107E-3</v>
          </cell>
        </row>
        <row r="863">
          <cell r="A863" t="str">
            <v>ITOT-SWHNGAHP</v>
          </cell>
          <cell r="B863" t="str">
            <v>VAR_ncap</v>
          </cell>
          <cell r="C863" t="str">
            <v>-</v>
          </cell>
          <cell r="E863">
            <v>1.2978800925946999E-4</v>
          </cell>
          <cell r="F863">
            <v>1.15622560720189E-4</v>
          </cell>
          <cell r="G863">
            <v>1.6875510915187599E-5</v>
          </cell>
          <cell r="H863">
            <v>1.4492460912329401E-4</v>
          </cell>
          <cell r="I863">
            <v>1.2941337633352301E-4</v>
          </cell>
        </row>
        <row r="864">
          <cell r="A864" t="str">
            <v>ITOT-SWHNGAHP</v>
          </cell>
          <cell r="B864" t="str">
            <v>VAR_cap</v>
          </cell>
          <cell r="C864" t="str">
            <v>-</v>
          </cell>
          <cell r="E864">
            <v>1.2978800925946999E-4</v>
          </cell>
          <cell r="F864">
            <v>2.4522006591087375E-4</v>
          </cell>
          <cell r="G864">
            <v>2.6192552760324976E-4</v>
          </cell>
          <cell r="H864">
            <v>3.4265612944318338E-4</v>
          </cell>
          <cell r="I864">
            <v>3.0471267491401232E-4</v>
          </cell>
        </row>
        <row r="865">
          <cell r="A865" t="str">
            <v>RHSA-WHLFOBR</v>
          </cell>
          <cell r="B865" t="str">
            <v>VAR_fout</v>
          </cell>
          <cell r="C865" t="str">
            <v>CO2_R</v>
          </cell>
          <cell r="D865">
            <v>726.71263091022399</v>
          </cell>
          <cell r="E865">
            <v>571.518726610366</v>
          </cell>
          <cell r="F865">
            <v>629.44565061487503</v>
          </cell>
          <cell r="G865">
            <v>261.78147362272</v>
          </cell>
          <cell r="H865">
            <v>72.757005387478301</v>
          </cell>
          <cell r="I865">
            <v>1.6715241305828701</v>
          </cell>
        </row>
        <row r="866">
          <cell r="A866" t="str">
            <v>RHSA-WHLFOBR</v>
          </cell>
          <cell r="B866" t="str">
            <v>VAR_fout</v>
          </cell>
          <cell r="C866" t="str">
            <v>RHSA-WHLFO</v>
          </cell>
          <cell r="D866">
            <v>6.9844610614392808</v>
          </cell>
          <cell r="E866">
            <v>5.5413535512029455</v>
          </cell>
          <cell r="F866">
            <v>4.2794051451674155</v>
          </cell>
          <cell r="G866">
            <v>1.9019093501906765</v>
          </cell>
          <cell r="H866">
            <v>0.54781848236424213</v>
          </cell>
          <cell r="I866">
            <v>1.334590130938162E-2</v>
          </cell>
        </row>
        <row r="867">
          <cell r="A867" t="str">
            <v>RHSA-WHLFOBR</v>
          </cell>
          <cell r="B867" t="str">
            <v>VAR_fin</v>
          </cell>
          <cell r="C867" t="str">
            <v>RLFO</v>
          </cell>
          <cell r="D867">
            <v>9.8604156161495915</v>
          </cell>
          <cell r="E867">
            <v>7.7546638617417338</v>
          </cell>
          <cell r="F867">
            <v>8.5406465483700735</v>
          </cell>
          <cell r="G867">
            <v>3.5519874304303958</v>
          </cell>
          <cell r="H867">
            <v>0.98720495776768336</v>
          </cell>
          <cell r="I867">
            <v>2.2680110319984671E-2</v>
          </cell>
        </row>
        <row r="868">
          <cell r="A868" t="str">
            <v>RHSA-WHLFOBR</v>
          </cell>
          <cell r="B868" t="str">
            <v>VAR_ncap</v>
          </cell>
          <cell r="C868" t="str">
            <v>-</v>
          </cell>
          <cell r="E868">
            <v>3.8285291356232E-8</v>
          </cell>
          <cell r="F868">
            <v>3.1278557395657401E-8</v>
          </cell>
          <cell r="G868">
            <v>6.5696368221213195E-8</v>
          </cell>
          <cell r="H868">
            <v>2.2179692837111999E-2</v>
          </cell>
        </row>
        <row r="869">
          <cell r="A869" t="str">
            <v>RHSA-WHLFOBR</v>
          </cell>
          <cell r="B869" t="str">
            <v>VAR_cap</v>
          </cell>
          <cell r="C869" t="str">
            <v>-</v>
          </cell>
          <cell r="D869">
            <v>0.47738433216181703</v>
          </cell>
          <cell r="E869">
            <v>0.47738258719734239</v>
          </cell>
          <cell r="F869">
            <v>0.3061086135420148</v>
          </cell>
          <cell r="G869">
            <v>0.268817479215057</v>
          </cell>
          <cell r="H869">
            <v>3.7445321783132826E-2</v>
          </cell>
          <cell r="I869">
            <v>1.3072464586116987E-3</v>
          </cell>
        </row>
        <row r="870">
          <cell r="A870" t="str">
            <v>D-IWST</v>
          </cell>
          <cell r="B870" t="str">
            <v>VAR_fout</v>
          </cell>
          <cell r="C870" t="str">
            <v>CO2</v>
          </cell>
          <cell r="D870">
            <v>1068.1285094879699</v>
          </cell>
          <cell r="E870">
            <v>1094.48203909109</v>
          </cell>
          <cell r="F870">
            <v>1024.6412198611299</v>
          </cell>
          <cell r="G870">
            <v>1013.19793861601</v>
          </cell>
          <cell r="H870">
            <v>996.69827474739998</v>
          </cell>
          <cell r="I870">
            <v>986.58513693482303</v>
          </cell>
        </row>
        <row r="871">
          <cell r="A871" t="str">
            <v>D-IWST</v>
          </cell>
          <cell r="B871" t="str">
            <v>VAR_fout</v>
          </cell>
          <cell r="C871" t="str">
            <v>IWST</v>
          </cell>
          <cell r="D871">
            <v>11.510005490172061</v>
          </cell>
          <cell r="E871">
            <v>11.793987490205707</v>
          </cell>
          <cell r="F871">
            <v>11.041392455400111</v>
          </cell>
          <cell r="G871">
            <v>10.918081235086325</v>
          </cell>
          <cell r="H871">
            <v>10.740283133053884</v>
          </cell>
          <cell r="I871">
            <v>10.631305354901121</v>
          </cell>
        </row>
        <row r="872">
          <cell r="A872" t="str">
            <v>D-IWST</v>
          </cell>
          <cell r="B872" t="str">
            <v>VAR_fin</v>
          </cell>
          <cell r="C872" t="str">
            <v>WSTNREN</v>
          </cell>
          <cell r="D872">
            <v>11.510005490172061</v>
          </cell>
          <cell r="E872">
            <v>11.793987490205707</v>
          </cell>
          <cell r="F872">
            <v>11.041392455400111</v>
          </cell>
          <cell r="G872">
            <v>10.918081235086325</v>
          </cell>
          <cell r="H872">
            <v>10.740283133053884</v>
          </cell>
          <cell r="I872">
            <v>10.631305354901121</v>
          </cell>
        </row>
        <row r="873">
          <cell r="A873" t="str">
            <v>RHES-SHLFOBR</v>
          </cell>
          <cell r="B873" t="str">
            <v>VAR_fout</v>
          </cell>
          <cell r="C873" t="str">
            <v>CO2_R</v>
          </cell>
          <cell r="D873">
            <v>1783.6628569975801</v>
          </cell>
          <cell r="E873">
            <v>1640.9695124234499</v>
          </cell>
          <cell r="F873">
            <v>1190.2113618206799</v>
          </cell>
          <cell r="G873">
            <v>547.31709558778698</v>
          </cell>
          <cell r="H873">
            <v>90.015492326818006</v>
          </cell>
          <cell r="I873">
            <v>3.9842613238911202</v>
          </cell>
        </row>
        <row r="874">
          <cell r="A874" t="str">
            <v>RHES-SHLFOBR</v>
          </cell>
          <cell r="B874" t="str">
            <v>VAR_fout</v>
          </cell>
          <cell r="C874" t="str">
            <v>RHES-SHLFO</v>
          </cell>
          <cell r="D874">
            <v>21.680660009864308</v>
          </cell>
          <cell r="E874">
            <v>19.946203367878844</v>
          </cell>
          <cell r="F874">
            <v>13.645592325895709</v>
          </cell>
          <cell r="G874">
            <v>6.3956310849860021</v>
          </cell>
          <cell r="H874">
            <v>1.0510249196544024</v>
          </cell>
          <cell r="I874">
            <v>4.6959135508858302E-2</v>
          </cell>
        </row>
        <row r="875">
          <cell r="A875" t="str">
            <v>RHES-SHLFOBR</v>
          </cell>
          <cell r="B875" t="str">
            <v>VAR_fin</v>
          </cell>
          <cell r="C875" t="str">
            <v>RLFO</v>
          </cell>
          <cell r="D875">
            <v>24.201666987755488</v>
          </cell>
          <cell r="E875">
            <v>22.265529340887998</v>
          </cell>
          <cell r="F875">
            <v>16.149407894446071</v>
          </cell>
          <cell r="G875">
            <v>7.4262835222223451</v>
          </cell>
          <cell r="H875">
            <v>1.2213771007709364</v>
          </cell>
          <cell r="I875">
            <v>5.4060533567043635E-2</v>
          </cell>
        </row>
        <row r="876">
          <cell r="A876" t="str">
            <v>RHES-SHLFOBR</v>
          </cell>
          <cell r="B876" t="str">
            <v>VAR_ncap</v>
          </cell>
          <cell r="C876" t="str">
            <v>-</v>
          </cell>
          <cell r="E876">
            <v>2.14241987116762E-8</v>
          </cell>
          <cell r="F876">
            <v>2.00504253044858E-8</v>
          </cell>
          <cell r="G876">
            <v>4.51003324194439E-8</v>
          </cell>
          <cell r="H876">
            <v>8.4905247178056795E-2</v>
          </cell>
          <cell r="I876">
            <v>2.38580285797948E-8</v>
          </cell>
        </row>
        <row r="877">
          <cell r="A877" t="str">
            <v>RHES-SHLFOBR</v>
          </cell>
          <cell r="B877" t="str">
            <v>VAR_cap</v>
          </cell>
          <cell r="C877" t="str">
            <v>-</v>
          </cell>
          <cell r="D877">
            <v>1.7515307393373001</v>
          </cell>
          <cell r="E877">
            <v>1.7406373940308801</v>
          </cell>
          <cell r="F877">
            <v>1.1382145379103741</v>
          </cell>
          <cell r="G877">
            <v>1.1381814931461736</v>
          </cell>
          <cell r="H877">
            <v>8.4914220440912958E-2</v>
          </cell>
          <cell r="I877">
            <v>5.3698974670299965E-3</v>
          </cell>
        </row>
        <row r="878">
          <cell r="A878" t="str">
            <v>ITOT-SWHSTG</v>
          </cell>
          <cell r="B878" t="str">
            <v>VAR_fout</v>
          </cell>
          <cell r="C878" t="str">
            <v>ITOT-SWH</v>
          </cell>
          <cell r="D878">
            <v>4.5449412786059694E-6</v>
          </cell>
          <cell r="E878">
            <v>5.5372519997474487E-5</v>
          </cell>
          <cell r="F878">
            <v>1.3339111142820239E-3</v>
          </cell>
          <cell r="G878">
            <v>5.9104638788457398E-4</v>
          </cell>
          <cell r="H878">
            <v>2.7128458190399688E-3</v>
          </cell>
          <cell r="I878">
            <v>1.7730251791724063</v>
          </cell>
        </row>
        <row r="879">
          <cell r="A879" t="str">
            <v>ITOT-SWHSTG</v>
          </cell>
          <cell r="B879" t="str">
            <v>VAR_fout</v>
          </cell>
          <cell r="C879" t="str">
            <v>AUX_ITOT-STG_OUT</v>
          </cell>
          <cell r="D879">
            <v>4.5449412786059626E-6</v>
          </cell>
          <cell r="E879">
            <v>5.5327297174751747E-5</v>
          </cell>
          <cell r="F879">
            <v>1.3322096970444191E-3</v>
          </cell>
          <cell r="G879">
            <v>5.910463878845755E-4</v>
          </cell>
          <cell r="H879">
            <v>2.7128458190399719E-3</v>
          </cell>
          <cell r="I879">
            <v>1.7730251791724063</v>
          </cell>
        </row>
        <row r="880">
          <cell r="A880" t="str">
            <v>ITOT-SWHSTG</v>
          </cell>
          <cell r="B880" t="str">
            <v>VAR_fin</v>
          </cell>
          <cell r="C880" t="str">
            <v>AUX_ITOT-STG_IN</v>
          </cell>
          <cell r="D880">
            <v>5.6110182654128615E-6</v>
          </cell>
          <cell r="E880">
            <v>6.7363145618592378E-5</v>
          </cell>
          <cell r="F880">
            <v>1.5879894225012568E-3</v>
          </cell>
          <cell r="G880">
            <v>6.7936366780057113E-4</v>
          </cell>
          <cell r="H880">
            <v>2.917038476391538E-3</v>
          </cell>
          <cell r="I880">
            <v>1.7909345231068721</v>
          </cell>
        </row>
        <row r="881">
          <cell r="A881" t="str">
            <v>ITOT-SWHSTG</v>
          </cell>
          <cell r="B881" t="str">
            <v>VAR_fin</v>
          </cell>
          <cell r="C881" t="str">
            <v>ITOT-SWH</v>
          </cell>
          <cell r="D881">
            <v>5.6110182654128615E-6</v>
          </cell>
          <cell r="E881">
            <v>6.7363145618592378E-5</v>
          </cell>
          <cell r="F881">
            <v>1.5879894225012568E-3</v>
          </cell>
          <cell r="G881">
            <v>6.7936366780057113E-4</v>
          </cell>
          <cell r="H881">
            <v>2.917038476391538E-3</v>
          </cell>
          <cell r="I881">
            <v>1.7909345231068721</v>
          </cell>
        </row>
        <row r="882">
          <cell r="A882" t="str">
            <v>ITOT-SWHSTG</v>
          </cell>
          <cell r="B882" t="str">
            <v>VAR_ncap</v>
          </cell>
          <cell r="C882" t="str">
            <v>-</v>
          </cell>
          <cell r="D882">
            <v>3.0785672041322703E-4</v>
          </cell>
          <cell r="E882">
            <v>1.1569670497414E-6</v>
          </cell>
          <cell r="F882">
            <v>1.6827238849398301E-6</v>
          </cell>
          <cell r="G882">
            <v>1.0272185802890999E-6</v>
          </cell>
          <cell r="H882">
            <v>2.9019444334911498E-4</v>
          </cell>
          <cell r="I882">
            <v>0.33975893934784301</v>
          </cell>
        </row>
        <row r="883">
          <cell r="A883" t="str">
            <v>ITOT-SWHSTG</v>
          </cell>
          <cell r="B883" t="str">
            <v>VAR_cap</v>
          </cell>
          <cell r="C883" t="str">
            <v>-</v>
          </cell>
          <cell r="D883">
            <v>3.0785672041322703E-4</v>
          </cell>
          <cell r="E883">
            <v>3.0874158092460499E-4</v>
          </cell>
          <cell r="F883">
            <v>3.1007107052152653E-4</v>
          </cell>
          <cell r="G883">
            <v>3.1026875826020163E-4</v>
          </cell>
          <cell r="H883">
            <v>6.6825990517195111E-4</v>
          </cell>
          <cell r="I883">
            <v>0.34012797200873462</v>
          </cell>
        </row>
        <row r="884">
          <cell r="A884" t="str">
            <v>SCOM-SHLFOBR</v>
          </cell>
          <cell r="B884" t="str">
            <v>VAR_fout</v>
          </cell>
          <cell r="C884" t="str">
            <v>CO2_S</v>
          </cell>
          <cell r="D884">
            <v>2229.9140990800101</v>
          </cell>
          <cell r="E884">
            <v>2007.2531803582899</v>
          </cell>
          <cell r="F884">
            <v>1755.253397379</v>
          </cell>
          <cell r="G884">
            <v>917.61428384171597</v>
          </cell>
          <cell r="H884">
            <v>233.43284008478301</v>
          </cell>
          <cell r="I884">
            <v>6.1043762592461199</v>
          </cell>
        </row>
        <row r="885">
          <cell r="A885" t="str">
            <v>SCOM-SHLFOBR</v>
          </cell>
          <cell r="B885" t="str">
            <v>VAR_fout</v>
          </cell>
          <cell r="C885" t="str">
            <v>SCOM-SHLFO</v>
          </cell>
          <cell r="D885">
            <v>24.843071513814742</v>
          </cell>
          <cell r="E885">
            <v>22.406728377130911</v>
          </cell>
          <cell r="F885">
            <v>18.762447319329894</v>
          </cell>
          <cell r="G885">
            <v>10.147704171012858</v>
          </cell>
          <cell r="H885">
            <v>2.5814848860704331</v>
          </cell>
          <cell r="I885">
            <v>6.9064635362024257E-2</v>
          </cell>
        </row>
        <row r="886">
          <cell r="A886" t="str">
            <v>SCOM-SHLFOBR</v>
          </cell>
          <cell r="B886" t="str">
            <v>VAR_fin</v>
          </cell>
          <cell r="C886" t="str">
            <v>SLFO</v>
          </cell>
          <cell r="D886">
            <v>30.256636351153482</v>
          </cell>
          <cell r="E886">
            <v>27.235456992649741</v>
          </cell>
          <cell r="F886">
            <v>23.816192637435584</v>
          </cell>
          <cell r="G886">
            <v>12.450668708842832</v>
          </cell>
          <cell r="H886">
            <v>3.1673384000649047</v>
          </cell>
          <cell r="I886">
            <v>8.282735765598534E-2</v>
          </cell>
        </row>
        <row r="887">
          <cell r="A887" t="str">
            <v>SCOM-SHLFOBR</v>
          </cell>
          <cell r="B887" t="str">
            <v>VAR_ncap</v>
          </cell>
          <cell r="C887" t="str">
            <v>-</v>
          </cell>
          <cell r="D887">
            <v>2.35907340575934E-7</v>
          </cell>
          <cell r="E887">
            <v>1.7240048292191099E-7</v>
          </cell>
          <cell r="F887">
            <v>9.6523108310611606E-8</v>
          </cell>
          <cell r="G887">
            <v>2.5313629385482798E-7</v>
          </cell>
          <cell r="H887">
            <v>1.5639724131515901E-6</v>
          </cell>
          <cell r="I887">
            <v>8.6345354844390996E-8</v>
          </cell>
        </row>
        <row r="888">
          <cell r="A888" t="str">
            <v>SCOM-SHLFOBR</v>
          </cell>
          <cell r="B888" t="str">
            <v>VAR_cap</v>
          </cell>
          <cell r="C888" t="str">
            <v>-</v>
          </cell>
          <cell r="D888">
            <v>1.9285738931324605</v>
          </cell>
          <cell r="E888">
            <v>1.8653791357141514</v>
          </cell>
          <cell r="F888">
            <v>1.4530465920835878</v>
          </cell>
          <cell r="G888">
            <v>1.4530009819667127</v>
          </cell>
          <cell r="H888">
            <v>0.20188673596767359</v>
          </cell>
          <cell r="I888">
            <v>1.1651371177355499E-2</v>
          </cell>
        </row>
        <row r="889">
          <cell r="A889" t="str">
            <v>RHNM-SHPLTBR</v>
          </cell>
          <cell r="B889" t="str">
            <v>VAR_fout</v>
          </cell>
          <cell r="C889" t="str">
            <v>RHNM-SHPLT</v>
          </cell>
          <cell r="E889">
            <v>7.3539450734897996E-2</v>
          </cell>
          <cell r="F889">
            <v>1.1106655069887575E-2</v>
          </cell>
          <cell r="G889">
            <v>3.0580022104396032E-2</v>
          </cell>
          <cell r="H889">
            <v>4.465822771840168E-2</v>
          </cell>
          <cell r="I889">
            <v>5.8095110841415783E-2</v>
          </cell>
        </row>
        <row r="890">
          <cell r="A890" t="str">
            <v>RHNM-SHPLTBR</v>
          </cell>
          <cell r="B890" t="str">
            <v>VAR_fin</v>
          </cell>
          <cell r="C890" t="str">
            <v>RPLT</v>
          </cell>
          <cell r="E890">
            <v>8.1710500816553344E-2</v>
          </cell>
          <cell r="F890">
            <v>1.4825750335022756E-2</v>
          </cell>
          <cell r="G890">
            <v>4.0211698102932111E-2</v>
          </cell>
          <cell r="H890">
            <v>5.8039133063727599E-2</v>
          </cell>
          <cell r="I890">
            <v>7.5502097614312008E-2</v>
          </cell>
        </row>
        <row r="891">
          <cell r="A891" t="str">
            <v>RHNM-SHPLTBR</v>
          </cell>
          <cell r="B891" t="str">
            <v>VAR_fin</v>
          </cell>
          <cell r="C891" t="str">
            <v>RHNMPLTBRC</v>
          </cell>
          <cell r="E891">
            <v>7.3539450734897996E-2</v>
          </cell>
          <cell r="F891">
            <v>1.1106655069887575E-2</v>
          </cell>
          <cell r="G891">
            <v>3.0580022104396032E-2</v>
          </cell>
          <cell r="H891">
            <v>4.465822771840168E-2</v>
          </cell>
          <cell r="I891">
            <v>5.8095110841415783E-2</v>
          </cell>
        </row>
        <row r="892">
          <cell r="A892" t="str">
            <v>RHNM-SHPLTBR</v>
          </cell>
          <cell r="B892" t="str">
            <v>VAR_ncap</v>
          </cell>
          <cell r="C892" t="str">
            <v>-</v>
          </cell>
          <cell r="E892">
            <v>5.7650270448707502E-3</v>
          </cell>
          <cell r="F892">
            <v>1.75305506039756E-7</v>
          </cell>
          <cell r="G892">
            <v>1.3141588011203499E-7</v>
          </cell>
          <cell r="H892">
            <v>3.57148088304554E-3</v>
          </cell>
          <cell r="I892">
            <v>1.9419617521818199E-3</v>
          </cell>
        </row>
        <row r="893">
          <cell r="A893" t="str">
            <v>RHNM-SHPLTBR</v>
          </cell>
          <cell r="B893" t="str">
            <v>VAR_cap</v>
          </cell>
          <cell r="C893" t="str">
            <v>-</v>
          </cell>
          <cell r="E893">
            <v>5.7650270448707502E-3</v>
          </cell>
          <cell r="F893">
            <v>5.7597425248435358E-3</v>
          </cell>
          <cell r="G893">
            <v>5.7589173020764946E-3</v>
          </cell>
          <cell r="H893">
            <v>3.5759961997699065E-3</v>
          </cell>
          <cell r="I893">
            <v>4.5357115720563567E-3</v>
          </cell>
        </row>
        <row r="894">
          <cell r="A894" t="str">
            <v>D-RHES_NKEV_GAS_ELC_CHP</v>
          </cell>
          <cell r="B894" t="str">
            <v>VAR_fout</v>
          </cell>
          <cell r="C894" t="str">
            <v>RHES_ELC</v>
          </cell>
          <cell r="D894">
            <v>6.7322360604199355E-3</v>
          </cell>
          <cell r="E894">
            <v>9.2573087246293896E-4</v>
          </cell>
          <cell r="F894">
            <v>9.4317316637194037E-4</v>
          </cell>
          <cell r="G894">
            <v>3.1045835234136403E-3</v>
          </cell>
          <cell r="H894">
            <v>8.9976551888010746E-4</v>
          </cell>
          <cell r="I894">
            <v>3.1596087590787938E-4</v>
          </cell>
        </row>
        <row r="895">
          <cell r="A895" t="str">
            <v>D-RHES_NKEV_GAS_ELC_CHP</v>
          </cell>
          <cell r="B895" t="str">
            <v>VAR_fout</v>
          </cell>
          <cell r="C895" t="str">
            <v>ELC5</v>
          </cell>
          <cell r="D895">
            <v>6.5333982140993556E-3</v>
          </cell>
          <cell r="E895">
            <v>9.2527824631793661E-4</v>
          </cell>
          <cell r="F895">
            <v>9.4275186345065258E-4</v>
          </cell>
          <cell r="G895">
            <v>3.1058951807652921E-3</v>
          </cell>
          <cell r="H895">
            <v>9.0016847760718245E-4</v>
          </cell>
          <cell r="I895">
            <v>3.159959002386414E-4</v>
          </cell>
        </row>
        <row r="896">
          <cell r="A896" t="str">
            <v>D-RHES_NKEV_GAS_ELC_CHP</v>
          </cell>
          <cell r="B896" t="str">
            <v>VAR_fin</v>
          </cell>
          <cell r="C896" t="str">
            <v>RHES_NKEV_GAS_ELC_CHP</v>
          </cell>
          <cell r="D896">
            <v>1.3265634274519282E-2</v>
          </cell>
          <cell r="E896">
            <v>1.8510091187808743E-3</v>
          </cell>
          <cell r="F896">
            <v>1.8792153798793938E-3</v>
          </cell>
          <cell r="G896">
            <v>6.2104787041789376E-3</v>
          </cell>
          <cell r="H896">
            <v>1.7999339964872916E-3</v>
          </cell>
          <cell r="I896">
            <v>6.3195677614652035E-4</v>
          </cell>
        </row>
        <row r="897">
          <cell r="A897" t="str">
            <v>SCOM-SHSTG-SOL</v>
          </cell>
          <cell r="B897" t="str">
            <v>VAR_fout</v>
          </cell>
          <cell r="C897" t="str">
            <v>SCOM-SHASOL</v>
          </cell>
          <cell r="D897">
            <v>3.0303616999249141E-5</v>
          </cell>
          <cell r="E897">
            <v>2.9867918520572661E-5</v>
          </cell>
          <cell r="F897">
            <v>1.9488946343881338E-5</v>
          </cell>
          <cell r="G897">
            <v>1.8520441833196412E-5</v>
          </cell>
          <cell r="H897">
            <v>1.512094134326103E-5</v>
          </cell>
          <cell r="I897">
            <v>8.4394749619608085E-6</v>
          </cell>
        </row>
        <row r="898">
          <cell r="A898" t="str">
            <v>SCOM-SHSTG-SOL</v>
          </cell>
          <cell r="B898" t="str">
            <v>VAR_fin</v>
          </cell>
          <cell r="C898" t="str">
            <v>SCOM-SHASOL</v>
          </cell>
          <cell r="D898">
            <v>2.7814748402712881E-5</v>
          </cell>
          <cell r="E898">
            <v>2.9159136301358251E-5</v>
          </cell>
          <cell r="F898">
            <v>1.5038830453562682E-5</v>
          </cell>
          <cell r="G898">
            <v>1.3943345693603533E-5</v>
          </cell>
          <cell r="H898">
            <v>1.1935669902596062E-5</v>
          </cell>
        </row>
        <row r="899">
          <cell r="A899" t="str">
            <v>SCOM-SHSTG-SOL</v>
          </cell>
          <cell r="B899" t="str">
            <v>VAR_ncap</v>
          </cell>
          <cell r="C899" t="str">
            <v>-</v>
          </cell>
          <cell r="D899">
            <v>4.2708385378210003E-3</v>
          </cell>
          <cell r="E899">
            <v>1.9219001726871601E-2</v>
          </cell>
          <cell r="F899">
            <v>1.02948646373886E-7</v>
          </cell>
          <cell r="G899">
            <v>2.73311239804002E-3</v>
          </cell>
          <cell r="H899">
            <v>1.8958837553719798E-2</v>
          </cell>
          <cell r="I899">
            <v>2.4014492599261399E-2</v>
          </cell>
        </row>
        <row r="900">
          <cell r="A900" t="str">
            <v>SCOM-SHSTG-SOL</v>
          </cell>
          <cell r="B900" t="str">
            <v>VAR_cap</v>
          </cell>
          <cell r="C900" t="str">
            <v>-</v>
          </cell>
          <cell r="D900">
            <v>4.2708385378210003E-3</v>
          </cell>
          <cell r="E900">
            <v>2.3489840264692599E-2</v>
          </cell>
          <cell r="F900">
            <v>2.3489943213338998E-2</v>
          </cell>
          <cell r="G900">
            <v>2.6223055611379002E-2</v>
          </cell>
          <cell r="H900">
            <v>3.7697612674030101E-2</v>
          </cell>
          <cell r="I900">
            <v>4.4910355563160601E-2</v>
          </cell>
        </row>
        <row r="901">
          <cell r="A901" t="str">
            <v>RHNM-SHELCBRA</v>
          </cell>
          <cell r="B901" t="str">
            <v>VAR_fout</v>
          </cell>
          <cell r="C901" t="str">
            <v>RHNM-SHELCB</v>
          </cell>
          <cell r="E901">
            <v>0.15439113259070977</v>
          </cell>
          <cell r="F901">
            <v>3.6791806182934705E-4</v>
          </cell>
          <cell r="G901">
            <v>1.0434095927647725E-3</v>
          </cell>
          <cell r="H901">
            <v>1.3391009869728287E-3</v>
          </cell>
          <cell r="I901">
            <v>1.3489653717774646E-3</v>
          </cell>
        </row>
        <row r="902">
          <cell r="A902" t="str">
            <v>RHNM-SHELCBRA</v>
          </cell>
          <cell r="B902" t="str">
            <v>VAR_fin</v>
          </cell>
          <cell r="C902" t="str">
            <v>RHNM-SHAELCB</v>
          </cell>
          <cell r="E902">
            <v>0.15439113259070977</v>
          </cell>
          <cell r="F902">
            <v>3.6791806182934705E-4</v>
          </cell>
          <cell r="G902">
            <v>1.0434095927647725E-3</v>
          </cell>
          <cell r="H902">
            <v>1.3391009869728287E-3</v>
          </cell>
          <cell r="I902">
            <v>1.3489653717774646E-3</v>
          </cell>
        </row>
        <row r="903">
          <cell r="A903" t="str">
            <v>RHNM-SHELCBRA</v>
          </cell>
          <cell r="B903" t="str">
            <v>VAR_ncap</v>
          </cell>
          <cell r="C903" t="str">
            <v>-</v>
          </cell>
          <cell r="E903">
            <v>1.20185968537406E-2</v>
          </cell>
        </row>
        <row r="904">
          <cell r="A904" t="str">
            <v>RHNM-SHELCBRA</v>
          </cell>
          <cell r="B904" t="str">
            <v>VAR_cap</v>
          </cell>
          <cell r="C904" t="str">
            <v>-</v>
          </cell>
          <cell r="E904">
            <v>1.20185968537406E-2</v>
          </cell>
          <cell r="F904">
            <v>5.6752420004059501E-3</v>
          </cell>
          <cell r="G904">
            <v>4.017245690804961E-3</v>
          </cell>
          <cell r="H904">
            <v>3.8062820450479812E-4</v>
          </cell>
          <cell r="I904">
            <v>1.6089950806092522E-4</v>
          </cell>
        </row>
        <row r="905">
          <cell r="A905" t="str">
            <v>RHNM-SHSTG-SOL</v>
          </cell>
          <cell r="B905" t="str">
            <v>VAR_fout</v>
          </cell>
          <cell r="C905" t="str">
            <v>RHNM-SHASOL</v>
          </cell>
          <cell r="E905">
            <v>1.9973564885002591E-5</v>
          </cell>
          <cell r="F905">
            <v>1.7203236848382894E-5</v>
          </cell>
          <cell r="G905">
            <v>4.5505880258652176E-5</v>
          </cell>
          <cell r="H905">
            <v>6.2454543837612241E-5</v>
          </cell>
          <cell r="I905">
            <v>7.260743963150815E-5</v>
          </cell>
        </row>
        <row r="906">
          <cell r="A906" t="str">
            <v>RHNM-SHSTG-SOL</v>
          </cell>
          <cell r="B906" t="str">
            <v>VAR_fin</v>
          </cell>
          <cell r="C906" t="str">
            <v>RHNM-SHASOL</v>
          </cell>
          <cell r="E906">
            <v>7.0264499609580103E-7</v>
          </cell>
          <cell r="F906">
            <v>9.1664587400829246E-6</v>
          </cell>
          <cell r="G906">
            <v>4.3065177022950106E-5</v>
          </cell>
          <cell r="H906">
            <v>6.1675405632050594E-5</v>
          </cell>
          <cell r="I906">
            <v>7.2407316855297981E-5</v>
          </cell>
        </row>
        <row r="907">
          <cell r="A907" t="str">
            <v>RHNM-SHSTG-SOL</v>
          </cell>
          <cell r="B907" t="str">
            <v>VAR_ncap</v>
          </cell>
          <cell r="C907" t="str">
            <v>-</v>
          </cell>
          <cell r="D907">
            <v>4.9366547202219702E-5</v>
          </cell>
          <cell r="E907">
            <v>6.7222126354847804E-4</v>
          </cell>
          <cell r="F907">
            <v>1.5692460293957299E-5</v>
          </cell>
          <cell r="G907">
            <v>3.0161393197327498E-7</v>
          </cell>
          <cell r="H907">
            <v>2.3935075287451898E-5</v>
          </cell>
          <cell r="I907">
            <v>1.4594586842428901E-5</v>
          </cell>
        </row>
        <row r="908">
          <cell r="A908" t="str">
            <v>RHNM-SHSTG-SOL</v>
          </cell>
          <cell r="B908" t="str">
            <v>VAR_cap</v>
          </cell>
          <cell r="C908" t="str">
            <v>-</v>
          </cell>
          <cell r="D908">
            <v>4.9366547202219702E-5</v>
          </cell>
          <cell r="E908">
            <v>7.2158781075069801E-4</v>
          </cell>
          <cell r="F908">
            <v>7.3728027104465502E-4</v>
          </cell>
          <cell r="G908">
            <v>7.3758188497662796E-4</v>
          </cell>
          <cell r="H908">
            <v>3.1671388961750397E-5</v>
          </cell>
          <cell r="I908">
            <v>3.3974651905446201E-5</v>
          </cell>
        </row>
        <row r="909">
          <cell r="A909" t="str">
            <v>RHNS-SHELCHP</v>
          </cell>
          <cell r="B909" t="str">
            <v>VAR_fout</v>
          </cell>
          <cell r="C909" t="str">
            <v>RHNS-SHAELCH</v>
          </cell>
          <cell r="E909">
            <v>0.13887031922119247</v>
          </cell>
          <cell r="F909">
            <v>1.0143960394548341</v>
          </cell>
          <cell r="G909">
            <v>1.7534589432681538</v>
          </cell>
          <cell r="H909">
            <v>2.7513954778699414</v>
          </cell>
          <cell r="I909">
            <v>3.4236609184393525</v>
          </cell>
        </row>
        <row r="910">
          <cell r="A910" t="str">
            <v>RHNS-SHELCHP</v>
          </cell>
          <cell r="B910" t="str">
            <v>VAR_fin</v>
          </cell>
          <cell r="C910" t="str">
            <v>RHNS_ELC</v>
          </cell>
          <cell r="E910">
            <v>4.2685548940940329E-2</v>
          </cell>
          <cell r="F910">
            <v>0.29093913118586384</v>
          </cell>
          <cell r="G910">
            <v>0.47616754546303053</v>
          </cell>
          <cell r="H910">
            <v>0.69508153291773411</v>
          </cell>
          <cell r="I910">
            <v>0.79928926330062289</v>
          </cell>
        </row>
        <row r="911">
          <cell r="A911" t="str">
            <v>RHNS-SHELCHP</v>
          </cell>
          <cell r="B911" t="str">
            <v>VAR_fin</v>
          </cell>
          <cell r="C911" t="str">
            <v>RHNSELCHPC</v>
          </cell>
          <cell r="E911">
            <v>0.13887031922119247</v>
          </cell>
          <cell r="F911">
            <v>1.0143960394548341</v>
          </cell>
          <cell r="G911">
            <v>1.7534589432681538</v>
          </cell>
          <cell r="H911">
            <v>2.7513954778699414</v>
          </cell>
          <cell r="I911">
            <v>3.4236609184393525</v>
          </cell>
        </row>
        <row r="912">
          <cell r="A912" t="str">
            <v>RHNS-SHELCHP</v>
          </cell>
          <cell r="B912" t="str">
            <v>VAR_ncap</v>
          </cell>
          <cell r="C912" t="str">
            <v>-</v>
          </cell>
          <cell r="E912">
            <v>1.0172189240914601E-2</v>
          </cell>
          <cell r="F912">
            <v>6.3743930072559102E-2</v>
          </cell>
          <cell r="G912">
            <v>5.3828218311745203E-2</v>
          </cell>
          <cell r="H912">
            <v>0.10784796545209099</v>
          </cell>
          <cell r="I912">
            <v>0.15238307629448999</v>
          </cell>
        </row>
        <row r="913">
          <cell r="A913" t="str">
            <v>RHNS-SHELCHP</v>
          </cell>
          <cell r="B913" t="str">
            <v>VAR_cap</v>
          </cell>
          <cell r="C913" t="str">
            <v>-</v>
          </cell>
          <cell r="E913">
            <v>1.0172189240914601E-2</v>
          </cell>
          <cell r="F913">
            <v>7.3916054694833103E-2</v>
          </cell>
          <cell r="G913">
            <v>0.1277442554434689</v>
          </cell>
          <cell r="H913">
            <v>0.20044663676028496</v>
          </cell>
          <cell r="I913">
            <v>0.24949394891809212</v>
          </cell>
        </row>
        <row r="914">
          <cell r="A914" t="str">
            <v>SCOM-SHBIOBR</v>
          </cell>
          <cell r="B914" t="str">
            <v>VAR_fout</v>
          </cell>
          <cell r="C914" t="str">
            <v>SCOM-SHBIO</v>
          </cell>
          <cell r="D914">
            <v>1.2230678767039329</v>
          </cell>
          <cell r="E914">
            <v>1.3407676115480107</v>
          </cell>
        </row>
        <row r="915">
          <cell r="A915" t="str">
            <v>SCOM-SHBIOBR</v>
          </cell>
          <cell r="B915" t="str">
            <v>VAR_fin</v>
          </cell>
          <cell r="C915" t="str">
            <v>SBIO</v>
          </cell>
          <cell r="D915">
            <v>1.4022791523778166</v>
          </cell>
          <cell r="E915">
            <v>1.5372249616464244</v>
          </cell>
        </row>
        <row r="916">
          <cell r="A916" t="str">
            <v>SCOM-SHBIOBR</v>
          </cell>
          <cell r="B916" t="str">
            <v>VAR_ncap</v>
          </cell>
          <cell r="C916" t="str">
            <v>-</v>
          </cell>
          <cell r="D916">
            <v>1.7083132539906501E-7</v>
          </cell>
          <cell r="E916">
            <v>6.1761371352155504E-7</v>
          </cell>
          <cell r="F916">
            <v>1.71119893177657E-7</v>
          </cell>
          <cell r="G916">
            <v>2.3214394544918401E-7</v>
          </cell>
          <cell r="H916">
            <v>1.37179217102573E-5</v>
          </cell>
          <cell r="I916">
            <v>6.81361944512719E-6</v>
          </cell>
        </row>
        <row r="917">
          <cell r="A917" t="str">
            <v>SCOM-SHBIOBR</v>
          </cell>
          <cell r="B917" t="str">
            <v>VAR_cap</v>
          </cell>
          <cell r="C917" t="str">
            <v>-</v>
          </cell>
          <cell r="D917">
            <v>0.10534109630000141</v>
          </cell>
          <cell r="E917">
            <v>0.10534123537409594</v>
          </cell>
          <cell r="F917">
            <v>0.10532783307014286</v>
          </cell>
          <cell r="G917">
            <v>0.10532496005076833</v>
          </cell>
          <cell r="H917">
            <v>2.5972166406535864E-5</v>
          </cell>
          <cell r="I917">
            <v>2.1759272906698416E-5</v>
          </cell>
        </row>
        <row r="918">
          <cell r="A918" t="str">
            <v>RHES-SHDEM</v>
          </cell>
          <cell r="B918" t="str">
            <v>VAR_fout</v>
          </cell>
          <cell r="C918" t="str">
            <v>RHES-SHD</v>
          </cell>
          <cell r="D918">
            <v>62.024837503894084</v>
          </cell>
          <cell r="E918">
            <v>67.815394581973521</v>
          </cell>
          <cell r="F918">
            <v>55.748114501516078</v>
          </cell>
          <cell r="G918">
            <v>54.37771457602642</v>
          </cell>
          <cell r="H918">
            <v>52.108325457508776</v>
          </cell>
          <cell r="I918">
            <v>50.699238223090617</v>
          </cell>
        </row>
        <row r="919">
          <cell r="A919" t="str">
            <v>RHES-SHDEM</v>
          </cell>
          <cell r="B919" t="str">
            <v>VAR_fin</v>
          </cell>
          <cell r="C919" t="str">
            <v>RHES-SHPLT</v>
          </cell>
          <cell r="D919">
            <v>1.2932915153852873</v>
          </cell>
          <cell r="E919">
            <v>1.4868824397682119</v>
          </cell>
          <cell r="F919">
            <v>4.0342482533449311E-2</v>
          </cell>
          <cell r="G919">
            <v>5.945150076197845E-2</v>
          </cell>
          <cell r="H919">
            <v>7.7918608100879513E-2</v>
          </cell>
          <cell r="I919">
            <v>7.3237409114037796E-2</v>
          </cell>
        </row>
        <row r="920">
          <cell r="A920" t="str">
            <v>RHES-SHDEM</v>
          </cell>
          <cell r="B920" t="str">
            <v>VAR_fin</v>
          </cell>
          <cell r="C920" t="str">
            <v>RHES-SHLTHC-NGA</v>
          </cell>
          <cell r="D920">
            <v>3.3576487254216573E-2</v>
          </cell>
          <cell r="E920">
            <v>4.3339308186639723E-3</v>
          </cell>
        </row>
        <row r="921">
          <cell r="A921" t="str">
            <v>RHES-SHDEM</v>
          </cell>
          <cell r="B921" t="str">
            <v>VAR_fin</v>
          </cell>
          <cell r="C921" t="str">
            <v>RHES-SHSOL</v>
          </cell>
          <cell r="D921">
            <v>0.37595012514900988</v>
          </cell>
          <cell r="E921">
            <v>0.43547631302390399</v>
          </cell>
          <cell r="F921">
            <v>2.1356150019642757E-2</v>
          </cell>
          <cell r="G921">
            <v>2.4694276541023432E-2</v>
          </cell>
          <cell r="H921">
            <v>2.5948529260271358E-2</v>
          </cell>
          <cell r="I921">
            <v>2.5339357882955982E-2</v>
          </cell>
        </row>
        <row r="922">
          <cell r="A922" t="str">
            <v>RHES-SHDEM</v>
          </cell>
          <cell r="B922" t="str">
            <v>VAR_fin</v>
          </cell>
          <cell r="C922" t="str">
            <v>RHES-SHLTHC-WOD</v>
          </cell>
          <cell r="D922">
            <v>1.6237901951525924E-3</v>
          </cell>
        </row>
        <row r="923">
          <cell r="A923" t="str">
            <v>RHES-SHDEM</v>
          </cell>
          <cell r="B923" t="str">
            <v>VAR_fin</v>
          </cell>
          <cell r="C923" t="str">
            <v>RHES-SHNGA</v>
          </cell>
          <cell r="D923">
            <v>17.566655670383717</v>
          </cell>
          <cell r="E923">
            <v>18.836763279065469</v>
          </cell>
          <cell r="F923">
            <v>10.356095019787322</v>
          </cell>
          <cell r="G923">
            <v>7.1542899518941727</v>
          </cell>
          <cell r="H923">
            <v>2.1420272974656629</v>
          </cell>
          <cell r="I923">
            <v>0.83685200147501115</v>
          </cell>
        </row>
        <row r="924">
          <cell r="A924" t="str">
            <v>RHES-SHDEM</v>
          </cell>
          <cell r="B924" t="str">
            <v>VAR_fin</v>
          </cell>
          <cell r="C924" t="str">
            <v>RHES-SHNGAH</v>
          </cell>
          <cell r="D924">
            <v>7.0690651413324269E-4</v>
          </cell>
          <cell r="E924">
            <v>1.2507536332334455E-5</v>
          </cell>
          <cell r="F924">
            <v>1.4726993397291428</v>
          </cell>
          <cell r="G924">
            <v>1.4469582361417055</v>
          </cell>
          <cell r="H924">
            <v>1.2116140718103838</v>
          </cell>
          <cell r="I924">
            <v>0.95638381032703668</v>
          </cell>
        </row>
        <row r="925">
          <cell r="A925" t="str">
            <v>RHES-SHDEM</v>
          </cell>
          <cell r="B925" t="str">
            <v>VAR_fin</v>
          </cell>
          <cell r="C925" t="str">
            <v>RHES-SHCOA</v>
          </cell>
          <cell r="D925">
            <v>7.4412000510214321E-2</v>
          </cell>
          <cell r="E925">
            <v>7.1995213460904928E-2</v>
          </cell>
          <cell r="F925">
            <v>2.0435435804852357E-2</v>
          </cell>
          <cell r="G925">
            <v>3.9439214401518913E-4</v>
          </cell>
        </row>
        <row r="926">
          <cell r="A926" t="str">
            <v>RHES-SHDEM</v>
          </cell>
          <cell r="B926" t="str">
            <v>VAR_fin</v>
          </cell>
          <cell r="C926" t="str">
            <v>RHES-SHLFO</v>
          </cell>
          <cell r="D926">
            <v>21.67512626369081</v>
          </cell>
          <cell r="E926">
            <v>19.946199161969162</v>
          </cell>
          <cell r="F926">
            <v>13.645604620787285</v>
          </cell>
          <cell r="G926">
            <v>6.3956423796733306</v>
          </cell>
          <cell r="H926">
            <v>1.051032993108129</v>
          </cell>
          <cell r="I926">
            <v>4.6968961204004379E-2</v>
          </cell>
        </row>
        <row r="927">
          <cell r="A927" t="str">
            <v>RHES-SHDEM</v>
          </cell>
          <cell r="B927" t="str">
            <v>VAR_fin</v>
          </cell>
          <cell r="C927" t="str">
            <v>RHES-SHCON</v>
          </cell>
          <cell r="D927">
            <v>3.8586152683681617E-2</v>
          </cell>
          <cell r="E927">
            <v>3.7313849559482435</v>
          </cell>
          <cell r="F927">
            <v>2.2796435167783318</v>
          </cell>
          <cell r="G927">
            <v>4.5305447552278268</v>
          </cell>
          <cell r="H927">
            <v>8.6811978201128799</v>
          </cell>
          <cell r="I927">
            <v>12.432921438601173</v>
          </cell>
        </row>
        <row r="928">
          <cell r="A928" t="str">
            <v>RHES-SHDEM</v>
          </cell>
          <cell r="B928" t="str">
            <v>VAR_fin</v>
          </cell>
          <cell r="C928" t="str">
            <v>RHES-SHWOD</v>
          </cell>
          <cell r="D928">
            <v>4.3836974937558386</v>
          </cell>
          <cell r="E928">
            <v>5.0342699508342896</v>
          </cell>
          <cell r="F928">
            <v>5.2477193036538479</v>
          </cell>
          <cell r="G928">
            <v>4.3448079343108343</v>
          </cell>
          <cell r="H928">
            <v>2.7729045827635761</v>
          </cell>
          <cell r="I928">
            <v>1.5629032978785</v>
          </cell>
        </row>
        <row r="929">
          <cell r="A929" t="str">
            <v>RHES-SHDEM</v>
          </cell>
          <cell r="B929" t="str">
            <v>VAR_fin</v>
          </cell>
          <cell r="C929" t="str">
            <v>RHES-SHLTHD</v>
          </cell>
          <cell r="D929">
            <v>3.1502740448908577</v>
          </cell>
          <cell r="E929">
            <v>3.5037949502890249</v>
          </cell>
          <cell r="F929">
            <v>1.4191861144535105</v>
          </cell>
          <cell r="G929">
            <v>1.6003762190019855</v>
          </cell>
          <cell r="H929">
            <v>1.5622560153331739</v>
          </cell>
          <cell r="I929">
            <v>1.4039847255301805</v>
          </cell>
        </row>
        <row r="930">
          <cell r="A930" t="str">
            <v>RHES-SHDEM</v>
          </cell>
          <cell r="B930" t="str">
            <v>VAR_fin</v>
          </cell>
          <cell r="C930" t="str">
            <v>RHES-SHELCB</v>
          </cell>
          <cell r="D930">
            <v>4.2765402707213882</v>
          </cell>
          <cell r="E930">
            <v>4.4886539428735475</v>
          </cell>
          <cell r="F930">
            <v>0.76657231565465866</v>
          </cell>
          <cell r="G930">
            <v>0.18154192144708586</v>
          </cell>
          <cell r="H930">
            <v>2.1608145890425409E-3</v>
          </cell>
          <cell r="I930">
            <v>6.9174990805881181E-4</v>
          </cell>
        </row>
        <row r="931">
          <cell r="A931" t="str">
            <v>RHES-SHDEM</v>
          </cell>
          <cell r="B931" t="str">
            <v>VAR_fin</v>
          </cell>
          <cell r="C931" t="str">
            <v>RHES-SHELCH</v>
          </cell>
          <cell r="D931">
            <v>9.1540666251920531</v>
          </cell>
          <cell r="E931">
            <v>10.275907252169304</v>
          </cell>
          <cell r="F931">
            <v>20.478758483359059</v>
          </cell>
          <cell r="G931">
            <v>28.639244636165923</v>
          </cell>
          <cell r="H931">
            <v>34.581481367139297</v>
          </cell>
          <cell r="I931">
            <v>33.360130512312381</v>
          </cell>
        </row>
        <row r="932">
          <cell r="A932" t="str">
            <v>RHES-SHDEM</v>
          </cell>
          <cell r="B932" t="str">
            <v>VAR_fin</v>
          </cell>
          <cell r="C932" t="str">
            <v>RHES-SHNST</v>
          </cell>
          <cell r="D932">
            <v>5.6008377383971178E-4</v>
          </cell>
          <cell r="E932">
            <v>7.0758836858688427E-6</v>
          </cell>
        </row>
        <row r="933">
          <cell r="A933" t="str">
            <v>D-RHEM_LTH_CHPNGA</v>
          </cell>
          <cell r="B933" t="str">
            <v>VAR_fout</v>
          </cell>
          <cell r="C933" t="str">
            <v>RHSA_LTH</v>
          </cell>
          <cell r="D933">
            <v>2.1604196606088283E-3</v>
          </cell>
          <cell r="E933">
            <v>1.7497515227040508E-5</v>
          </cell>
          <cell r="F933">
            <v>2.4655459704070145E-4</v>
          </cell>
          <cell r="G933">
            <v>0.66939365519345229</v>
          </cell>
          <cell r="H933">
            <v>1.0076331019015328</v>
          </cell>
          <cell r="I933">
            <v>0.46922218843569041</v>
          </cell>
        </row>
        <row r="934">
          <cell r="A934" t="str">
            <v>D-RHEM_LTH_CHPNGA</v>
          </cell>
          <cell r="B934" t="str">
            <v>VAR_fout</v>
          </cell>
          <cell r="C934" t="str">
            <v>RHEM_LTH_CHPNGA_ON</v>
          </cell>
          <cell r="D934">
            <v>5.0120399813082646E-2</v>
          </cell>
          <cell r="E934">
            <v>1.5137074839334998E-3</v>
          </cell>
          <cell r="F934">
            <v>9.5483867466703953E-4</v>
          </cell>
          <cell r="G934">
            <v>4.2234387453455723E-2</v>
          </cell>
          <cell r="I934">
            <v>0.14638632637430446</v>
          </cell>
        </row>
        <row r="935">
          <cell r="A935" t="str">
            <v>D-RHEM_LTH_CHPNGA</v>
          </cell>
          <cell r="B935" t="str">
            <v>VAR_fout</v>
          </cell>
          <cell r="C935" t="str">
            <v>LTH</v>
          </cell>
          <cell r="G935">
            <v>4.7051985423539458E-4</v>
          </cell>
          <cell r="H935">
            <v>1.2828060066877977E-3</v>
          </cell>
          <cell r="I935">
            <v>8.1743688561376239E-4</v>
          </cell>
        </row>
        <row r="936">
          <cell r="A936" t="str">
            <v>D-RHEM_LTH_CHPNGA</v>
          </cell>
          <cell r="B936" t="str">
            <v>VAR_fin</v>
          </cell>
          <cell r="C936" t="str">
            <v>RHEM_LTH_CHPNGA</v>
          </cell>
          <cell r="D936">
            <v>5.2280819473691446E-2</v>
          </cell>
          <cell r="E936">
            <v>1.5315060974877065E-3</v>
          </cell>
          <cell r="F936">
            <v>1.2018581397091424E-3</v>
          </cell>
          <cell r="G936">
            <v>0.71209856250114345</v>
          </cell>
          <cell r="H936">
            <v>1.0089159079082213</v>
          </cell>
          <cell r="I936">
            <v>0.61642606418930046</v>
          </cell>
        </row>
        <row r="937">
          <cell r="A937" t="str">
            <v>RHEM-SHLTHCHPNGA</v>
          </cell>
          <cell r="B937" t="str">
            <v>VAR_fout</v>
          </cell>
          <cell r="C937" t="str">
            <v>RHEM-SHLTHC-NGA</v>
          </cell>
          <cell r="D937">
            <v>4.7850104878916888E-2</v>
          </cell>
          <cell r="E937">
            <v>1.4956287877674246E-3</v>
          </cell>
        </row>
        <row r="938">
          <cell r="A938" t="str">
            <v>RHEM-SHLTHCHPNGA</v>
          </cell>
          <cell r="B938" t="str">
            <v>VAR_fin</v>
          </cell>
          <cell r="C938" t="str">
            <v>RHEM_LTH_CHPNGA_ON</v>
          </cell>
          <cell r="D938">
            <v>4.8333439271633243E-2</v>
          </cell>
          <cell r="E938">
            <v>1.5107361492600227E-3</v>
          </cell>
        </row>
        <row r="939">
          <cell r="A939" t="str">
            <v>RHEM-SHLTHCHPNGA</v>
          </cell>
          <cell r="B939" t="str">
            <v>VAR_fin</v>
          </cell>
          <cell r="C939" t="str">
            <v>RHEMLTHCHPC</v>
          </cell>
          <cell r="D939">
            <v>4.7850104878916888E-2</v>
          </cell>
          <cell r="E939">
            <v>1.4956287877674246E-3</v>
          </cell>
        </row>
        <row r="940">
          <cell r="A940" t="str">
            <v>RHEM-SHLTHCHPNGA</v>
          </cell>
          <cell r="B940" t="str">
            <v>VAR_ncap</v>
          </cell>
          <cell r="C940" t="str">
            <v>-</v>
          </cell>
          <cell r="D940">
            <v>2.5432350517113902E-6</v>
          </cell>
          <cell r="E940">
            <v>9.8809013308659901E-5</v>
          </cell>
          <cell r="F940">
            <v>2.9275424212567899E-4</v>
          </cell>
          <cell r="G940">
            <v>1.14647785229284E-2</v>
          </cell>
          <cell r="H940">
            <v>7.2425059281735898E-3</v>
          </cell>
          <cell r="I940">
            <v>5.0529807135790703E-3</v>
          </cell>
        </row>
        <row r="941">
          <cell r="A941" t="str">
            <v>RHEM-SHLTHCHPNGA</v>
          </cell>
          <cell r="B941" t="str">
            <v>VAR_cap</v>
          </cell>
          <cell r="C941" t="str">
            <v>-</v>
          </cell>
          <cell r="D941">
            <v>6.8007442336004411E-3</v>
          </cell>
          <cell r="E941">
            <v>1.7515156230096113E-4</v>
          </cell>
          <cell r="F941">
            <v>4.0724584330789019E-4</v>
          </cell>
          <cell r="G941">
            <v>1.1756939161971448E-2</v>
          </cell>
          <cell r="H941">
            <v>1.9422101833595211E-2</v>
          </cell>
          <cell r="I941">
            <v>9.9738146647994214E-3</v>
          </cell>
        </row>
        <row r="942">
          <cell r="A942" t="str">
            <v>D-RHES_SOLELC</v>
          </cell>
          <cell r="B942" t="str">
            <v>VAR_fout</v>
          </cell>
          <cell r="C942" t="str">
            <v>RHES_ELC</v>
          </cell>
          <cell r="D942">
            <v>1.8189626232280567</v>
          </cell>
          <cell r="E942">
            <v>1.4933797455849815</v>
          </cell>
          <cell r="F942">
            <v>3.1378594338965713</v>
          </cell>
          <cell r="G942">
            <v>3.3640786101783164</v>
          </cell>
          <cell r="H942">
            <v>2.7887210538499096</v>
          </cell>
          <cell r="I942">
            <v>1.5985766482621477E-3</v>
          </cell>
        </row>
        <row r="943">
          <cell r="A943" t="str">
            <v>D-RHES_SOLELC</v>
          </cell>
          <cell r="B943" t="str">
            <v>VAR_fout</v>
          </cell>
          <cell r="C943" t="str">
            <v>ELC5</v>
          </cell>
          <cell r="D943">
            <v>0.31597646550660519</v>
          </cell>
          <cell r="E943">
            <v>1.8972866688096803</v>
          </cell>
          <cell r="F943">
            <v>4.9064127687577885</v>
          </cell>
          <cell r="G943">
            <v>5.4114302604534421</v>
          </cell>
          <cell r="H943">
            <v>3.1908477666371056</v>
          </cell>
          <cell r="I943">
            <v>1.5699626768878091E-3</v>
          </cell>
        </row>
        <row r="944">
          <cell r="A944" t="str">
            <v>D-RHES_SOLELC</v>
          </cell>
          <cell r="B944" t="str">
            <v>VAR_fin</v>
          </cell>
          <cell r="C944" t="str">
            <v>RHES_SOL_ELC</v>
          </cell>
          <cell r="D944">
            <v>2.1349390887346629</v>
          </cell>
          <cell r="E944">
            <v>3.3906651889266621</v>
          </cell>
          <cell r="F944">
            <v>8.0442722026543549</v>
          </cell>
          <cell r="G944">
            <v>8.775504782724493</v>
          </cell>
          <cell r="H944">
            <v>5.9795627962894864</v>
          </cell>
          <cell r="I944">
            <v>3.1634167812815972E-3</v>
          </cell>
        </row>
        <row r="945">
          <cell r="A945" t="str">
            <v>D-DH2</v>
          </cell>
          <cell r="B945" t="str">
            <v>VAR_fout</v>
          </cell>
          <cell r="C945" t="str">
            <v>H2</v>
          </cell>
          <cell r="G945">
            <v>4.9824328104415555E-7</v>
          </cell>
          <cell r="H945">
            <v>2.7289726804487837</v>
          </cell>
          <cell r="I945">
            <v>3.3613577212336923</v>
          </cell>
        </row>
        <row r="946">
          <cell r="A946" t="str">
            <v>D-DH2</v>
          </cell>
          <cell r="B946" t="str">
            <v>VAR_fin</v>
          </cell>
          <cell r="C946" t="str">
            <v>H2_E</v>
          </cell>
          <cell r="G946">
            <v>5.0327604145874301E-7</v>
          </cell>
          <cell r="H946">
            <v>2.756538061059377</v>
          </cell>
          <cell r="I946">
            <v>3.395310829528984</v>
          </cell>
        </row>
        <row r="947">
          <cell r="A947" t="str">
            <v>D-DH2</v>
          </cell>
          <cell r="B947" t="str">
            <v>VAR_ncap</v>
          </cell>
          <cell r="C947" t="str">
            <v>-</v>
          </cell>
          <cell r="G947">
            <v>1.32566727618248E-5</v>
          </cell>
          <cell r="H947">
            <v>0.208465650682753</v>
          </cell>
          <cell r="I947">
            <v>8.4924854321828794E-2</v>
          </cell>
        </row>
        <row r="948">
          <cell r="A948" t="str">
            <v>D-DH2</v>
          </cell>
          <cell r="B948" t="str">
            <v>VAR_cap</v>
          </cell>
          <cell r="C948" t="str">
            <v>-</v>
          </cell>
          <cell r="G948">
            <v>1.32566727618248E-5</v>
          </cell>
          <cell r="H948">
            <v>0.36647772738007101</v>
          </cell>
          <cell r="I948">
            <v>0.45140258170190001</v>
          </cell>
        </row>
        <row r="949">
          <cell r="A949" t="str">
            <v>ITOT-SWHHFOBR</v>
          </cell>
          <cell r="B949" t="str">
            <v>VAR_fout</v>
          </cell>
          <cell r="C949" t="str">
            <v>ITOT-SWH</v>
          </cell>
          <cell r="D949">
            <v>1.845822649566105</v>
          </cell>
          <cell r="E949">
            <v>1.2936067906740357E-4</v>
          </cell>
          <cell r="F949">
            <v>4.05848484057633E-4</v>
          </cell>
          <cell r="G949">
            <v>2.0301838040499766E-4</v>
          </cell>
          <cell r="H949">
            <v>3.9685334134934063E-4</v>
          </cell>
        </row>
        <row r="950">
          <cell r="A950" t="str">
            <v>ITOT-SWHHFOBR</v>
          </cell>
          <cell r="B950" t="str">
            <v>VAR_fout</v>
          </cell>
          <cell r="C950" t="str">
            <v>CO2_I</v>
          </cell>
          <cell r="D950">
            <v>210.21015938855999</v>
          </cell>
          <cell r="E950">
            <v>1.4668687560842501E-2</v>
          </cell>
          <cell r="F950">
            <v>4.5725224724188801E-2</v>
          </cell>
          <cell r="G950">
            <v>2.2631075340115499E-2</v>
          </cell>
          <cell r="H950">
            <v>4.3321222447491398E-2</v>
          </cell>
        </row>
        <row r="951">
          <cell r="A951" t="str">
            <v>ITOT-SWHHFOBR</v>
          </cell>
          <cell r="B951" t="str">
            <v>VAR_fin</v>
          </cell>
          <cell r="C951" t="str">
            <v>IHFO</v>
          </cell>
          <cell r="D951">
            <v>2.7300020699812988</v>
          </cell>
          <cell r="E951">
            <v>1.9050243585509708E-4</v>
          </cell>
          <cell r="F951">
            <v>5.9383408732712633E-4</v>
          </cell>
          <cell r="G951">
            <v>2.9391006935215009E-4</v>
          </cell>
          <cell r="H951">
            <v>5.6261327853884932E-4</v>
          </cell>
        </row>
        <row r="952">
          <cell r="A952" t="str">
            <v>ITOT-SWHHFOBR</v>
          </cell>
          <cell r="B952" t="str">
            <v>VAR_ncap</v>
          </cell>
          <cell r="C952" t="str">
            <v>-</v>
          </cell>
          <cell r="D952">
            <v>7.1296785465019499E-5</v>
          </cell>
          <cell r="E952">
            <v>3.3444856031194798E-6</v>
          </cell>
          <cell r="F952">
            <v>2.7486520203208002E-5</v>
          </cell>
          <cell r="G952">
            <v>4.8060016538345902E-6</v>
          </cell>
          <cell r="H952">
            <v>3.1109977168276697E-5</v>
          </cell>
          <cell r="I952">
            <v>5.8112909736019803E-7</v>
          </cell>
        </row>
        <row r="953">
          <cell r="A953" t="str">
            <v>ITOT-SWHHFOBR</v>
          </cell>
          <cell r="B953" t="str">
            <v>VAR_cap</v>
          </cell>
          <cell r="C953" t="str">
            <v>-</v>
          </cell>
          <cell r="D953">
            <v>0.10078829678546503</v>
          </cell>
          <cell r="E953">
            <v>1.2395472157145093E-5</v>
          </cell>
          <cell r="F953">
            <v>3.8315899330343406E-5</v>
          </cell>
          <cell r="G953">
            <v>1.9289606253192204E-5</v>
          </cell>
          <cell r="H953">
            <v>3.7466400241484266E-5</v>
          </cell>
          <cell r="I953">
            <v>-1.2040727820799004E-6</v>
          </cell>
        </row>
        <row r="954">
          <cell r="A954" t="str">
            <v>RHSA-WHSTG-ELCHP</v>
          </cell>
          <cell r="B954" t="str">
            <v>VAR_fout</v>
          </cell>
          <cell r="C954" t="str">
            <v>RHSA-WHAELCH</v>
          </cell>
          <cell r="D954">
            <v>4.6704007861103728E-7</v>
          </cell>
          <cell r="E954">
            <v>6.283354298227201E-7</v>
          </cell>
          <cell r="F954">
            <v>0.18940301492186595</v>
          </cell>
          <cell r="G954">
            <v>0.41535739099984692</v>
          </cell>
          <cell r="H954">
            <v>0.58939266763003517</v>
          </cell>
          <cell r="I954">
            <v>0.57279216943818112</v>
          </cell>
        </row>
        <row r="955">
          <cell r="A955" t="str">
            <v>RHSA-WHSTG-ELCHP</v>
          </cell>
          <cell r="B955" t="str">
            <v>VAR_fin</v>
          </cell>
          <cell r="C955" t="str">
            <v>RHSA-WHAELCH</v>
          </cell>
          <cell r="D955">
            <v>7.5390591282374457E-6</v>
          </cell>
          <cell r="E955">
            <v>2.2860605221786301E-6</v>
          </cell>
          <cell r="F955">
            <v>0.18940610183518303</v>
          </cell>
          <cell r="G955">
            <v>0.41536258330583209</v>
          </cell>
          <cell r="H955">
            <v>0.58940549874141779</v>
          </cell>
          <cell r="I955">
            <v>0.57280353304211495</v>
          </cell>
        </row>
        <row r="956">
          <cell r="A956" t="str">
            <v>RHSA-WHSTG-ELCHP</v>
          </cell>
          <cell r="B956" t="str">
            <v>VAR_ncap</v>
          </cell>
          <cell r="C956" t="str">
            <v>-</v>
          </cell>
          <cell r="D956">
            <v>2.9412319735849001E-3</v>
          </cell>
          <cell r="E956">
            <v>5.5212038329385399E-2</v>
          </cell>
          <cell r="F956">
            <v>2.1795665575613202E-2</v>
          </cell>
          <cell r="G956">
            <v>7.0867340733600001E-2</v>
          </cell>
          <cell r="H956">
            <v>0.123079904002402</v>
          </cell>
          <cell r="I956">
            <v>0.177739744306495</v>
          </cell>
        </row>
        <row r="957">
          <cell r="A957" t="str">
            <v>RHSA-WHSTG-ELCHP</v>
          </cell>
          <cell r="B957" t="str">
            <v>VAR_cap</v>
          </cell>
          <cell r="C957" t="str">
            <v>-</v>
          </cell>
          <cell r="D957">
            <v>2.9424715029879888E-3</v>
          </cell>
          <cell r="E957">
            <v>5.8144371825619115E-2</v>
          </cell>
          <cell r="F957">
            <v>7.9933167872280789E-2</v>
          </cell>
          <cell r="G957">
            <v>0.15079263451508232</v>
          </cell>
          <cell r="H957">
            <v>0.25326976763307629</v>
          </cell>
          <cell r="I957">
            <v>0.30001966657023871</v>
          </cell>
        </row>
        <row r="958">
          <cell r="A958" t="str">
            <v>RES-ELCSPECADV</v>
          </cell>
          <cell r="B958" t="str">
            <v>VAR_fout</v>
          </cell>
          <cell r="C958" t="str">
            <v>RHSA-ELS</v>
          </cell>
          <cell r="F958">
            <v>4.948577713685137</v>
          </cell>
          <cell r="G958">
            <v>13.276595393785046</v>
          </cell>
          <cell r="H958">
            <v>20.488086112657861</v>
          </cell>
          <cell r="I958">
            <v>27.634024425494172</v>
          </cell>
        </row>
        <row r="959">
          <cell r="A959" t="str">
            <v>RES-ELCSPECADV</v>
          </cell>
          <cell r="B959" t="str">
            <v>VAR_fin</v>
          </cell>
          <cell r="C959" t="str">
            <v>RHSA_ELC</v>
          </cell>
          <cell r="F959">
            <v>3.2990518091234269</v>
          </cell>
          <cell r="G959">
            <v>8.8510635958566919</v>
          </cell>
          <cell r="H959">
            <v>13.658724075105235</v>
          </cell>
          <cell r="I959">
            <v>18.422682950329445</v>
          </cell>
        </row>
        <row r="960">
          <cell r="A960" t="str">
            <v>RES-ELCSPECADV</v>
          </cell>
          <cell r="B960" t="str">
            <v>VAR_ncap</v>
          </cell>
          <cell r="C960" t="str">
            <v>-</v>
          </cell>
          <cell r="F960">
            <v>0.52306101779852798</v>
          </cell>
          <cell r="G960">
            <v>0.88026571041729296</v>
          </cell>
          <cell r="H960">
            <v>0.38656264865928402</v>
          </cell>
          <cell r="I960">
            <v>1.3627328447384399</v>
          </cell>
        </row>
        <row r="961">
          <cell r="A961" t="str">
            <v>RES-ELCSPECADV</v>
          </cell>
          <cell r="B961" t="str">
            <v>VAR_cap</v>
          </cell>
          <cell r="C961" t="str">
            <v>-</v>
          </cell>
          <cell r="F961">
            <v>0.52306101779852798</v>
          </cell>
          <cell r="G961">
            <v>1.403326700256784</v>
          </cell>
          <cell r="H961">
            <v>2.1655763007250814</v>
          </cell>
          <cell r="I961">
            <v>2.9208970738535682</v>
          </cell>
        </row>
        <row r="962">
          <cell r="A962" t="str">
            <v>ITOT-SWHSTG-ELCHP</v>
          </cell>
          <cell r="B962" t="str">
            <v>VAR_fout</v>
          </cell>
          <cell r="C962" t="str">
            <v>ITOT-SWHAELCH</v>
          </cell>
          <cell r="D962">
            <v>4.0057271299822058E-5</v>
          </cell>
          <cell r="E962">
            <v>1.8639612935827326E-5</v>
          </cell>
          <cell r="F962">
            <v>1.9056544387208196E-3</v>
          </cell>
          <cell r="G962">
            <v>4.1195773668138458E-4</v>
          </cell>
          <cell r="H962">
            <v>1.3952932548888454E-3</v>
          </cell>
          <cell r="I962">
            <v>2.7054576613637873E-2</v>
          </cell>
        </row>
        <row r="963">
          <cell r="A963" t="str">
            <v>ITOT-SWHSTG-ELCHP</v>
          </cell>
          <cell r="B963" t="str">
            <v>VAR_fin</v>
          </cell>
          <cell r="C963" t="str">
            <v>ITOT-SWHAELCH</v>
          </cell>
          <cell r="D963">
            <v>5.528278236124216E-5</v>
          </cell>
          <cell r="E963">
            <v>2.505265235198446E-5</v>
          </cell>
          <cell r="F963">
            <v>2.4750349305218823E-3</v>
          </cell>
          <cell r="G963">
            <v>5.186427525289358E-4</v>
          </cell>
          <cell r="H963">
            <v>1.6573235261120192E-3</v>
          </cell>
          <cell r="I963">
            <v>3.0073198269735139E-2</v>
          </cell>
        </row>
        <row r="964">
          <cell r="A964" t="str">
            <v>ITOT-SWHSTG-ELCHP</v>
          </cell>
          <cell r="B964" t="str">
            <v>VAR_ncap</v>
          </cell>
          <cell r="C964" t="str">
            <v>-</v>
          </cell>
          <cell r="D964">
            <v>7.4209474821055601E-3</v>
          </cell>
          <cell r="E964">
            <v>1.0554300353832599E-2</v>
          </cell>
          <cell r="F964">
            <v>2.1296311563829599E-2</v>
          </cell>
          <cell r="G964">
            <v>2.9117144094868998E-3</v>
          </cell>
          <cell r="H964">
            <v>2.5875126615381001E-2</v>
          </cell>
          <cell r="I964">
            <v>2.3246336455900199E-2</v>
          </cell>
        </row>
        <row r="965">
          <cell r="A965" t="str">
            <v>ITOT-SWHSTG-ELCHP</v>
          </cell>
          <cell r="B965" t="str">
            <v>VAR_cap</v>
          </cell>
          <cell r="C965" t="str">
            <v>-</v>
          </cell>
          <cell r="D965">
            <v>7.4209474821055601E-3</v>
          </cell>
          <cell r="E965">
            <v>1.7936467803282837E-2</v>
          </cell>
          <cell r="F965">
            <v>3.9225673755441025E-2</v>
          </cell>
          <cell r="G965">
            <v>4.2143119596501806E-2</v>
          </cell>
          <cell r="H965">
            <v>4.9944346568921313E-2</v>
          </cell>
          <cell r="I965">
            <v>4.9762368443526585E-2</v>
          </cell>
        </row>
        <row r="966">
          <cell r="A966" t="str">
            <v>D-RHNS_LTH_CHPWOD</v>
          </cell>
          <cell r="B966" t="str">
            <v>VAR_fout</v>
          </cell>
          <cell r="C966" t="str">
            <v>RHNS_LTH_CHPWOD_ON</v>
          </cell>
          <cell r="D966">
            <v>1.1747814265518774E-5</v>
          </cell>
          <cell r="E966">
            <v>8.4167508763191846E-6</v>
          </cell>
          <cell r="F966">
            <v>5.1425444374627236E-6</v>
          </cell>
        </row>
        <row r="967">
          <cell r="A967" t="str">
            <v>D-RHNS_LTH_CHPWOD</v>
          </cell>
          <cell r="B967" t="str">
            <v>VAR_fout</v>
          </cell>
          <cell r="C967" t="str">
            <v>RHSA_LTH</v>
          </cell>
          <cell r="D967">
            <v>6.3599627728962093E-6</v>
          </cell>
          <cell r="E967">
            <v>1.5800394585491347E-5</v>
          </cell>
          <cell r="F967">
            <v>3.2088434500733217E-6</v>
          </cell>
          <cell r="G967">
            <v>4.5947476866879287E-4</v>
          </cell>
          <cell r="H967">
            <v>7.2862629546328428E-4</v>
          </cell>
          <cell r="I967">
            <v>5.2336683808422142E-4</v>
          </cell>
        </row>
        <row r="968">
          <cell r="A968" t="str">
            <v>D-RHNS_LTH_CHPWOD</v>
          </cell>
          <cell r="B968" t="str">
            <v>VAR_fout</v>
          </cell>
          <cell r="C968" t="str">
            <v>LTH</v>
          </cell>
          <cell r="I968">
            <v>1.2397909264215878E-7</v>
          </cell>
        </row>
        <row r="969">
          <cell r="A969" t="str">
            <v>D-RHNS_LTH_CHPWOD</v>
          </cell>
          <cell r="B969" t="str">
            <v>VAR_fin</v>
          </cell>
          <cell r="C969" t="str">
            <v>RHNS_LTH_CHPWOD</v>
          </cell>
          <cell r="D969">
            <v>1.8107777038414994E-5</v>
          </cell>
          <cell r="E969">
            <v>2.4619282538603671E-5</v>
          </cell>
          <cell r="F969">
            <v>8.9429254178895952E-6</v>
          </cell>
          <cell r="G969">
            <v>4.5980800488347559E-4</v>
          </cell>
          <cell r="H969">
            <v>7.2965226406980217E-4</v>
          </cell>
          <cell r="I969">
            <v>5.2444025971152923E-4</v>
          </cell>
        </row>
        <row r="970">
          <cell r="A970" t="str">
            <v>D-SBIO</v>
          </cell>
          <cell r="B970" t="str">
            <v>VAR_fout</v>
          </cell>
          <cell r="C970" t="str">
            <v>SBIO</v>
          </cell>
          <cell r="D970">
            <v>4.0476592622364134</v>
          </cell>
          <cell r="E970">
            <v>4.58336612310731</v>
          </cell>
          <cell r="F970">
            <v>3.0427241180929445</v>
          </cell>
          <cell r="G970">
            <v>3.0321278729544487</v>
          </cell>
          <cell r="H970">
            <v>2.949610330126982</v>
          </cell>
          <cell r="I970">
            <v>2.871292031587386</v>
          </cell>
        </row>
        <row r="971">
          <cell r="A971" t="str">
            <v>D-SBIO</v>
          </cell>
          <cell r="B971" t="str">
            <v>VAR_fin</v>
          </cell>
          <cell r="C971" t="str">
            <v>BIO</v>
          </cell>
          <cell r="D971">
            <v>4.0476592622364134</v>
          </cell>
          <cell r="E971">
            <v>4.58336612310731</v>
          </cell>
          <cell r="F971">
            <v>3.0427241180929445</v>
          </cell>
          <cell r="G971">
            <v>3.0321278729544487</v>
          </cell>
          <cell r="H971">
            <v>2.949610330126982</v>
          </cell>
          <cell r="I971">
            <v>2.871292031587386</v>
          </cell>
        </row>
        <row r="972">
          <cell r="A972" t="str">
            <v>RHEM-SHDEM</v>
          </cell>
          <cell r="B972" t="str">
            <v>VAR_fout</v>
          </cell>
          <cell r="C972" t="str">
            <v>RHEM-SHD</v>
          </cell>
          <cell r="D972">
            <v>66.986774791699034</v>
          </cell>
          <cell r="E972">
            <v>66.782026660973088</v>
          </cell>
          <cell r="F972">
            <v>65.225396847222129</v>
          </cell>
          <cell r="G972">
            <v>63.235012293286474</v>
          </cell>
          <cell r="H972">
            <v>59.086224896813604</v>
          </cell>
          <cell r="I972">
            <v>56.365619760297726</v>
          </cell>
        </row>
        <row r="973">
          <cell r="A973" t="str">
            <v>RHEM-SHDEM</v>
          </cell>
          <cell r="B973" t="str">
            <v>VAR_fin</v>
          </cell>
          <cell r="C973" t="str">
            <v>RHEM-SHNST</v>
          </cell>
          <cell r="D973">
            <v>8.4962340793544322E-5</v>
          </cell>
          <cell r="H973">
            <v>1.01374454516575E-8</v>
          </cell>
        </row>
        <row r="974">
          <cell r="A974" t="str">
            <v>RHEM-SHDEM</v>
          </cell>
          <cell r="B974" t="str">
            <v>VAR_fin</v>
          </cell>
          <cell r="C974" t="str">
            <v>RHEM-SHPLT</v>
          </cell>
          <cell r="D974">
            <v>1.4009899109364909</v>
          </cell>
          <cell r="E974">
            <v>1.6077947939840156</v>
          </cell>
          <cell r="F974">
            <v>0.27395802585343815</v>
          </cell>
          <cell r="G974">
            <v>0.38746260808345967</v>
          </cell>
          <cell r="H974">
            <v>0.51659661474538665</v>
          </cell>
          <cell r="I974">
            <v>0.45235930973534361</v>
          </cell>
        </row>
        <row r="975">
          <cell r="A975" t="str">
            <v>RHEM-SHDEM</v>
          </cell>
          <cell r="B975" t="str">
            <v>VAR_fin</v>
          </cell>
          <cell r="C975" t="str">
            <v>RHEM-SHNGAH</v>
          </cell>
          <cell r="D975">
            <v>5.1276064577745219E-5</v>
          </cell>
          <cell r="E975">
            <v>1.3403037376348624E-5</v>
          </cell>
          <cell r="F975">
            <v>1.677866803836465</v>
          </cell>
          <cell r="G975">
            <v>3.1598245623770751</v>
          </cell>
          <cell r="H975">
            <v>4.3530992086836422</v>
          </cell>
          <cell r="I975">
            <v>3.6330410867669176</v>
          </cell>
        </row>
        <row r="976">
          <cell r="A976" t="str">
            <v>RHEM-SHDEM</v>
          </cell>
          <cell r="B976" t="str">
            <v>VAR_fin</v>
          </cell>
          <cell r="C976" t="str">
            <v>RHEM-SHLTHC-WOD</v>
          </cell>
          <cell r="D976">
            <v>7.7499817490693884E-5</v>
          </cell>
          <cell r="E976">
            <v>8.0888194052362014E-6</v>
          </cell>
          <cell r="H976">
            <v>3.01550025685029E-8</v>
          </cell>
        </row>
        <row r="977">
          <cell r="A977" t="str">
            <v>RHEM-SHDEM</v>
          </cell>
          <cell r="B977" t="str">
            <v>VAR_fin</v>
          </cell>
          <cell r="C977" t="str">
            <v>RHEM-SHSOL</v>
          </cell>
          <cell r="D977">
            <v>0.4080857043064281</v>
          </cell>
          <cell r="E977">
            <v>0.47088888175942328</v>
          </cell>
          <cell r="F977">
            <v>8.9593394930104243E-3</v>
          </cell>
          <cell r="G977">
            <v>1.1522652380910348E-2</v>
          </cell>
          <cell r="H977">
            <v>1.3121516437648049E-2</v>
          </cell>
          <cell r="I977">
            <v>1.2448002197170316E-2</v>
          </cell>
        </row>
        <row r="978">
          <cell r="A978" t="str">
            <v>RHEM-SHDEM</v>
          </cell>
          <cell r="B978" t="str">
            <v>VAR_fin</v>
          </cell>
          <cell r="C978" t="str">
            <v>RHEM-SHLTHD</v>
          </cell>
          <cell r="D978">
            <v>3.4004816145663894</v>
          </cell>
          <cell r="E978">
            <v>3.7887241018024764</v>
          </cell>
          <cell r="F978">
            <v>4.3169353082273814</v>
          </cell>
          <cell r="G978">
            <v>4.6682865570748238</v>
          </cell>
          <cell r="H978">
            <v>4.3550560926201793</v>
          </cell>
          <cell r="I978">
            <v>3.7438385674545289</v>
          </cell>
        </row>
        <row r="979">
          <cell r="A979" t="str">
            <v>RHEM-SHDEM</v>
          </cell>
          <cell r="B979" t="str">
            <v>VAR_fin</v>
          </cell>
          <cell r="C979" t="str">
            <v>RHEM-SHNGA</v>
          </cell>
          <cell r="D979">
            <v>18.999206523362041</v>
          </cell>
          <cell r="E979">
            <v>19.20806584552054</v>
          </cell>
          <cell r="F979">
            <v>20.908431998068536</v>
          </cell>
          <cell r="G979">
            <v>14.622324971003803</v>
          </cell>
          <cell r="H979">
            <v>3.1587175705393364</v>
          </cell>
          <cell r="I979">
            <v>0.91619496476671491</v>
          </cell>
        </row>
        <row r="980">
          <cell r="A980" t="str">
            <v>RHEM-SHDEM</v>
          </cell>
          <cell r="B980" t="str">
            <v>VAR_fin</v>
          </cell>
          <cell r="C980" t="str">
            <v>RHEM-SHELCB</v>
          </cell>
          <cell r="D980">
            <v>4.6278681059502933</v>
          </cell>
          <cell r="E980">
            <v>1.8854723995837877</v>
          </cell>
          <cell r="F980">
            <v>3.4935924892964272E-2</v>
          </cell>
          <cell r="G980">
            <v>9.8867031499376007E-3</v>
          </cell>
          <cell r="H980">
            <v>1.9004748263308539E-3</v>
          </cell>
          <cell r="I980">
            <v>1.4062545704988611E-3</v>
          </cell>
        </row>
        <row r="981">
          <cell r="A981" t="str">
            <v>RHEM-SHDEM</v>
          </cell>
          <cell r="B981" t="str">
            <v>VAR_fin</v>
          </cell>
          <cell r="C981" t="str">
            <v>RHEM-SHELCH</v>
          </cell>
          <cell r="D981">
            <v>9.9023566299023429</v>
          </cell>
          <cell r="E981">
            <v>11.65519477741068</v>
          </cell>
          <cell r="F981">
            <v>10.954247856817522</v>
          </cell>
          <cell r="G981">
            <v>20.250133934140862</v>
          </cell>
          <cell r="H981">
            <v>29.83878450904631</v>
          </cell>
          <cell r="I981">
            <v>29.346584917500596</v>
          </cell>
        </row>
        <row r="982">
          <cell r="A982" t="str">
            <v>RHEM-SHDEM</v>
          </cell>
          <cell r="B982" t="str">
            <v>VAR_fin</v>
          </cell>
          <cell r="C982" t="str">
            <v>RHEM-SHLFO</v>
          </cell>
          <cell r="D982">
            <v>23.443538018906516</v>
          </cell>
          <cell r="E982">
            <v>19.08106199746296</v>
          </cell>
          <cell r="F982">
            <v>18.995399173860044</v>
          </cell>
          <cell r="G982">
            <v>9.5480666633915376</v>
          </cell>
          <cell r="H982">
            <v>1.9672693366223635</v>
          </cell>
          <cell r="I982">
            <v>8.1706881850202612E-2</v>
          </cell>
        </row>
        <row r="983">
          <cell r="A983" t="str">
            <v>RHEM-SHDEM</v>
          </cell>
          <cell r="B983" t="str">
            <v>VAR_fin</v>
          </cell>
          <cell r="C983" t="str">
            <v>RHEM-SHCON</v>
          </cell>
          <cell r="D983">
            <v>1.2775707096489375E-2</v>
          </cell>
          <cell r="E983">
            <v>4.7911870686651596</v>
          </cell>
          <cell r="F983">
            <v>2.9012534904718836</v>
          </cell>
          <cell r="G983">
            <v>5.7457744144506968</v>
          </cell>
          <cell r="H983">
            <v>10.876838386909474</v>
          </cell>
          <cell r="I983">
            <v>15.415440596324023</v>
          </cell>
        </row>
        <row r="984">
          <cell r="A984" t="str">
            <v>RHEM-SHDEM</v>
          </cell>
          <cell r="B984" t="str">
            <v>VAR_fin</v>
          </cell>
          <cell r="C984" t="str">
            <v>RHEM-SHWOD</v>
          </cell>
          <cell r="D984">
            <v>4.7437633340472543</v>
          </cell>
          <cell r="E984">
            <v>4.2924015709618599</v>
          </cell>
          <cell r="F984">
            <v>5.1537201248217981</v>
          </cell>
          <cell r="G984">
            <v>4.8319726580813533</v>
          </cell>
          <cell r="H984">
            <v>4.0050665237750733</v>
          </cell>
          <cell r="I984">
            <v>2.7627854298564718</v>
          </cell>
        </row>
        <row r="985">
          <cell r="A985" t="str">
            <v>RHEM-SHDEM</v>
          </cell>
          <cell r="B985" t="str">
            <v>VAR_fin</v>
          </cell>
          <cell r="C985" t="str">
            <v>RHEM-SHLTHC-NGA</v>
          </cell>
          <cell r="D985">
            <v>4.7800119744042809E-2</v>
          </cell>
          <cell r="E985">
            <v>1.5048971670307567E-3</v>
          </cell>
          <cell r="H985">
            <v>4.0372062119331999E-8</v>
          </cell>
        </row>
        <row r="986">
          <cell r="A986" t="str">
            <v>ITOT-SWHH2BR</v>
          </cell>
          <cell r="B986" t="str">
            <v>VAR_fout</v>
          </cell>
          <cell r="C986" t="str">
            <v>ITOT-SWH</v>
          </cell>
          <cell r="G986">
            <v>3.2047784652270339</v>
          </cell>
          <cell r="H986">
            <v>7.4482521899436849</v>
          </cell>
          <cell r="I986">
            <v>18.245897164808994</v>
          </cell>
        </row>
        <row r="987">
          <cell r="A987" t="str">
            <v>ITOT-SWHH2BR</v>
          </cell>
          <cell r="B987" t="str">
            <v>VAR_fin</v>
          </cell>
          <cell r="C987" t="str">
            <v>IH2</v>
          </cell>
          <cell r="G987">
            <v>3.9810747874408752</v>
          </cell>
          <cell r="H987">
            <v>9.2121317606355255</v>
          </cell>
          <cell r="I987">
            <v>22.468945075056251</v>
          </cell>
        </row>
        <row r="988">
          <cell r="A988" t="str">
            <v>ITOT-SWHH2BR</v>
          </cell>
          <cell r="B988" t="str">
            <v>VAR_ncap</v>
          </cell>
          <cell r="C988" t="str">
            <v>-</v>
          </cell>
          <cell r="G988">
            <v>0.26504965822417997</v>
          </cell>
          <cell r="H988">
            <v>0.180513615357074</v>
          </cell>
          <cell r="I988">
            <v>1.3745587484838799</v>
          </cell>
        </row>
        <row r="989">
          <cell r="A989" t="str">
            <v>ITOT-SWHH2BR</v>
          </cell>
          <cell r="B989" t="str">
            <v>VAR_cap</v>
          </cell>
          <cell r="C989" t="str">
            <v>-</v>
          </cell>
          <cell r="G989">
            <v>0.26504965822417997</v>
          </cell>
          <cell r="H989">
            <v>0.66796247371459672</v>
          </cell>
          <cell r="I989">
            <v>1.6351778499950969</v>
          </cell>
        </row>
        <row r="990">
          <cell r="A990" t="str">
            <v>RHNS-SHSTG-ELC</v>
          </cell>
          <cell r="B990" t="str">
            <v>VAR_fout</v>
          </cell>
          <cell r="C990" t="str">
            <v>RHNS-SHAELCB</v>
          </cell>
          <cell r="E990">
            <v>4.7824052572269312E-6</v>
          </cell>
          <cell r="F990">
            <v>9.126141008398539E-4</v>
          </cell>
          <cell r="G990">
            <v>1.0543900771413112E-3</v>
          </cell>
          <cell r="H990">
            <v>1.4047997783856467E-3</v>
          </cell>
          <cell r="I990">
            <v>7.8405822874003724E-4</v>
          </cell>
        </row>
        <row r="991">
          <cell r="A991" t="str">
            <v>RHNS-SHSTG-ELC</v>
          </cell>
          <cell r="B991" t="str">
            <v>VAR_fin</v>
          </cell>
          <cell r="C991" t="str">
            <v>RHNS-SHAELCB</v>
          </cell>
          <cell r="E991">
            <v>5.3744160682556858E-7</v>
          </cell>
          <cell r="F991">
            <v>9.0852644504186013E-4</v>
          </cell>
          <cell r="G991">
            <v>1.0501613220879279E-3</v>
          </cell>
          <cell r="H991">
            <v>1.4013787406964716E-3</v>
          </cell>
          <cell r="I991">
            <v>7.8278533354873912E-4</v>
          </cell>
        </row>
        <row r="992">
          <cell r="A992" t="str">
            <v>RHNS-SHSTG-ELC</v>
          </cell>
          <cell r="B992" t="str">
            <v>VAR_ncap</v>
          </cell>
          <cell r="C992" t="str">
            <v>-</v>
          </cell>
          <cell r="D992">
            <v>1.51323166361459E-5</v>
          </cell>
          <cell r="E992">
            <v>8.6360461041467401E-4</v>
          </cell>
          <cell r="F992">
            <v>2.09930566048721E-5</v>
          </cell>
          <cell r="G992">
            <v>1.0887008182063801E-5</v>
          </cell>
          <cell r="H992">
            <v>9.9759959974299697E-6</v>
          </cell>
          <cell r="I992">
            <v>8.8848215754886102E-6</v>
          </cell>
        </row>
        <row r="993">
          <cell r="A993" t="str">
            <v>RHNS-SHSTG-ELC</v>
          </cell>
          <cell r="B993" t="str">
            <v>VAR_cap</v>
          </cell>
          <cell r="C993" t="str">
            <v>-</v>
          </cell>
          <cell r="D993">
            <v>1.51323166361459E-5</v>
          </cell>
          <cell r="E993">
            <v>8.7712567499534388E-4</v>
          </cell>
          <cell r="F993">
            <v>8.9298007665357057E-4</v>
          </cell>
          <cell r="G993">
            <v>8.916811067413952E-4</v>
          </cell>
          <cell r="H993">
            <v>2.0621783662763449E-4</v>
          </cell>
          <cell r="I993">
            <v>8.7185635325899501E-5</v>
          </cell>
        </row>
        <row r="994">
          <cell r="A994" t="str">
            <v>RHES-SHCOABR</v>
          </cell>
          <cell r="B994" t="str">
            <v>VAR_fout</v>
          </cell>
          <cell r="C994" t="str">
            <v>CO2_R</v>
          </cell>
          <cell r="D994">
            <v>9.2700776792688995</v>
          </cell>
          <cell r="E994">
            <v>9.2700072613631992</v>
          </cell>
          <cell r="F994">
            <v>2.37237865064353</v>
          </cell>
          <cell r="G994">
            <v>4.4804589956434202E-2</v>
          </cell>
        </row>
        <row r="995">
          <cell r="A995" t="str">
            <v>RHES-SHCOABR</v>
          </cell>
          <cell r="B995" t="str">
            <v>VAR_fout</v>
          </cell>
          <cell r="C995" t="str">
            <v>RHES-SHCOA</v>
          </cell>
          <cell r="D995">
            <v>7.2000603334127389E-2</v>
          </cell>
          <cell r="E995">
            <v>7.2000056398937501E-2</v>
          </cell>
          <cell r="F995">
            <v>2.0428586881170555E-2</v>
          </cell>
          <cell r="G995">
            <v>3.8666312799511649E-4</v>
          </cell>
        </row>
        <row r="996">
          <cell r="A996" t="str">
            <v>RHES-SHCOABR</v>
          </cell>
          <cell r="B996" t="str">
            <v>VAR_fin</v>
          </cell>
          <cell r="C996" t="str">
            <v>RCOA</v>
          </cell>
          <cell r="D996">
            <v>0.10000083796406588</v>
          </cell>
          <cell r="E996">
            <v>0.10000007833185748</v>
          </cell>
          <cell r="F996">
            <v>2.5592002703813711E-2</v>
          </cell>
          <cell r="G996">
            <v>4.8332890999389582E-4</v>
          </cell>
        </row>
        <row r="997">
          <cell r="A997" t="str">
            <v>RHES-SHCOABR</v>
          </cell>
          <cell r="B997" t="str">
            <v>VAR_cap</v>
          </cell>
          <cell r="C997" t="str">
            <v>-</v>
          </cell>
          <cell r="D997">
            <v>7.0000000000000001E-3</v>
          </cell>
          <cell r="E997">
            <v>6.3063529718525545E-3</v>
          </cell>
          <cell r="F997">
            <v>1.9524290081557897E-3</v>
          </cell>
          <cell r="G997">
            <v>5.3619151163030419E-5</v>
          </cell>
        </row>
        <row r="998">
          <cell r="A998" t="str">
            <v>D-INGA</v>
          </cell>
          <cell r="B998" t="str">
            <v>VAR_fout</v>
          </cell>
          <cell r="C998" t="str">
            <v>CO2</v>
          </cell>
          <cell r="D998">
            <v>2101.5231911222299</v>
          </cell>
          <cell r="E998">
            <v>1797.4454787885099</v>
          </cell>
          <cell r="F998">
            <v>1640.69388828976</v>
          </cell>
          <cell r="G998">
            <v>1173.9884937773099</v>
          </cell>
          <cell r="H998">
            <v>976.11938050736796</v>
          </cell>
          <cell r="I998">
            <v>377.02660137465898</v>
          </cell>
        </row>
        <row r="999">
          <cell r="A999" t="str">
            <v>D-INGA</v>
          </cell>
          <cell r="B999" t="str">
            <v>VAR_fout</v>
          </cell>
          <cell r="C999" t="str">
            <v>INGA</v>
          </cell>
          <cell r="D999">
            <v>37.469321492128223</v>
          </cell>
          <cell r="E999">
            <v>31.768117786354285</v>
          </cell>
          <cell r="F999">
            <v>31.447829092465927</v>
          </cell>
          <cell r="G999">
            <v>23.180677209292831</v>
          </cell>
          <cell r="H999">
            <v>19.793756499303662</v>
          </cell>
          <cell r="I999">
            <v>9.1185684452962423</v>
          </cell>
        </row>
        <row r="1000">
          <cell r="A1000" t="str">
            <v>D-INGA</v>
          </cell>
          <cell r="B1000" t="str">
            <v>VAR_fin</v>
          </cell>
          <cell r="C1000" t="str">
            <v>NGA</v>
          </cell>
          <cell r="D1000">
            <v>37.261049487982881</v>
          </cell>
          <cell r="E1000">
            <v>31.869600687739574</v>
          </cell>
          <cell r="F1000">
            <v>29.090317168258071</v>
          </cell>
          <cell r="G1000">
            <v>20.815398825838805</v>
          </cell>
          <cell r="H1000">
            <v>17.307081214669658</v>
          </cell>
          <cell r="I1000">
            <v>6.6848688186996323</v>
          </cell>
        </row>
        <row r="1001">
          <cell r="A1001" t="str">
            <v>D-INGA</v>
          </cell>
          <cell r="B1001" t="str">
            <v>VAR_fin</v>
          </cell>
          <cell r="C1001" t="str">
            <v>BNGA</v>
          </cell>
          <cell r="D1001">
            <v>0.32797223253554553</v>
          </cell>
          <cell r="E1001">
            <v>4.6551197758271796E-5</v>
          </cell>
          <cell r="F1001">
            <v>2.4391591514452653</v>
          </cell>
          <cell r="G1001">
            <v>2.4392030183184152</v>
          </cell>
          <cell r="H1001">
            <v>2.43920496414587</v>
          </cell>
          <cell r="I1001">
            <v>2.4391413793993553</v>
          </cell>
        </row>
        <row r="1002">
          <cell r="A1002" t="str">
            <v>D-INGA</v>
          </cell>
          <cell r="B1002" t="str">
            <v>VAR_fin</v>
          </cell>
          <cell r="C1002" t="str">
            <v>H2</v>
          </cell>
          <cell r="F1002">
            <v>1.8816623583407764E-2</v>
          </cell>
          <cell r="G1002">
            <v>1.8288884383933494E-4</v>
          </cell>
          <cell r="H1002">
            <v>0.11108660361956763</v>
          </cell>
          <cell r="I1002">
            <v>2.3796760872314339E-2</v>
          </cell>
        </row>
        <row r="1003">
          <cell r="A1003" t="str">
            <v>D-INGA</v>
          </cell>
          <cell r="B1003" t="str">
            <v>VAR_ncap</v>
          </cell>
          <cell r="C1003" t="str">
            <v>-</v>
          </cell>
          <cell r="D1003">
            <v>1.90600392700599E-7</v>
          </cell>
          <cell r="E1003">
            <v>1.3347702008609801E-7</v>
          </cell>
          <cell r="F1003">
            <v>1.84379373803717E-7</v>
          </cell>
          <cell r="G1003">
            <v>2.6452351767158001E-7</v>
          </cell>
          <cell r="H1003">
            <v>8.2367460161490296E-7</v>
          </cell>
          <cell r="I1003">
            <v>2.7106879417504601E-6</v>
          </cell>
        </row>
        <row r="1004">
          <cell r="A1004" t="str">
            <v>D-INGA</v>
          </cell>
          <cell r="B1004" t="str">
            <v>VAR_cap</v>
          </cell>
          <cell r="C1004" t="str">
            <v>-</v>
          </cell>
          <cell r="D1004">
            <v>1.9844835608664928</v>
          </cell>
          <cell r="E1004">
            <v>1.9844836943435127</v>
          </cell>
          <cell r="F1004">
            <v>1.9844838787228867</v>
          </cell>
          <cell r="G1004">
            <v>1.9844841432464042</v>
          </cell>
          <cell r="H1004">
            <v>1.9844854711138389</v>
          </cell>
          <cell r="I1004">
            <v>1.0954642489816004</v>
          </cell>
        </row>
        <row r="1005">
          <cell r="A1005" t="str">
            <v>RHEM-SHNGAHP</v>
          </cell>
          <cell r="B1005" t="str">
            <v>VAR_fout</v>
          </cell>
          <cell r="C1005" t="str">
            <v>CO2_R</v>
          </cell>
          <cell r="F1005">
            <v>49.8325926249913</v>
          </cell>
          <cell r="G1005">
            <v>90.505119828521899</v>
          </cell>
          <cell r="H1005">
            <v>120.728017142472</v>
          </cell>
          <cell r="I1005">
            <v>95.907795154213403</v>
          </cell>
        </row>
        <row r="1006">
          <cell r="A1006" t="str">
            <v>RHEM-SHNGAHP</v>
          </cell>
          <cell r="B1006" t="str">
            <v>VAR_fout</v>
          </cell>
          <cell r="C1006" t="str">
            <v>RHEM-SHANGAH</v>
          </cell>
          <cell r="F1006">
            <v>1.6778642824155949</v>
          </cell>
          <cell r="G1006">
            <v>3.1598241222516354</v>
          </cell>
          <cell r="H1006">
            <v>4.3530947073942601</v>
          </cell>
          <cell r="I1006">
            <v>3.6330401102824585</v>
          </cell>
        </row>
        <row r="1007">
          <cell r="A1007" t="str">
            <v>RHEM-SHNGAHP</v>
          </cell>
          <cell r="B1007" t="str">
            <v>VAR_fin</v>
          </cell>
          <cell r="C1007" t="str">
            <v>RHEMELCHPC</v>
          </cell>
          <cell r="F1007">
            <v>1.6778642824155949</v>
          </cell>
          <cell r="G1007">
            <v>3.1598241222516354</v>
          </cell>
          <cell r="H1007">
            <v>4.3530947073942601</v>
          </cell>
          <cell r="I1007">
            <v>3.6330401102824585</v>
          </cell>
        </row>
        <row r="1008">
          <cell r="A1008" t="str">
            <v>RHEM-SHNGAHP</v>
          </cell>
          <cell r="B1008" t="str">
            <v>VAR_fin</v>
          </cell>
          <cell r="C1008" t="str">
            <v>RNGA</v>
          </cell>
          <cell r="F1008">
            <v>0.88355660682608728</v>
          </cell>
          <cell r="G1008">
            <v>1.6047007061794676</v>
          </cell>
          <cell r="H1008">
            <v>2.1405676798310691</v>
          </cell>
          <cell r="I1008">
            <v>1.7004928218832172</v>
          </cell>
        </row>
        <row r="1009">
          <cell r="A1009" t="str">
            <v>RHEM-SHNGAHP</v>
          </cell>
          <cell r="B1009" t="str">
            <v>VAR_ncap</v>
          </cell>
          <cell r="C1009" t="str">
            <v>-</v>
          </cell>
          <cell r="D1009">
            <v>3.2027729675031899E-8</v>
          </cell>
          <cell r="E1009">
            <v>5.6420524884173602E-8</v>
          </cell>
          <cell r="F1009">
            <v>0.118488433090349</v>
          </cell>
          <cell r="G1009">
            <v>0.104641876661309</v>
          </cell>
          <cell r="H1009">
            <v>0.170348174950643</v>
          </cell>
          <cell r="I1009">
            <v>0.114214644588607</v>
          </cell>
        </row>
        <row r="1010">
          <cell r="A1010" t="str">
            <v>RHEM-SHNGAHP</v>
          </cell>
          <cell r="B1010" t="str">
            <v>VAR_cap</v>
          </cell>
          <cell r="C1010" t="str">
            <v>-</v>
          </cell>
          <cell r="D1010">
            <v>3.2027729675031899E-8</v>
          </cell>
          <cell r="E1010">
            <v>-4.4642489922759517E-8</v>
          </cell>
          <cell r="F1010">
            <v>0.11848844184814369</v>
          </cell>
          <cell r="G1010">
            <v>0.22313032474081174</v>
          </cell>
          <cell r="H1010">
            <v>0.30739658956216004</v>
          </cell>
          <cell r="I1010">
            <v>0.25670443751956856</v>
          </cell>
        </row>
        <row r="1011">
          <cell r="A1011" t="str">
            <v>D-SPLT</v>
          </cell>
          <cell r="B1011" t="str">
            <v>VAR_fout</v>
          </cell>
          <cell r="C1011" t="str">
            <v>SPLT</v>
          </cell>
          <cell r="D1011">
            <v>2.0856361909979158</v>
          </cell>
          <cell r="E1011">
            <v>2.4000921397263952</v>
          </cell>
          <cell r="F1011">
            <v>0.53366485037568612</v>
          </cell>
          <cell r="G1011">
            <v>0.87357485695303316</v>
          </cell>
          <cell r="H1011">
            <v>1.4789616325409678</v>
          </cell>
          <cell r="I1011">
            <v>1.484090598284924</v>
          </cell>
        </row>
        <row r="1012">
          <cell r="A1012" t="str">
            <v>D-SPLT</v>
          </cell>
          <cell r="B1012" t="str">
            <v>VAR_fin</v>
          </cell>
          <cell r="C1012" t="str">
            <v>PLT</v>
          </cell>
          <cell r="D1012">
            <v>2.0856361909979158</v>
          </cell>
          <cell r="E1012">
            <v>2.4000921397263952</v>
          </cell>
          <cell r="F1012">
            <v>0.53366485037568612</v>
          </cell>
          <cell r="G1012">
            <v>0.87357485695303316</v>
          </cell>
          <cell r="H1012">
            <v>1.4789616325409678</v>
          </cell>
          <cell r="I1012">
            <v>1.484090598284924</v>
          </cell>
        </row>
        <row r="1013">
          <cell r="A1013" t="str">
            <v>RHES-SHCONBR</v>
          </cell>
          <cell r="B1013" t="str">
            <v>VAR_fout</v>
          </cell>
          <cell r="C1013" t="str">
            <v>RHES-SHCON</v>
          </cell>
          <cell r="F1013">
            <v>3.3863757780743371E-5</v>
          </cell>
          <cell r="G1013">
            <v>3.1709232006202265E-5</v>
          </cell>
          <cell r="H1013">
            <v>3.7526685522787102E-5</v>
          </cell>
          <cell r="I1013">
            <v>3.8042003766065089E-5</v>
          </cell>
        </row>
        <row r="1014">
          <cell r="A1014" t="str">
            <v>RHES-SHCONBR</v>
          </cell>
          <cell r="B1014" t="str">
            <v>VAR_fin</v>
          </cell>
          <cell r="C1014" t="str">
            <v>CON</v>
          </cell>
          <cell r="F1014">
            <v>3.3863757780743371E-5</v>
          </cell>
          <cell r="G1014">
            <v>3.1709232006202265E-5</v>
          </cell>
          <cell r="H1014">
            <v>3.7526685522787102E-5</v>
          </cell>
          <cell r="I1014">
            <v>3.8042003766065089E-5</v>
          </cell>
        </row>
        <row r="1015">
          <cell r="A1015" t="str">
            <v>RHES-SHCONBR</v>
          </cell>
          <cell r="B1015" t="str">
            <v>VAR_ncap</v>
          </cell>
          <cell r="C1015" t="str">
            <v>-</v>
          </cell>
          <cell r="E1015">
            <v>1.04804092565331E-8</v>
          </cell>
          <cell r="F1015">
            <v>1.9213756901055501E-6</v>
          </cell>
          <cell r="G1015">
            <v>4.3952103150587799E-8</v>
          </cell>
          <cell r="H1015">
            <v>2.7617518860886E-8</v>
          </cell>
          <cell r="I1015">
            <v>4.4991924680516202E-8</v>
          </cell>
        </row>
        <row r="1016">
          <cell r="A1016" t="str">
            <v>RHES-SHCONBR</v>
          </cell>
          <cell r="B1016" t="str">
            <v>VAR_cap</v>
          </cell>
          <cell r="C1016" t="str">
            <v>-</v>
          </cell>
          <cell r="E1016">
            <v>1.04804092565331E-8</v>
          </cell>
          <cell r="F1016">
            <v>1.9318560993620801E-6</v>
          </cell>
          <cell r="G1016">
            <v>1.9758082025126702E-6</v>
          </cell>
          <cell r="H1016">
            <v>2.4871147820854799E-6</v>
          </cell>
          <cell r="I1016">
            <v>2.5321067067660001E-6</v>
          </cell>
        </row>
        <row r="1017">
          <cell r="A1017" t="str">
            <v>RHSA-WHSOLBR</v>
          </cell>
          <cell r="B1017" t="str">
            <v>VAR_fout</v>
          </cell>
          <cell r="C1017" t="str">
            <v>RHSA-WHASOL</v>
          </cell>
          <cell r="D1017">
            <v>1.721488024659851</v>
          </cell>
          <cell r="E1017">
            <v>1.9867284728245242</v>
          </cell>
          <cell r="F1017">
            <v>0.93411018123162315</v>
          </cell>
          <cell r="G1017">
            <v>1.2371783432809711</v>
          </cell>
          <cell r="H1017">
            <v>1.6975667598214148</v>
          </cell>
          <cell r="I1017">
            <v>1.9163010312430919</v>
          </cell>
        </row>
        <row r="1018">
          <cell r="A1018" t="str">
            <v>RHSA-WHSOLBR</v>
          </cell>
          <cell r="B1018" t="str">
            <v>VAR_fin</v>
          </cell>
          <cell r="C1018" t="str">
            <v>SOL</v>
          </cell>
          <cell r="D1018">
            <v>1.721488024659851</v>
          </cell>
          <cell r="E1018">
            <v>1.9867284728245242</v>
          </cell>
          <cell r="F1018">
            <v>0.93411018123162315</v>
          </cell>
          <cell r="G1018">
            <v>1.2371783432809711</v>
          </cell>
          <cell r="H1018">
            <v>1.6975667598214148</v>
          </cell>
          <cell r="I1018">
            <v>1.9163010312430919</v>
          </cell>
        </row>
        <row r="1019">
          <cell r="A1019" t="str">
            <v>RHSA-WHSOLBR</v>
          </cell>
          <cell r="B1019" t="str">
            <v>VAR_fin</v>
          </cell>
          <cell r="C1019" t="str">
            <v>RHSASOLBRC</v>
          </cell>
          <cell r="D1019">
            <v>1.721488024659851</v>
          </cell>
          <cell r="E1019">
            <v>1.9867284728245242</v>
          </cell>
          <cell r="F1019">
            <v>0.93411018123162315</v>
          </cell>
          <cell r="G1019">
            <v>1.2371783432809711</v>
          </cell>
          <cell r="H1019">
            <v>1.6975667598214148</v>
          </cell>
          <cell r="I1019">
            <v>1.9163010312430919</v>
          </cell>
        </row>
        <row r="1020">
          <cell r="A1020" t="str">
            <v>RHSA-WHSOLBR</v>
          </cell>
          <cell r="B1020" t="str">
            <v>VAR_ncap</v>
          </cell>
          <cell r="C1020" t="str">
            <v>-</v>
          </cell>
          <cell r="E1020">
            <v>8.4125135191125605E-2</v>
          </cell>
          <cell r="F1020">
            <v>1.0446771568143E-7</v>
          </cell>
          <cell r="G1020">
            <v>1.89113948416337E-7</v>
          </cell>
          <cell r="H1020">
            <v>0.182979755670681</v>
          </cell>
          <cell r="I1020">
            <v>0.26168314901571199</v>
          </cell>
        </row>
        <row r="1021">
          <cell r="A1021" t="str">
            <v>RHSA-WHSOLBR</v>
          </cell>
          <cell r="B1021" t="str">
            <v>VAR_cap</v>
          </cell>
          <cell r="C1021" t="str">
            <v>-</v>
          </cell>
          <cell r="D1021">
            <v>0.25000991745774798</v>
          </cell>
          <cell r="E1021">
            <v>0.33413501005761104</v>
          </cell>
          <cell r="F1021">
            <v>0.3341344656943207</v>
          </cell>
          <cell r="G1021">
            <v>0.33413485345203603</v>
          </cell>
          <cell r="H1021">
            <v>0.43319593544372287</v>
          </cell>
          <cell r="I1021">
            <v>0.50031770424116573</v>
          </cell>
        </row>
        <row r="1022">
          <cell r="A1022" t="str">
            <v>SCOM-SHCONBR</v>
          </cell>
          <cell r="B1022" t="str">
            <v>VAR_ncap</v>
          </cell>
          <cell r="C1022" t="str">
            <v>-</v>
          </cell>
          <cell r="H1022">
            <v>7.85564850070463E-8</v>
          </cell>
          <cell r="I1022">
            <v>1.38363222979949E-7</v>
          </cell>
        </row>
        <row r="1023">
          <cell r="A1023" t="str">
            <v>SCOM-SHCONBR</v>
          </cell>
          <cell r="B1023" t="str">
            <v>VAR_cap</v>
          </cell>
          <cell r="C1023" t="str">
            <v>-</v>
          </cell>
          <cell r="E1023">
            <v>-1.6939822164051301E-8</v>
          </cell>
          <cell r="H1023">
            <v>3.2197505188498899E-7</v>
          </cell>
          <cell r="I1023">
            <v>4.60338274864938E-7</v>
          </cell>
        </row>
        <row r="1024">
          <cell r="A1024" t="str">
            <v>RHNM-SHNGABR</v>
          </cell>
          <cell r="B1024" t="str">
            <v>VAR_fout</v>
          </cell>
          <cell r="C1024" t="str">
            <v>CO2_R</v>
          </cell>
          <cell r="E1024">
            <v>43.099218944588301</v>
          </cell>
          <cell r="F1024">
            <v>6.6804791153478602</v>
          </cell>
          <cell r="G1024">
            <v>7.4753394435256197</v>
          </cell>
          <cell r="H1024">
            <v>3.8838000173060201</v>
          </cell>
        </row>
        <row r="1025">
          <cell r="A1025" t="str">
            <v>RHNM-SHNGABR</v>
          </cell>
          <cell r="B1025" t="str">
            <v>VAR_fout</v>
          </cell>
          <cell r="C1025" t="str">
            <v>RHNM-SHNGA</v>
          </cell>
          <cell r="E1025">
            <v>0.72596202122976805</v>
          </cell>
          <cell r="F1025">
            <v>0.11368275573395473</v>
          </cell>
          <cell r="G1025">
            <v>0.12721051495418245</v>
          </cell>
          <cell r="H1025">
            <v>6.6092095194327571E-2</v>
          </cell>
        </row>
        <row r="1026">
          <cell r="A1026" t="str">
            <v>RHNM-SHNGABR</v>
          </cell>
          <cell r="B1026" t="str">
            <v>VAR_fin</v>
          </cell>
          <cell r="C1026" t="str">
            <v>RNGA</v>
          </cell>
          <cell r="E1026">
            <v>0.76417054866291334</v>
          </cell>
          <cell r="F1026">
            <v>0.11844821126503285</v>
          </cell>
          <cell r="G1026">
            <v>0.13254147949513514</v>
          </cell>
          <cell r="H1026">
            <v>6.8861702434503874E-2</v>
          </cell>
        </row>
        <row r="1027">
          <cell r="A1027" t="str">
            <v>RHNM-SHNGABR</v>
          </cell>
          <cell r="B1027" t="str">
            <v>VAR_ncap</v>
          </cell>
          <cell r="C1027" t="str">
            <v>-</v>
          </cell>
          <cell r="E1027">
            <v>5.6358010450056499E-2</v>
          </cell>
          <cell r="F1027">
            <v>1.13184616765967E-7</v>
          </cell>
          <cell r="G1027">
            <v>3.1739840538189201E-7</v>
          </cell>
          <cell r="H1027">
            <v>5.1461631637364797E-3</v>
          </cell>
          <cell r="I1027">
            <v>8.5898838673301899E-8</v>
          </cell>
        </row>
        <row r="1028">
          <cell r="A1028" t="str">
            <v>RHNM-SHNGABR</v>
          </cell>
          <cell r="B1028" t="str">
            <v>VAR_cap</v>
          </cell>
          <cell r="C1028" t="str">
            <v>-</v>
          </cell>
          <cell r="E1028">
            <v>5.6358010450056499E-2</v>
          </cell>
          <cell r="F1028">
            <v>1.9529293749495497E-2</v>
          </cell>
          <cell r="G1028">
            <v>1.9478972461428094E-2</v>
          </cell>
          <cell r="H1028">
            <v>5.1522804228012345E-3</v>
          </cell>
          <cell r="I1028">
            <v>3.9231438386301033E-6</v>
          </cell>
        </row>
        <row r="1029">
          <cell r="A1029" t="str">
            <v>RHES-SHSOLBR</v>
          </cell>
          <cell r="B1029" t="str">
            <v>VAR_fout</v>
          </cell>
          <cell r="C1029" t="str">
            <v>RHES-SHASOL</v>
          </cell>
          <cell r="D1029">
            <v>0.37732610756439694</v>
          </cell>
          <cell r="E1029">
            <v>0.43546538393385126</v>
          </cell>
          <cell r="F1029">
            <v>2.1344537913487074E-2</v>
          </cell>
          <cell r="G1029">
            <v>2.4681696177545478E-2</v>
          </cell>
          <cell r="H1029">
            <v>2.5937857477308972E-2</v>
          </cell>
          <cell r="I1029">
            <v>2.5328172469333422E-2</v>
          </cell>
        </row>
        <row r="1030">
          <cell r="A1030" t="str">
            <v>RHES-SHSOLBR</v>
          </cell>
          <cell r="B1030" t="str">
            <v>VAR_fin</v>
          </cell>
          <cell r="C1030" t="str">
            <v>SOL</v>
          </cell>
          <cell r="D1030">
            <v>0.37732610756439694</v>
          </cell>
          <cell r="E1030">
            <v>0.43546538393385126</v>
          </cell>
          <cell r="F1030">
            <v>2.1344537913487074E-2</v>
          </cell>
          <cell r="G1030">
            <v>2.4681696177545478E-2</v>
          </cell>
          <cell r="H1030">
            <v>2.5937857477308972E-2</v>
          </cell>
          <cell r="I1030">
            <v>2.5328172469333422E-2</v>
          </cell>
        </row>
        <row r="1031">
          <cell r="A1031" t="str">
            <v>RHES-SHSOLBR</v>
          </cell>
          <cell r="B1031" t="str">
            <v>VAR_ncap</v>
          </cell>
          <cell r="C1031" t="str">
            <v>-</v>
          </cell>
          <cell r="E1031">
            <v>8.4450333711329102E-3</v>
          </cell>
          <cell r="F1031">
            <v>3.3555314771188802E-8</v>
          </cell>
          <cell r="G1031">
            <v>3.7166575469507502E-8</v>
          </cell>
          <cell r="H1031">
            <v>3.77982737240998E-3</v>
          </cell>
          <cell r="I1031">
            <v>9.955217628799791E-4</v>
          </cell>
        </row>
        <row r="1032">
          <cell r="A1032" t="str">
            <v>RHES-SHSOLBR</v>
          </cell>
          <cell r="B1032" t="str">
            <v>VAR_cap</v>
          </cell>
          <cell r="C1032" t="str">
            <v>-</v>
          </cell>
          <cell r="D1032">
            <v>5.4798678617278197E-2</v>
          </cell>
          <cell r="E1032">
            <v>6.3243694733250574E-2</v>
          </cell>
          <cell r="F1032">
            <v>6.3242520943834618E-2</v>
          </cell>
          <cell r="G1032">
            <v>6.3241613015975168E-2</v>
          </cell>
          <cell r="H1032">
            <v>3.7799337335869981E-3</v>
          </cell>
          <cell r="I1032">
            <v>3.7386937269569035E-3</v>
          </cell>
        </row>
        <row r="1033">
          <cell r="A1033" t="str">
            <v>SCOM-SHSOLBR</v>
          </cell>
          <cell r="B1033" t="str">
            <v>VAR_fout</v>
          </cell>
          <cell r="C1033" t="str">
            <v>SCOM-SHASOL</v>
          </cell>
          <cell r="D1033">
            <v>0.62699621081890289</v>
          </cell>
          <cell r="E1033">
            <v>0.68733634695670698</v>
          </cell>
          <cell r="F1033">
            <v>0.54654655244644768</v>
          </cell>
          <cell r="G1033">
            <v>0.76004428801822466</v>
          </cell>
          <cell r="H1033">
            <v>1.0876343579667289</v>
          </cell>
          <cell r="I1033">
            <v>1.240073878094474</v>
          </cell>
        </row>
        <row r="1034">
          <cell r="A1034" t="str">
            <v>SCOM-SHSOLBR</v>
          </cell>
          <cell r="B1034" t="str">
            <v>VAR_fin</v>
          </cell>
          <cell r="C1034" t="str">
            <v>SOL</v>
          </cell>
          <cell r="D1034">
            <v>0.62699621081890289</v>
          </cell>
          <cell r="E1034">
            <v>0.68733634695670698</v>
          </cell>
          <cell r="F1034">
            <v>0.54654655244644768</v>
          </cell>
          <cell r="G1034">
            <v>0.76004428801822466</v>
          </cell>
          <cell r="H1034">
            <v>1.0876343579667289</v>
          </cell>
          <cell r="I1034">
            <v>1.240073878094474</v>
          </cell>
        </row>
        <row r="1035">
          <cell r="A1035" t="str">
            <v>SCOM-SHSOLBR</v>
          </cell>
          <cell r="B1035" t="str">
            <v>VAR_ncap</v>
          </cell>
          <cell r="C1035" t="str">
            <v>-</v>
          </cell>
          <cell r="D1035">
            <v>2.7892911589968201E-5</v>
          </cell>
          <cell r="E1035">
            <v>8.7437520439628894E-3</v>
          </cell>
          <cell r="F1035">
            <v>1.6718610030875801E-7</v>
          </cell>
          <cell r="G1035">
            <v>1.16148339673497E-2</v>
          </cell>
          <cell r="H1035">
            <v>6.2121069084017599E-2</v>
          </cell>
          <cell r="I1035">
            <v>0.10764680982019501</v>
          </cell>
        </row>
        <row r="1036">
          <cell r="A1036" t="str">
            <v>SCOM-SHSOLBR</v>
          </cell>
          <cell r="B1036" t="str">
            <v>VAR_cap</v>
          </cell>
          <cell r="C1036" t="str">
            <v>-</v>
          </cell>
          <cell r="D1036">
            <v>9.1085486387669473E-2</v>
          </cell>
          <cell r="E1036">
            <v>9.9829184601578219E-2</v>
          </cell>
          <cell r="F1036">
            <v>9.9828907786499818E-2</v>
          </cell>
          <cell r="G1036">
            <v>0.111444045718888</v>
          </cell>
          <cell r="H1036">
            <v>0.16021290677010538</v>
          </cell>
          <cell r="I1036">
            <v>0.19086691105281053</v>
          </cell>
        </row>
        <row r="1037">
          <cell r="A1037" t="str">
            <v>RHEM-SHSTG-ELCHP</v>
          </cell>
          <cell r="B1037" t="str">
            <v>VAR_fout</v>
          </cell>
          <cell r="C1037" t="str">
            <v>RHEM-SHAELCH</v>
          </cell>
          <cell r="D1037">
            <v>1.5616951795631869E-6</v>
          </cell>
          <cell r="E1037">
            <v>2.7614594630242634E-6</v>
          </cell>
          <cell r="F1037">
            <v>0.7429392690263964</v>
          </cell>
          <cell r="G1037">
            <v>0.93316906977686442</v>
          </cell>
          <cell r="H1037">
            <v>1.1311728823104557</v>
          </cell>
          <cell r="I1037">
            <v>0.94843965737599478</v>
          </cell>
        </row>
        <row r="1038">
          <cell r="A1038" t="str">
            <v>RHEM-SHSTG-ELCHP</v>
          </cell>
          <cell r="B1038" t="str">
            <v>VAR_fin</v>
          </cell>
          <cell r="C1038" t="str">
            <v>RHEM-SHAELCH</v>
          </cell>
          <cell r="D1038">
            <v>9.0530541805747381E-6</v>
          </cell>
          <cell r="E1038">
            <v>3.8287571120946652E-6</v>
          </cell>
          <cell r="F1038">
            <v>0.74295164224259747</v>
          </cell>
          <cell r="G1038">
            <v>0.93318599391397916</v>
          </cell>
          <cell r="H1038">
            <v>1.131201776642675</v>
          </cell>
          <cell r="I1038">
            <v>0.9484562955640744</v>
          </cell>
        </row>
        <row r="1039">
          <cell r="A1039" t="str">
            <v>RHEM-SHSTG-ELCHP</v>
          </cell>
          <cell r="B1039" t="str">
            <v>VAR_ncap</v>
          </cell>
          <cell r="C1039" t="str">
            <v>-</v>
          </cell>
          <cell r="D1039">
            <v>2.9993597602717202E-3</v>
          </cell>
          <cell r="E1039">
            <v>0.190656303535302</v>
          </cell>
          <cell r="F1039">
            <v>1.6371157757231299E-5</v>
          </cell>
          <cell r="G1039">
            <v>0.14281520039497</v>
          </cell>
          <cell r="H1039">
            <v>0.22955584674028001</v>
          </cell>
          <cell r="I1039">
            <v>0.249660222341409</v>
          </cell>
        </row>
        <row r="1040">
          <cell r="A1040" t="str">
            <v>RHEM-SHSTG-ELCHP</v>
          </cell>
          <cell r="B1040" t="str">
            <v>VAR_cap</v>
          </cell>
          <cell r="C1040" t="str">
            <v>-</v>
          </cell>
          <cell r="D1040">
            <v>2.9993597602717202E-3</v>
          </cell>
          <cell r="E1040">
            <v>0.19365048896186274</v>
          </cell>
          <cell r="F1040">
            <v>0.19365013057265792</v>
          </cell>
          <cell r="G1040">
            <v>0.33645687149378284</v>
          </cell>
          <cell r="H1040">
            <v>0.49577352637036165</v>
          </cell>
          <cell r="I1040">
            <v>0.48759360435155796</v>
          </cell>
        </row>
        <row r="1041">
          <cell r="A1041" t="str">
            <v>ITOT-SWHELCBR</v>
          </cell>
          <cell r="B1041" t="str">
            <v>VAR_fout</v>
          </cell>
          <cell r="C1041" t="str">
            <v>ITOT-SWHAELC</v>
          </cell>
          <cell r="D1041">
            <v>9.8138985003903709</v>
          </cell>
          <cell r="E1041">
            <v>10.33508378936348</v>
          </cell>
          <cell r="F1041">
            <v>11.486139217371397</v>
          </cell>
          <cell r="G1041">
            <v>11.486139471635052</v>
          </cell>
          <cell r="H1041">
            <v>11.486140313420201</v>
          </cell>
          <cell r="I1041">
            <v>11.486141499259418</v>
          </cell>
        </row>
        <row r="1042">
          <cell r="A1042" t="str">
            <v>ITOT-SWHELCBR</v>
          </cell>
          <cell r="B1042" t="str">
            <v>VAR_fin</v>
          </cell>
          <cell r="C1042" t="str">
            <v>ITOT_ELC</v>
          </cell>
          <cell r="D1042">
            <v>11.646948486599429</v>
          </cell>
          <cell r="E1042">
            <v>12.258978951870336</v>
          </cell>
          <cell r="F1042">
            <v>13.613480053245429</v>
          </cell>
          <cell r="G1042">
            <v>13.595476123212961</v>
          </cell>
          <cell r="H1042">
            <v>13.559611144065023</v>
          </cell>
          <cell r="I1042">
            <v>13.523935301591546</v>
          </cell>
        </row>
        <row r="1043">
          <cell r="A1043" t="str">
            <v>ITOT-SWHELCBR</v>
          </cell>
          <cell r="B1043" t="str">
            <v>VAR_ncap</v>
          </cell>
          <cell r="C1043" t="str">
            <v>-</v>
          </cell>
          <cell r="E1043">
            <v>0.17987444075473499</v>
          </cell>
          <cell r="F1043">
            <v>3.5285094970962501E-2</v>
          </cell>
          <cell r="G1043">
            <v>1.5058493275081501E-5</v>
          </cell>
          <cell r="H1043">
            <v>0.404385756665324</v>
          </cell>
          <cell r="I1043">
            <v>0.51174552997016498</v>
          </cell>
        </row>
        <row r="1044">
          <cell r="A1044" t="str">
            <v>ITOT-SWHELCBR</v>
          </cell>
          <cell r="B1044" t="str">
            <v>VAR_cap</v>
          </cell>
          <cell r="C1044" t="str">
            <v>-</v>
          </cell>
          <cell r="D1044">
            <v>0.55644997413134401</v>
          </cell>
          <cell r="E1044">
            <v>0.73632280702124997</v>
          </cell>
          <cell r="F1044">
            <v>0.77160473203484647</v>
          </cell>
          <cell r="G1044">
            <v>0.77161130765695063</v>
          </cell>
          <cell r="H1044">
            <v>1.0375528604555133</v>
          </cell>
          <cell r="I1044">
            <v>1.0704002867120406</v>
          </cell>
        </row>
        <row r="1045">
          <cell r="A1045"/>
          <cell r="B1045"/>
          <cell r="C1045"/>
        </row>
        <row r="1046">
          <cell r="A1046"/>
          <cell r="B1046"/>
          <cell r="C1046"/>
        </row>
        <row r="1047">
          <cell r="A1047"/>
          <cell r="B1047"/>
          <cell r="C1047"/>
        </row>
        <row r="1048">
          <cell r="A1048"/>
          <cell r="B1048"/>
          <cell r="C1048"/>
        </row>
        <row r="1049">
          <cell r="A1049"/>
          <cell r="B1049"/>
          <cell r="C1049"/>
        </row>
        <row r="1050">
          <cell r="A1050"/>
          <cell r="B1050"/>
          <cell r="C1050"/>
        </row>
        <row r="1051">
          <cell r="A1051"/>
          <cell r="B1051"/>
          <cell r="C1051"/>
        </row>
        <row r="1052">
          <cell r="A1052"/>
          <cell r="B1052"/>
          <cell r="C1052"/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188.01940653104668</v>
          </cell>
          <cell r="J4">
            <v>201.82973683541928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1.2994106253170414E-2</v>
          </cell>
          <cell r="J5">
            <v>4.9803191272244102E-3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28.26557017451772</v>
          </cell>
          <cell r="J6">
            <v>68.882014372614876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159.74084225027593</v>
          </cell>
          <cell r="J7">
            <v>132.94274214367701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-65.547256527748502</v>
          </cell>
          <cell r="J8">
            <v>-50.809478186583071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572.35853052096502</v>
          </cell>
          <cell r="J9">
            <v>1140.9251471953883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0.36605226614515851</v>
          </cell>
          <cell r="J10">
            <v>13.817578280721163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638.45388021024905</v>
          </cell>
          <cell r="J11">
            <v>1088.6116056964263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366.83338836791728</v>
          </cell>
          <cell r="J12">
            <v>715.02826045721986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47.568590880596112</v>
          </cell>
          <cell r="J13">
            <v>178.6199861705243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1.6107478821967827E-3</v>
          </cell>
          <cell r="J14">
            <v>2.1311332365617965E-3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384.30985221551583</v>
          </cell>
          <cell r="J15">
            <v>923.77653656092843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0.19063807609628516</v>
          </cell>
          <cell r="J16">
            <v>270.655267850055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4.4332804227104221E-2</v>
          </cell>
          <cell r="J17">
            <v>1031.8792940706505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1026.0863807556468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7.9953151381881981E-3</v>
          </cell>
          <cell r="J19">
            <v>9.0656801457498094E-3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1.9045165326136263E-2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7.792249050995627E-4</v>
          </cell>
          <cell r="J21">
            <v>1.3332763574074595E-3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2.0844565470291366E-3</v>
          </cell>
          <cell r="J22">
            <v>6.8180335657280124E-3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6.4934915757648166E-3</v>
          </cell>
          <cell r="J23">
            <v>256.41459641458073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2010.1005797772116</v>
          </cell>
          <cell r="J24">
            <v>6645.8302337732202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-66.8731817097121</v>
          </cell>
          <cell r="J25">
            <v>-53.162472845079648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833.33340282662562</v>
          </cell>
          <cell r="J26">
            <v>1904.762059340113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833.33340282662562</v>
          </cell>
          <cell r="J27">
            <v>1904.762059340113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-65.547256527748502</v>
          </cell>
          <cell r="J28">
            <v>-50.809478186583071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F29">
            <v>2.9004492572102901E-4</v>
          </cell>
          <cell r="G29">
            <v>3.2325318906772602</v>
          </cell>
          <cell r="H29">
            <v>3.90396006053638</v>
          </cell>
          <cell r="I29">
            <v>1.90798978685003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4.8849123619227797</v>
          </cell>
          <cell r="H30">
            <v>14.380446380471</v>
          </cell>
          <cell r="I30">
            <v>23.399014437648098</v>
          </cell>
          <cell r="J30">
            <v>25.843557976418801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6.03309938848378E-3</v>
          </cell>
          <cell r="I31">
            <v>1.94518091265766E-2</v>
          </cell>
          <cell r="J31">
            <v>1.5204270749405399E-2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3.1203142357161799</v>
          </cell>
          <cell r="F32">
            <v>0.38645622632049498</v>
          </cell>
          <cell r="G32">
            <v>0.45307947440572499</v>
          </cell>
          <cell r="H32">
            <v>1.26274101917906</v>
          </cell>
          <cell r="I32">
            <v>0.34124092914768001</v>
          </cell>
          <cell r="J32">
            <v>0.104116108055174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2.9012567091681801E-2</v>
          </cell>
          <cell r="I33">
            <v>0.13200784791543399</v>
          </cell>
          <cell r="J33">
            <v>0.15153206395743399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1127.96340025365</v>
          </cell>
          <cell r="F34">
            <v>1140.3527356141401</v>
          </cell>
          <cell r="G34">
            <v>1258.15160940398</v>
          </cell>
          <cell r="H34">
            <v>879.47862308525202</v>
          </cell>
          <cell r="I34">
            <v>189.98473381067299</v>
          </cell>
          <cell r="J34">
            <v>55.105181571780001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22.194355036562602</v>
          </cell>
          <cell r="H35">
            <v>43.017143461820503</v>
          </cell>
          <cell r="I35">
            <v>67.581694251320101</v>
          </cell>
          <cell r="J35">
            <v>61.586408684282802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1928.71072923105</v>
          </cell>
          <cell r="F36">
            <v>1569.7949782615501</v>
          </cell>
          <cell r="G36">
            <v>1647.96095379807</v>
          </cell>
          <cell r="H36">
            <v>812.233209990766</v>
          </cell>
          <cell r="I36">
            <v>167.35075729434101</v>
          </cell>
          <cell r="J36">
            <v>6.9435395745301101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46.453011991288498</v>
          </cell>
          <cell r="H37">
            <v>44.4688646204783</v>
          </cell>
          <cell r="I37">
            <v>34.579637242067001</v>
          </cell>
          <cell r="J37">
            <v>25.399033493913901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6.0646726835434404</v>
          </cell>
          <cell r="G38">
            <v>2.6148624361621602</v>
          </cell>
          <cell r="H38">
            <v>3.4128202925688802</v>
          </cell>
          <cell r="I38">
            <v>3.3320669423316001</v>
          </cell>
          <cell r="J38">
            <v>1.7112603472219401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F39">
            <v>1.5312514471386199E-3</v>
          </cell>
          <cell r="G39">
            <v>1.0869486132913799</v>
          </cell>
          <cell r="H39">
            <v>1.6709329727362401</v>
          </cell>
          <cell r="I39">
            <v>1.40482236853366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6.0983010670904499E-3</v>
          </cell>
          <cell r="I40">
            <v>1.9079566034999201E-2</v>
          </cell>
          <cell r="J40">
            <v>1.52664278466572E-2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0.23782974266800599</v>
          </cell>
          <cell r="G41">
            <v>0.17760490996532999</v>
          </cell>
          <cell r="H41">
            <v>65.196717260992401</v>
          </cell>
          <cell r="I41">
            <v>106.76742719404101</v>
          </cell>
          <cell r="J41">
            <v>57.262023476588702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6.5092888107995703</v>
          </cell>
          <cell r="H42">
            <v>16.7391327861761</v>
          </cell>
          <cell r="I42">
            <v>28.838898872051001</v>
          </cell>
          <cell r="J42">
            <v>31.9689588745184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1043.1353875988</v>
          </cell>
          <cell r="F43">
            <v>1118.3090072848199</v>
          </cell>
          <cell r="G43">
            <v>639.42425356042895</v>
          </cell>
          <cell r="H43">
            <v>441.59819567674498</v>
          </cell>
          <cell r="I43">
            <v>132.216172300338</v>
          </cell>
          <cell r="J43">
            <v>50.505346973160897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479.81014773473498</v>
          </cell>
          <cell r="F44">
            <v>414.48979074867202</v>
          </cell>
          <cell r="G44">
            <v>546.48530485491199</v>
          </cell>
          <cell r="H44">
            <v>332.76354732815003</v>
          </cell>
          <cell r="I44">
            <v>116.512497720244</v>
          </cell>
          <cell r="J44">
            <v>42.209129205258101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726.71263091022399</v>
          </cell>
          <cell r="F45">
            <v>571.518726610366</v>
          </cell>
          <cell r="G45">
            <v>629.44565061487503</v>
          </cell>
          <cell r="H45">
            <v>261.78147362272</v>
          </cell>
          <cell r="I45">
            <v>72.757005387478301</v>
          </cell>
          <cell r="J45">
            <v>1.6715241305828701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1783.6628569975801</v>
          </cell>
          <cell r="F46">
            <v>1640.9695124234499</v>
          </cell>
          <cell r="G46">
            <v>1190.2113618206799</v>
          </cell>
          <cell r="H46">
            <v>547.31709558778698</v>
          </cell>
          <cell r="I46">
            <v>90.015492326818006</v>
          </cell>
          <cell r="J46">
            <v>3.9842613238911202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8.1819751693840301E-2</v>
          </cell>
          <cell r="G47">
            <v>0.133535369343983</v>
          </cell>
          <cell r="H47">
            <v>0.127125326853709</v>
          </cell>
          <cell r="I47">
            <v>0.178431555766108</v>
          </cell>
          <cell r="J47">
            <v>0.103342112968609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2.9013049646093199E-2</v>
          </cell>
          <cell r="I48">
            <v>0.132007793714711</v>
          </cell>
          <cell r="J48">
            <v>0.15154429686623699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5.7237611360932199</v>
          </cell>
          <cell r="F49">
            <v>0.14156498586477301</v>
          </cell>
          <cell r="G49">
            <v>0.20516107428840599</v>
          </cell>
          <cell r="H49">
            <v>65.089419788755393</v>
          </cell>
          <cell r="I49">
            <v>106.87060877358</v>
          </cell>
          <cell r="J49">
            <v>57.222660183078403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9.2700776792688995</v>
          </cell>
          <cell r="F50">
            <v>9.2700072613631992</v>
          </cell>
          <cell r="G50">
            <v>2.37237865064353</v>
          </cell>
          <cell r="H50">
            <v>4.4804589956434202E-2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49.8325926249913</v>
          </cell>
          <cell r="H51">
            <v>90.505119828521899</v>
          </cell>
          <cell r="I51">
            <v>120.728017142472</v>
          </cell>
          <cell r="J51">
            <v>95.907795154213403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43.099218944588301</v>
          </cell>
          <cell r="G52">
            <v>6.6804791153478602</v>
          </cell>
          <cell r="H52">
            <v>7.4753394435256197</v>
          </cell>
          <cell r="I52">
            <v>3.8838000173060201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7108.1093057771204</v>
          </cell>
          <cell r="F53">
            <v>6514.7181418354103</v>
          </cell>
          <cell r="G53">
            <v>6058.5098764126196</v>
          </cell>
          <cell r="H53">
            <v>3632.5368701411799</v>
          </cell>
          <cell r="I53">
            <v>1268.9528553698001</v>
          </cell>
          <cell r="J53">
            <v>517.86168624988295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51.416391477155301</v>
          </cell>
          <cell r="H54">
            <v>86.862694974926399</v>
          </cell>
          <cell r="I54">
            <v>118.957788062597</v>
          </cell>
          <cell r="J54">
            <v>101.210765032244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93.409004692220705</v>
          </cell>
          <cell r="F55">
            <v>98.056297413769798</v>
          </cell>
          <cell r="G55">
            <v>12.9087067188488</v>
          </cell>
          <cell r="H55">
            <v>12.8750116044704</v>
          </cell>
          <cell r="I55">
            <v>31.161476562732599</v>
          </cell>
          <cell r="J55">
            <v>5.4268543339194203E-2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1440.9460826844099</v>
          </cell>
          <cell r="F56">
            <v>1508.6877900987799</v>
          </cell>
          <cell r="G56">
            <v>1259.9042273688001</v>
          </cell>
          <cell r="H56">
            <v>848.497272128345</v>
          </cell>
          <cell r="I56">
            <v>214.04570975060901</v>
          </cell>
          <cell r="J56">
            <v>57.068160400041897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2.1568686367029199E-2</v>
          </cell>
          <cell r="I57">
            <v>0.51763824021093796</v>
          </cell>
          <cell r="J57">
            <v>22.871526493322399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2229.9140990800101</v>
          </cell>
          <cell r="F58">
            <v>2007.2531803582899</v>
          </cell>
          <cell r="G58">
            <v>1755.253397379</v>
          </cell>
          <cell r="H58">
            <v>917.61428384171597</v>
          </cell>
          <cell r="I58">
            <v>233.43284008478301</v>
          </cell>
          <cell r="J58">
            <v>6.1043762592461199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3764.26918645664</v>
          </cell>
          <cell r="F59">
            <v>3613.99726787083</v>
          </cell>
          <cell r="G59">
            <v>3079.4827229438001</v>
          </cell>
          <cell r="H59">
            <v>1865.8708312358201</v>
          </cell>
          <cell r="I59">
            <v>598.11545270093302</v>
          </cell>
          <cell r="J59">
            <v>187.309096728193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1.7875354399690398E-2</v>
          </cell>
          <cell r="F60">
            <v>1.7906408418640898E-2</v>
          </cell>
          <cell r="G60">
            <v>1.7839682186689899E-2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3.536867559922082</v>
          </cell>
          <cell r="F61">
            <v>7.8746804442219667E-2</v>
          </cell>
          <cell r="G61">
            <v>7.7174302056733257E-2</v>
          </cell>
          <cell r="H61">
            <v>7.5146032906036109E-2</v>
          </cell>
          <cell r="I61">
            <v>6.7366150462986094E-2</v>
          </cell>
          <cell r="J61">
            <v>1.01406658521223E-2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2.2191253162859501E-2</v>
          </cell>
          <cell r="F62">
            <v>0.10199904538317381</v>
          </cell>
          <cell r="G62">
            <v>8.4171507378369509E-2</v>
          </cell>
          <cell r="H62">
            <v>7.3719019660651267E-2</v>
          </cell>
          <cell r="I62">
            <v>3.369231546030374E-2</v>
          </cell>
          <cell r="J62">
            <v>1.7289461033888971E-2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6.1663224605835198</v>
          </cell>
          <cell r="F63">
            <v>10.917992412536449</v>
          </cell>
          <cell r="G63">
            <v>8.2501376043454098</v>
          </cell>
          <cell r="H63">
            <v>9.7122627292831361</v>
          </cell>
          <cell r="I63">
            <v>1.0199938494721845</v>
          </cell>
          <cell r="J63">
            <v>0.35219832204398599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7.1758682872023902</v>
          </cell>
          <cell r="F64">
            <v>17.699785093055162</v>
          </cell>
          <cell r="G64">
            <v>127.4931231990502</v>
          </cell>
          <cell r="H64">
            <v>497.05856765033241</v>
          </cell>
          <cell r="I64">
            <v>757.46653635431869</v>
          </cell>
          <cell r="J64">
            <v>385.47940006914286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12.787926533801199</v>
          </cell>
          <cell r="F65">
            <v>19.31789675756378</v>
          </cell>
          <cell r="G65">
            <v>17.897104630643909</v>
          </cell>
          <cell r="H65">
            <v>12.73028578890435</v>
          </cell>
          <cell r="I65">
            <v>0.39460583046568082</v>
          </cell>
          <cell r="J65">
            <v>0.1600700553824318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31.693341745629098</v>
          </cell>
          <cell r="G66">
            <v>143.50809215191839</v>
          </cell>
          <cell r="H66">
            <v>232.17366842501082</v>
          </cell>
          <cell r="I66">
            <v>26.973977478200986</v>
          </cell>
          <cell r="J66">
            <v>1.44591846571475E-2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61.512030518478497</v>
          </cell>
          <cell r="F67">
            <v>128.77296159759501</v>
          </cell>
          <cell r="G67">
            <v>39.9978699757757</v>
          </cell>
          <cell r="H67">
            <v>19.9901093710202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788.83410200184301</v>
          </cell>
          <cell r="F68">
            <v>545.26505112880898</v>
          </cell>
          <cell r="G68">
            <v>399.56717045711099</v>
          </cell>
          <cell r="H68">
            <v>199.76673954632801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0.20622502554780159</v>
          </cell>
          <cell r="F69">
            <v>6.5957351433359859E-2</v>
          </cell>
          <cell r="G69">
            <v>4.9786424525209462E-2</v>
          </cell>
          <cell r="H69">
            <v>8.6652293017432346E-3</v>
          </cell>
          <cell r="I69">
            <v>2.8907776481073124E-3</v>
          </cell>
          <cell r="J69">
            <v>5.1874905743091299E-4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2.561034677658419</v>
          </cell>
          <cell r="F70">
            <v>2.474065479672928</v>
          </cell>
          <cell r="G70">
            <v>2.4423975227939025</v>
          </cell>
          <cell r="H70">
            <v>1.5849614653183026E-2</v>
          </cell>
          <cell r="I70">
            <v>6.447827895768388E-3</v>
          </cell>
          <cell r="J70">
            <v>1.6863994714637E-3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326.13777094217119</v>
          </cell>
          <cell r="F71">
            <v>384.71800922844801</v>
          </cell>
          <cell r="G71">
            <v>372.28813269503047</v>
          </cell>
          <cell r="H71">
            <v>152.72976325322023</v>
          </cell>
          <cell r="I71">
            <v>6.7170983532760506E-2</v>
          </cell>
          <cell r="J71">
            <v>8.5133423603623408E-3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0.24234243255446894</v>
          </cell>
          <cell r="F72">
            <v>0.2700387285118635</v>
          </cell>
          <cell r="G72">
            <v>0.26710214207958638</v>
          </cell>
          <cell r="H72">
            <v>3.9304623069578888E-2</v>
          </cell>
          <cell r="I72">
            <v>1.3492736402797712E-2</v>
          </cell>
          <cell r="J72">
            <v>3.6076196422452902E-3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2.7272202528272276</v>
          </cell>
          <cell r="F73">
            <v>2.6602977937086614</v>
          </cell>
          <cell r="G73">
            <v>2.4753682657718139</v>
          </cell>
          <cell r="H73">
            <v>1.4302586010433733E-2</v>
          </cell>
          <cell r="I73">
            <v>1.3358268308491064E-2</v>
          </cell>
          <cell r="J73">
            <v>3.5515182938030002E-3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4.4312050149301896E-3</v>
          </cell>
          <cell r="G74">
            <v>4.100543695743826E-2</v>
          </cell>
          <cell r="H74">
            <v>0.10390905027973875</v>
          </cell>
          <cell r="I74">
            <v>5.2127695442853082E-2</v>
          </cell>
          <cell r="J74">
            <v>8.5522004844817007E-3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4.1739875239822297E-3</v>
          </cell>
          <cell r="G75">
            <v>4.4129228629870523E-2</v>
          </cell>
          <cell r="H75">
            <v>8.0602584220897597E-2</v>
          </cell>
          <cell r="I75">
            <v>4.8860540295155228E-2</v>
          </cell>
          <cell r="J75">
            <v>1.0863733633936969E-2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4.3541298036751603E-3</v>
          </cell>
          <cell r="G76">
            <v>3.309617781641043E-2</v>
          </cell>
          <cell r="H76">
            <v>9.2795003907763532E-2</v>
          </cell>
          <cell r="I76">
            <v>6.2744925279239222E-2</v>
          </cell>
          <cell r="J76">
            <v>1.533468213854457E-2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4.6098099419742003E-3</v>
          </cell>
          <cell r="G77">
            <v>4.615672645689399E-2</v>
          </cell>
          <cell r="H77">
            <v>7.9962616884338089E-2</v>
          </cell>
          <cell r="I77">
            <v>5.0831061542369625E-2</v>
          </cell>
          <cell r="J77">
            <v>1.1779483305643979E-2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4.1648942523336702E-3</v>
          </cell>
          <cell r="G78">
            <v>3.6562478352766499E-2</v>
          </cell>
          <cell r="H78">
            <v>7.9080001054721238E-2</v>
          </cell>
          <cell r="I78">
            <v>5.1483907771966153E-2</v>
          </cell>
          <cell r="J78">
            <v>1.38597277039599E-2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5.8462974158276296E-3</v>
          </cell>
          <cell r="G79">
            <v>6.532537807491004E-2</v>
          </cell>
          <cell r="H79">
            <v>0.16359607109253799</v>
          </cell>
          <cell r="I79">
            <v>0.15613567955467544</v>
          </cell>
          <cell r="J79">
            <v>5.1570434901811534E-2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4.4898057686170098E-3</v>
          </cell>
          <cell r="G80">
            <v>3.7439046600307321E-2</v>
          </cell>
          <cell r="H80">
            <v>6.8694035643424661E-2</v>
          </cell>
          <cell r="I80">
            <v>5.3878346301023533E-2</v>
          </cell>
          <cell r="J80">
            <v>1.480004552753577E-2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16.370870225865399</v>
          </cell>
          <cell r="G81">
            <v>16.378402459468038</v>
          </cell>
          <cell r="I81">
            <v>7.5547910796565799E-4</v>
          </cell>
          <cell r="J81">
            <v>2.5292983229322597E-4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4.1343101856646004E-3</v>
          </cell>
          <cell r="G82">
            <v>1.9184294941016668E-2</v>
          </cell>
          <cell r="H82">
            <v>3.2338478720819575E-2</v>
          </cell>
          <cell r="I82">
            <v>2.958629661669647E-2</v>
          </cell>
          <cell r="J82">
            <v>9.1880461243564592E-3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1.1257039220187601E-2</v>
          </cell>
          <cell r="G83">
            <v>1.5239884204012351E-2</v>
          </cell>
          <cell r="I83">
            <v>1.1255889816976E-3</v>
          </cell>
          <cell r="J83">
            <v>4.3797306010330301E-4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5.4590801942450799E-3</v>
          </cell>
          <cell r="G84">
            <v>7.2575509537704305E-3</v>
          </cell>
          <cell r="H84">
            <v>2.1201870727006796E-3</v>
          </cell>
        </row>
        <row r="85">
          <cell r="B85" t="str">
            <v>CO2_T</v>
          </cell>
          <cell r="C85" t="str">
            <v>VAR_fout</v>
          </cell>
          <cell r="D85" t="str">
            <v>TFHGV-ICEDSLExt</v>
          </cell>
          <cell r="E85">
            <v>1410.2349998407699</v>
          </cell>
          <cell r="F85">
            <v>1167.2036457446</v>
          </cell>
          <cell r="G85">
            <v>838.38109211917595</v>
          </cell>
          <cell r="H85">
            <v>356.35831830499097</v>
          </cell>
        </row>
        <row r="86">
          <cell r="B86" t="str">
            <v>CO2_T</v>
          </cell>
          <cell r="C86" t="str">
            <v>VAR_fout</v>
          </cell>
          <cell r="D86" t="str">
            <v>TPSHPGSLEXT</v>
          </cell>
          <cell r="E86">
            <v>129.873812963153</v>
          </cell>
          <cell r="F86">
            <v>2.48047931343282E-4</v>
          </cell>
          <cell r="G86">
            <v>1.6515581037847701E-3</v>
          </cell>
          <cell r="H86">
            <v>1.4284540802799201E-3</v>
          </cell>
          <cell r="I86">
            <v>2.6971378690444901E-3</v>
          </cell>
        </row>
        <row r="87">
          <cell r="B87" t="str">
            <v>CO2_T</v>
          </cell>
          <cell r="C87" t="str">
            <v>VAR_fout</v>
          </cell>
          <cell r="D87" t="str">
            <v>T_TW-ICEGSL-S1</v>
          </cell>
          <cell r="E87">
            <v>3.2688119824129882</v>
          </cell>
          <cell r="F87">
            <v>22.416528041099454</v>
          </cell>
          <cell r="G87">
            <v>35.434277043934323</v>
          </cell>
          <cell r="H87">
            <v>52.408550377962825</v>
          </cell>
          <cell r="I87">
            <v>69.16103669784124</v>
          </cell>
          <cell r="J87">
            <v>16.325887880442504</v>
          </cell>
        </row>
        <row r="88">
          <cell r="B88" t="str">
            <v>CO2_T</v>
          </cell>
          <cell r="C88" t="str">
            <v>VAR_fout</v>
          </cell>
          <cell r="D88" t="str">
            <v>TPSHPDSLEXT</v>
          </cell>
          <cell r="E88">
            <v>1273.9831592043399</v>
          </cell>
          <cell r="F88">
            <v>1017.84644789981</v>
          </cell>
          <cell r="G88">
            <v>582.16415074010297</v>
          </cell>
          <cell r="H88">
            <v>764.06393829901901</v>
          </cell>
          <cell r="I88">
            <v>1197.9533066829299</v>
          </cell>
          <cell r="J88">
            <v>1197.9639144607299</v>
          </cell>
        </row>
        <row r="89">
          <cell r="B89" t="str">
            <v>CO2_T</v>
          </cell>
          <cell r="C89" t="str">
            <v>VAR_fout</v>
          </cell>
          <cell r="D89" t="str">
            <v>T_TW-ICEGSL-S2</v>
          </cell>
          <cell r="E89">
            <v>8.2908942099168392</v>
          </cell>
          <cell r="F89">
            <v>12.020937132381912</v>
          </cell>
          <cell r="G89">
            <v>12.014521133071263</v>
          </cell>
          <cell r="H89">
            <v>7.474494391242736</v>
          </cell>
          <cell r="I89">
            <v>1.5336194749983649E-2</v>
          </cell>
          <cell r="J89">
            <v>7.3561723146264206E-3</v>
          </cell>
        </row>
        <row r="90">
          <cell r="B90" t="str">
            <v>CO2_T</v>
          </cell>
          <cell r="C90" t="str">
            <v>VAR_fout</v>
          </cell>
          <cell r="D90" t="str">
            <v>T_TW-ICEGSL-S3</v>
          </cell>
          <cell r="E90">
            <v>7.7978423078980903</v>
          </cell>
          <cell r="F90">
            <v>3.4895514325738555</v>
          </cell>
          <cell r="G90">
            <v>3.5318633301341009</v>
          </cell>
          <cell r="H90">
            <v>3.4973047110572502</v>
          </cell>
          <cell r="I90">
            <v>1.7512512582927995</v>
          </cell>
          <cell r="J90">
            <v>6.80031539398635E-3</v>
          </cell>
        </row>
        <row r="91">
          <cell r="B91" t="str">
            <v>CO2_T</v>
          </cell>
          <cell r="C91" t="str">
            <v>VAR_fout</v>
          </cell>
          <cell r="D91" t="str">
            <v>T_C-ICEGSLEXT</v>
          </cell>
          <cell r="E91">
            <v>4722.2886023190804</v>
          </cell>
          <cell r="F91">
            <v>4315.8439020128999</v>
          </cell>
          <cell r="G91">
            <v>3039.1648406981399</v>
          </cell>
          <cell r="H91">
            <v>824.80073812234502</v>
          </cell>
        </row>
        <row r="92">
          <cell r="B92" t="str">
            <v>CO2_T</v>
          </cell>
          <cell r="C92" t="str">
            <v>VAR_fout</v>
          </cell>
          <cell r="D92" t="str">
            <v>T_TW-ICEGSL-S4</v>
          </cell>
          <cell r="E92">
            <v>3.4991361752477284</v>
          </cell>
          <cell r="F92">
            <v>0.85695364184505496</v>
          </cell>
          <cell r="G92">
            <v>0.90058495652314396</v>
          </cell>
          <cell r="H92">
            <v>0.86740648487309557</v>
          </cell>
          <cell r="I92">
            <v>0.84534095406298826</v>
          </cell>
          <cell r="J92">
            <v>0.10042328918557476</v>
          </cell>
        </row>
        <row r="93">
          <cell r="B93" t="str">
            <v>CO2_T</v>
          </cell>
          <cell r="C93" t="str">
            <v>VAR_fout</v>
          </cell>
          <cell r="D93" t="str">
            <v>T_C-ICEDSLEXT</v>
          </cell>
          <cell r="E93">
            <v>3821.2777277308801</v>
          </cell>
          <cell r="F93">
            <v>3569.7777712255202</v>
          </cell>
          <cell r="G93">
            <v>2582.8674184415099</v>
          </cell>
          <cell r="H93">
            <v>1175.11133120414</v>
          </cell>
        </row>
        <row r="94">
          <cell r="B94" t="str">
            <v>CO2_T</v>
          </cell>
          <cell r="C94" t="str">
            <v>VAR_fout</v>
          </cell>
          <cell r="D94" t="str">
            <v>T_TW-ICEGSLEXT</v>
          </cell>
          <cell r="E94">
            <v>154.23244731296899</v>
          </cell>
          <cell r="F94">
            <v>104.529643005309</v>
          </cell>
          <cell r="G94">
            <v>70.270408836025197</v>
          </cell>
          <cell r="H94">
            <v>33.436186406786298</v>
          </cell>
        </row>
        <row r="95">
          <cell r="B95" t="str">
            <v>CO2_T</v>
          </cell>
          <cell r="C95" t="str">
            <v>VAR_fout</v>
          </cell>
          <cell r="D95" t="str">
            <v>TFLGV-ICENGA</v>
          </cell>
          <cell r="E95">
            <v>1.446569839882784</v>
          </cell>
          <cell r="F95">
            <v>1.7177467421230033</v>
          </cell>
          <cell r="G95">
            <v>1.7734199455440522</v>
          </cell>
          <cell r="H95">
            <v>6.7575021789537124E-3</v>
          </cell>
          <cell r="I95">
            <v>8.162345380265619E-3</v>
          </cell>
          <cell r="J95">
            <v>1.27540510058802E-3</v>
          </cell>
        </row>
        <row r="96">
          <cell r="B96" t="str">
            <v>CO2_T</v>
          </cell>
          <cell r="C96" t="str">
            <v>VAR_fout</v>
          </cell>
          <cell r="D96" t="str">
            <v>T_B_c-ICENGA-S1</v>
          </cell>
          <cell r="F96">
            <v>5.1413306892657802E-3</v>
          </cell>
          <cell r="G96">
            <v>1.9541088373092708E-2</v>
          </cell>
          <cell r="I96">
            <v>5.8552046098077603E-5</v>
          </cell>
        </row>
        <row r="97">
          <cell r="B97" t="str">
            <v>CO2_T</v>
          </cell>
          <cell r="C97" t="str">
            <v>VAR_fout</v>
          </cell>
          <cell r="D97" t="str">
            <v>T_B_c-ICENGA-S2</v>
          </cell>
          <cell r="F97">
            <v>3.2245973951977301E-3</v>
          </cell>
          <cell r="G97">
            <v>1.1892591454441069E-2</v>
          </cell>
          <cell r="I97">
            <v>1.58290821972614E-4</v>
          </cell>
        </row>
        <row r="98">
          <cell r="B98" t="str">
            <v>CO2_T</v>
          </cell>
          <cell r="C98" t="str">
            <v>VAR_fout</v>
          </cell>
          <cell r="D98" t="str">
            <v>T_B_u-ICEDSL-S1</v>
          </cell>
          <cell r="E98">
            <v>2.0879793552101841E-2</v>
          </cell>
          <cell r="F98">
            <v>4.1245131506895377E-2</v>
          </cell>
          <cell r="G98">
            <v>14.837618640842306</v>
          </cell>
          <cell r="H98">
            <v>3.3894286162273399E-3</v>
          </cell>
          <cell r="I98">
            <v>6.4930521372747902E-5</v>
          </cell>
        </row>
        <row r="99">
          <cell r="B99" t="str">
            <v>CO2_T</v>
          </cell>
          <cell r="C99" t="str">
            <v>VAR_fout</v>
          </cell>
          <cell r="D99" t="str">
            <v>T_B_c-ICENGA-S3</v>
          </cell>
          <cell r="F99">
            <v>1.80631290336852E-3</v>
          </cell>
          <cell r="G99">
            <v>6.9850629301386304E-3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T_B_u-ICEDSL-S2</v>
          </cell>
          <cell r="E100">
            <v>8.1113002082259005</v>
          </cell>
          <cell r="F100">
            <v>9.6027080255236026</v>
          </cell>
          <cell r="G100">
            <v>17.046885436368139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44.556840398011431</v>
          </cell>
          <cell r="F101">
            <v>63.712688386737625</v>
          </cell>
          <cell r="G101">
            <v>112.24165496037156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0.21092704434058213</v>
          </cell>
          <cell r="G102">
            <v>2.4952874603618612E-4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7.85477638277381E-3</v>
          </cell>
          <cell r="F103">
            <v>7.8395954094719993E-3</v>
          </cell>
          <cell r="G103">
            <v>7.7361753664887097E-3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1.2710204737063999</v>
          </cell>
          <cell r="F104">
            <v>1.26944429366514</v>
          </cell>
          <cell r="G104">
            <v>1.26447538555961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92.551370531988496</v>
          </cell>
          <cell r="F105">
            <v>91.724632658122104</v>
          </cell>
          <cell r="G105">
            <v>68.278511962985107</v>
          </cell>
          <cell r="H105">
            <v>32.395637825980501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36.633839687857034</v>
          </cell>
          <cell r="F107">
            <v>40.619001905643152</v>
          </cell>
          <cell r="G107">
            <v>28.35035518330983</v>
          </cell>
          <cell r="H107">
            <v>21.53920185556559</v>
          </cell>
          <cell r="I107">
            <v>6.1733905550811805E-2</v>
          </cell>
          <cell r="J107">
            <v>7.6062984364238103E-3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37.20738675153261</v>
          </cell>
          <cell r="F108">
            <v>42.579283429117183</v>
          </cell>
          <cell r="G108">
            <v>56.644645026359711</v>
          </cell>
          <cell r="H108">
            <v>100.42055366525821</v>
          </cell>
          <cell r="I108">
            <v>96.350540768205093</v>
          </cell>
          <cell r="J108">
            <v>10.3419938841123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287.15709616020609</v>
          </cell>
          <cell r="F109">
            <v>391.63189838366691</v>
          </cell>
          <cell r="G109">
            <v>380.27210821867646</v>
          </cell>
          <cell r="H109">
            <v>303.25140354454754</v>
          </cell>
          <cell r="I109">
            <v>0.1053757429375949</v>
          </cell>
          <cell r="J109">
            <v>1.03224335562379E-2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0.3786816237249333</v>
          </cell>
          <cell r="F110">
            <v>0.42997953279811119</v>
          </cell>
          <cell r="G110">
            <v>0.31797797186526938</v>
          </cell>
          <cell r="H110">
            <v>0.23075430647187714</v>
          </cell>
          <cell r="I110">
            <v>1.7649935674937448E-2</v>
          </cell>
          <cell r="J110">
            <v>3.33362732315919E-3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305.42242953264849</v>
          </cell>
          <cell r="F111">
            <v>423.6078911760261</v>
          </cell>
          <cell r="G111">
            <v>501.78627220732534</v>
          </cell>
          <cell r="H111">
            <v>410.42345546321013</v>
          </cell>
          <cell r="I111">
            <v>5.7961506899440183</v>
          </cell>
          <cell r="J111">
            <v>1.1947943725418001E-2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77.846828718273727</v>
          </cell>
          <cell r="F112">
            <v>94.048481950002881</v>
          </cell>
          <cell r="G112">
            <v>80.209869069832308</v>
          </cell>
          <cell r="H112">
            <v>60.746105338685133</v>
          </cell>
          <cell r="I112">
            <v>2.2717619868175949E-2</v>
          </cell>
          <cell r="J112">
            <v>4.1628575550059499E-3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294.04480941281923</v>
          </cell>
          <cell r="F113">
            <v>387.70764246791362</v>
          </cell>
          <cell r="G113">
            <v>987.91688890696707</v>
          </cell>
          <cell r="H113">
            <v>893.38116352905695</v>
          </cell>
          <cell r="I113">
            <v>53.167191112842787</v>
          </cell>
          <cell r="J113">
            <v>0.23489801512532399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334.08891283007654</v>
          </cell>
          <cell r="F114">
            <v>390.4509360016288</v>
          </cell>
          <cell r="G114">
            <v>386.71390936866368</v>
          </cell>
          <cell r="H114">
            <v>295.33168209514378</v>
          </cell>
          <cell r="I114">
            <v>2.4528024576036121E-2</v>
          </cell>
          <cell r="J114">
            <v>4.5026119067171503E-3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134.20750307781</v>
          </cell>
          <cell r="F115">
            <v>162.05279528575127</v>
          </cell>
          <cell r="G115">
            <v>159.1247114826497</v>
          </cell>
          <cell r="H115">
            <v>122.63614748387307</v>
          </cell>
          <cell r="I115">
            <v>1.5178992957667069E-2</v>
          </cell>
          <cell r="J115">
            <v>2.9161532697548E-3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6.0641992225146497</v>
          </cell>
          <cell r="F116">
            <v>1.8286968410104101</v>
          </cell>
          <cell r="G116">
            <v>3.9530307875241602</v>
          </cell>
          <cell r="H116">
            <v>6.0830278675869402E-3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15.313963986384101</v>
          </cell>
          <cell r="G117">
            <v>15.326553751884209</v>
          </cell>
          <cell r="I117">
            <v>5.1124160309263301E-5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0.31047952996724099</v>
          </cell>
          <cell r="G118">
            <v>0.31667633896548092</v>
          </cell>
          <cell r="I118">
            <v>1.5379160961399801E-5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2.33687731867085</v>
          </cell>
          <cell r="G119">
            <v>2.3423041350861453</v>
          </cell>
          <cell r="I119">
            <v>9.7611201662076868E-4</v>
          </cell>
          <cell r="J119">
            <v>1.14672482758196E-4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3.4031796057170109</v>
          </cell>
          <cell r="F120">
            <v>3.9210558943763303</v>
          </cell>
          <cell r="G120">
            <v>2.7552277165862677</v>
          </cell>
          <cell r="H120">
            <v>9.4443545998328897</v>
          </cell>
          <cell r="I120">
            <v>3.0297210995575901</v>
          </cell>
          <cell r="J120">
            <v>2.3091153070573099E-2</v>
          </cell>
        </row>
        <row r="121">
          <cell r="B121" t="str">
            <v>CO2_T</v>
          </cell>
          <cell r="C121" t="str">
            <v>VAR_fout</v>
          </cell>
          <cell r="D121" t="str">
            <v>T_B_u-HYBDSL-S4</v>
          </cell>
          <cell r="I121">
            <v>4.4595073140631202E-5</v>
          </cell>
        </row>
        <row r="122">
          <cell r="B122" t="str">
            <v>CO2_T</v>
          </cell>
          <cell r="C122" t="str">
            <v>VAR_fout</v>
          </cell>
          <cell r="D122" t="str">
            <v>TFRLFDSLEXT</v>
          </cell>
          <cell r="E122">
            <v>29.0333235795337</v>
          </cell>
          <cell r="F122">
            <v>20.3249480429233</v>
          </cell>
          <cell r="G122">
            <v>6.8687759407048202E-3</v>
          </cell>
          <cell r="H122">
            <v>7.9665133744990495E-3</v>
          </cell>
          <cell r="I122">
            <v>6.1507958071381399E-3</v>
          </cell>
        </row>
        <row r="123">
          <cell r="B123" t="str">
            <v>CO2_T</v>
          </cell>
          <cell r="C123" t="str">
            <v>VAR_fout</v>
          </cell>
          <cell r="D123" t="str">
            <v>T_C-HY-GSL-S2</v>
          </cell>
          <cell r="E123">
            <v>10.171569341933139</v>
          </cell>
          <cell r="F123">
            <v>15.109077413890631</v>
          </cell>
          <cell r="G123">
            <v>43.115897909130268</v>
          </cell>
          <cell r="H123">
            <v>37.221533568449225</v>
          </cell>
          <cell r="I123">
            <v>1.8807118467433959</v>
          </cell>
          <cell r="J123">
            <v>2.1703316320277902E-2</v>
          </cell>
        </row>
        <row r="124">
          <cell r="B124" t="str">
            <v>CO2_T</v>
          </cell>
          <cell r="C124" t="str">
            <v>VAR_fout</v>
          </cell>
          <cell r="D124" t="str">
            <v>TPSHPNGAEXT</v>
          </cell>
          <cell r="F124">
            <v>1.10319670807591E-5</v>
          </cell>
          <cell r="G124">
            <v>299.68454138466097</v>
          </cell>
          <cell r="H124">
            <v>350.63228493203201</v>
          </cell>
          <cell r="I124">
            <v>6.9128582728356196E-3</v>
          </cell>
          <cell r="J124">
            <v>8.2644553358407805E-4</v>
          </cell>
        </row>
        <row r="125">
          <cell r="B125" t="str">
            <v>CO2_T</v>
          </cell>
          <cell r="C125" t="str">
            <v>VAR_fout</v>
          </cell>
          <cell r="D125" t="str">
            <v>T_C-HY-DSL-S1</v>
          </cell>
          <cell r="E125">
            <v>2.3457567342109E-3</v>
          </cell>
          <cell r="F125">
            <v>1.072472082741702E-2</v>
          </cell>
          <cell r="G125">
            <v>4.608732469535861E-2</v>
          </cell>
          <cell r="H125">
            <v>0.15819624227172813</v>
          </cell>
          <cell r="I125">
            <v>0.10836813827373601</v>
          </cell>
          <cell r="J125">
            <v>2.1102981374031601E-2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T_C-HY-GSL-S3</v>
          </cell>
          <cell r="E126">
            <v>7.5812026660162459</v>
          </cell>
          <cell r="F126">
            <v>106.03026608372386</v>
          </cell>
          <cell r="G126">
            <v>100.2282968061193</v>
          </cell>
          <cell r="H126">
            <v>80.202063142802984</v>
          </cell>
          <cell r="I126">
            <v>2.7071122509571523E-2</v>
          </cell>
          <cell r="J126">
            <v>7.5948768482706798E-3</v>
          </cell>
        </row>
        <row r="127">
          <cell r="B127" t="str">
            <v>CO2_T</v>
          </cell>
          <cell r="C127" t="str">
            <v>VAR_fout</v>
          </cell>
          <cell r="D127" t="str">
            <v>T_C-HY-DSL-S2</v>
          </cell>
          <cell r="E127">
            <v>0.20627197636755779</v>
          </cell>
          <cell r="F127">
            <v>49.579458838814276</v>
          </cell>
          <cell r="G127">
            <v>100.10562401218631</v>
          </cell>
          <cell r="H127">
            <v>84.486068199029958</v>
          </cell>
          <cell r="I127">
            <v>3.3216445598023121</v>
          </cell>
          <cell r="J127">
            <v>2.0407773598966401E-2</v>
          </cell>
        </row>
        <row r="128">
          <cell r="B128" t="str">
            <v>CO2_T</v>
          </cell>
          <cell r="C128" t="str">
            <v>VAR_fout</v>
          </cell>
          <cell r="D128" t="str">
            <v>T_C-HY-GSL-S4</v>
          </cell>
          <cell r="E128">
            <v>6.6970769573305375</v>
          </cell>
          <cell r="F128">
            <v>9.9883925065069796</v>
          </cell>
          <cell r="G128">
            <v>9.5069792918278395</v>
          </cell>
          <cell r="H128">
            <v>7.9619413327896673</v>
          </cell>
          <cell r="I128">
            <v>3.4793006022470603E-2</v>
          </cell>
          <cell r="J128">
            <v>1.0686752730434939E-2</v>
          </cell>
        </row>
        <row r="129">
          <cell r="B129" t="str">
            <v>CO2_T</v>
          </cell>
          <cell r="C129" t="str">
            <v>VAR_fout</v>
          </cell>
          <cell r="D129" t="str">
            <v>T_C-HY-DSL-S3</v>
          </cell>
          <cell r="E129">
            <v>2.1219312589316965</v>
          </cell>
          <cell r="F129">
            <v>3.3177925167789915</v>
          </cell>
          <cell r="G129">
            <v>3.1777679274894086</v>
          </cell>
          <cell r="H129">
            <v>2.3839786989766365</v>
          </cell>
          <cell r="I129">
            <v>2.5876615344578358E-2</v>
          </cell>
          <cell r="J129">
            <v>7.4044325157282195E-3</v>
          </cell>
        </row>
        <row r="130">
          <cell r="B130" t="str">
            <v>CO2_T</v>
          </cell>
          <cell r="C130" t="str">
            <v>VAR_fout</v>
          </cell>
          <cell r="D130" t="str">
            <v>T_C-HY-DSL-S4</v>
          </cell>
          <cell r="E130">
            <v>2.5883533836168002</v>
          </cell>
          <cell r="F130">
            <v>5.2137110620703506</v>
          </cell>
          <cell r="G130">
            <v>4.943271808660243</v>
          </cell>
          <cell r="H130">
            <v>4.0616202912672259</v>
          </cell>
          <cell r="I130">
            <v>3.3114031956343562E-2</v>
          </cell>
          <cell r="J130">
            <v>1.0372549178088761E-2</v>
          </cell>
        </row>
        <row r="131">
          <cell r="B131" t="str">
            <v>CO2_T</v>
          </cell>
          <cell r="C131" t="str">
            <v>VAR_fout</v>
          </cell>
          <cell r="D131" t="str">
            <v>TFHGV-HYBDSL</v>
          </cell>
          <cell r="F131">
            <v>394.09388825365102</v>
          </cell>
          <cell r="G131">
            <v>561.02303542605398</v>
          </cell>
          <cell r="H131">
            <v>844.078426554825</v>
          </cell>
          <cell r="I131">
            <v>759.93347312717299</v>
          </cell>
          <cell r="J131">
            <v>34.520527738049097</v>
          </cell>
        </row>
        <row r="132">
          <cell r="B132" t="str">
            <v>CO2_T</v>
          </cell>
          <cell r="C132" t="str">
            <v>VAR_fout</v>
          </cell>
          <cell r="D132" t="str">
            <v>TFHGV-ICEDSL</v>
          </cell>
          <cell r="E132">
            <v>380.8372520005002</v>
          </cell>
          <cell r="F132">
            <v>0.19082582468155229</v>
          </cell>
          <cell r="G132">
            <v>0.25655410563194447</v>
          </cell>
          <cell r="H132">
            <v>0.16959080395121623</v>
          </cell>
          <cell r="I132">
            <v>3.3875027977859698E-2</v>
          </cell>
          <cell r="J132">
            <v>3.53325433645899E-3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T-Plg-DSL-mix_S1</v>
          </cell>
          <cell r="E133">
            <v>1.2841723577448399E-3</v>
          </cell>
          <cell r="F133">
            <v>0.13874349029681082</v>
          </cell>
          <cell r="G133">
            <v>0.10527283452077499</v>
          </cell>
          <cell r="H133">
            <v>8.9921347541381522E-2</v>
          </cell>
          <cell r="I133">
            <v>3.2834141276210878E-2</v>
          </cell>
          <cell r="J133">
            <v>1.7011598492612249E-2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T-Plg-DSL-mix_S2</v>
          </cell>
          <cell r="E134">
            <v>9.7186905928080996E-4</v>
          </cell>
          <cell r="F134">
            <v>3.7951187454272298E-2</v>
          </cell>
          <cell r="G134">
            <v>0.1213767751830766</v>
          </cell>
          <cell r="H134">
            <v>0.21389831358340072</v>
          </cell>
          <cell r="I134">
            <v>4.1208539841854979</v>
          </cell>
          <cell r="J134">
            <v>1.3523712498740517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T-Plg-DSL-mix_S3</v>
          </cell>
          <cell r="E135">
            <v>7.9896900441998302E-3</v>
          </cell>
          <cell r="F135">
            <v>11.747443621536881</v>
          </cell>
          <cell r="G135">
            <v>64.922053270294754</v>
          </cell>
          <cell r="H135">
            <v>325.1368206432474</v>
          </cell>
          <cell r="I135">
            <v>558.10689481184625</v>
          </cell>
          <cell r="J135">
            <v>262.6205945205262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T_B_c-ICEDSL-S1</v>
          </cell>
          <cell r="E136">
            <v>8.3203442349012313</v>
          </cell>
          <cell r="F136">
            <v>1.6652185572285472</v>
          </cell>
          <cell r="G136">
            <v>6.6340012202328733</v>
          </cell>
          <cell r="I136">
            <v>9.5128901396746999E-4</v>
          </cell>
          <cell r="J136">
            <v>3.34857105891367E-4</v>
          </cell>
        </row>
        <row r="137">
          <cell r="B137" t="str">
            <v>CO2_T</v>
          </cell>
          <cell r="C137" t="str">
            <v>VAR_fout</v>
          </cell>
          <cell r="D137" t="str">
            <v>T-Plg-DSL-mix_S4</v>
          </cell>
          <cell r="E137">
            <v>0.41915187856127201</v>
          </cell>
          <cell r="F137">
            <v>45.665516417449297</v>
          </cell>
          <cell r="G137">
            <v>41.564175900370472</v>
          </cell>
          <cell r="H137">
            <v>32.162429161400759</v>
          </cell>
          <cell r="I137">
            <v>0.44954696995914545</v>
          </cell>
          <cell r="J137">
            <v>0.1678379495600309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T_B_c-ICEDSL-S2</v>
          </cell>
          <cell r="E138">
            <v>38.087970932842495</v>
          </cell>
          <cell r="F138">
            <v>28.962583654306609</v>
          </cell>
          <cell r="G138">
            <v>35.885324957359096</v>
          </cell>
          <cell r="I138">
            <v>1.46145627682205E-3</v>
          </cell>
          <cell r="J138">
            <v>5.5624466839491505E-4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T_B_c-ICEDSL-S3</v>
          </cell>
          <cell r="E139">
            <v>11.673702425619521</v>
          </cell>
          <cell r="F139">
            <v>9.4245854625629697</v>
          </cell>
          <cell r="G139">
            <v>11.651630237830423</v>
          </cell>
        </row>
        <row r="140">
          <cell r="B140" t="str">
            <v>CO2_T</v>
          </cell>
          <cell r="C140" t="str">
            <v>VAR_fout</v>
          </cell>
          <cell r="D140" t="str">
            <v>T_B_c-ICEDSL-S4</v>
          </cell>
          <cell r="E140">
            <v>0.93123499079376304</v>
          </cell>
          <cell r="G140">
            <v>8.7453870956772685E-4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T_B_u-ICENGA-S1</v>
          </cell>
          <cell r="F141">
            <v>5.2756529379454102E-3</v>
          </cell>
          <cell r="G141">
            <v>2.5274899201453462E-2</v>
          </cell>
          <cell r="H141">
            <v>5.2059032988072704E-4</v>
          </cell>
          <cell r="I141">
            <v>5.7311866087486596E-4</v>
          </cell>
          <cell r="J141">
            <v>2.5128955089715003E-4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T_B_u-ICENGA-S2</v>
          </cell>
          <cell r="F142">
            <v>3.5355477647362201E-3</v>
          </cell>
          <cell r="G142">
            <v>5.0617998967951473E-2</v>
          </cell>
          <cell r="I142">
            <v>4.5216184061917298E-4</v>
          </cell>
        </row>
        <row r="143">
          <cell r="B143" t="str">
            <v>CO2_T</v>
          </cell>
          <cell r="C143" t="str">
            <v>VAR_fout</v>
          </cell>
          <cell r="D143" t="str">
            <v>T_B_c-ICEDSLEXT</v>
          </cell>
          <cell r="E143">
            <v>0.441968910033609</v>
          </cell>
          <cell r="F143">
            <v>0.440816268053906</v>
          </cell>
          <cell r="G143">
            <v>0.437608296162251</v>
          </cell>
        </row>
        <row r="144">
          <cell r="B144" t="str">
            <v>CO2_T</v>
          </cell>
          <cell r="C144" t="str">
            <v>VAR_fout</v>
          </cell>
          <cell r="D144" t="str">
            <v>T_B_u-ICENGA-S3</v>
          </cell>
          <cell r="F144">
            <v>3.18748195533916E-3</v>
          </cell>
          <cell r="G144">
            <v>1.5510761906444066</v>
          </cell>
          <cell r="I144">
            <v>7.5706168386556295E-5</v>
          </cell>
        </row>
        <row r="145">
          <cell r="B145" t="str">
            <v>CO2_T</v>
          </cell>
          <cell r="C145" t="str">
            <v>VAR_comnet</v>
          </cell>
          <cell r="D145" t="str">
            <v>-</v>
          </cell>
          <cell r="E145">
            <v>14990.007136484701</v>
          </cell>
          <cell r="F145">
            <v>14302.139120206501</v>
          </cell>
          <cell r="G145">
            <v>12535.0598599</v>
          </cell>
          <cell r="H145">
            <v>8547.5709172019797</v>
          </cell>
          <cell r="I145">
            <v>3697.4040961143401</v>
          </cell>
          <cell r="J145">
            <v>2033.11017331315</v>
          </cell>
        </row>
        <row r="146">
          <cell r="B146" t="str">
            <v>CO2</v>
          </cell>
          <cell r="C146" t="str">
            <v>VAR_fout</v>
          </cell>
          <cell r="D146" t="str">
            <v>EWSTINCCS</v>
          </cell>
          <cell r="I146">
            <v>-572.358530520964</v>
          </cell>
          <cell r="J146">
            <v>-1140.9251471953901</v>
          </cell>
        </row>
        <row r="147">
          <cell r="B147" t="str">
            <v>CO2</v>
          </cell>
          <cell r="C147" t="str">
            <v>VAR_fout</v>
          </cell>
          <cell r="D147" t="str">
            <v>othGHG</v>
          </cell>
          <cell r="E147">
            <v>9468.5879275113693</v>
          </cell>
          <cell r="F147">
            <v>9175.10458887407</v>
          </cell>
          <cell r="G147">
            <v>8881.6212502367907</v>
          </cell>
          <cell r="H147">
            <v>6614.2415789551997</v>
          </cell>
          <cell r="I147">
            <v>4756.2295839820999</v>
          </cell>
          <cell r="J147">
            <v>4919.9987154522096</v>
          </cell>
        </row>
        <row r="148">
          <cell r="B148" t="str">
            <v>CO2</v>
          </cell>
          <cell r="C148" t="str">
            <v>VAR_fout</v>
          </cell>
          <cell r="D148" t="str">
            <v>D-ICOA</v>
          </cell>
          <cell r="E148">
            <v>330.01239618910699</v>
          </cell>
          <cell r="F148">
            <v>321.17930683455103</v>
          </cell>
          <cell r="G148">
            <v>234.00311787183301</v>
          </cell>
          <cell r="H148">
            <v>2.4417892498618001E-2</v>
          </cell>
          <cell r="I148">
            <v>4.1317127548029603E-2</v>
          </cell>
          <cell r="J148">
            <v>1.54515005561303E-2</v>
          </cell>
        </row>
        <row r="149">
          <cell r="B149" t="str">
            <v>CO2</v>
          </cell>
          <cell r="C149" t="str">
            <v>VAR_fout</v>
          </cell>
          <cell r="D149" t="str">
            <v>ENGA-CCS</v>
          </cell>
          <cell r="I149">
            <v>-0.36605226614515801</v>
          </cell>
          <cell r="J149">
            <v>-13.8175782807212</v>
          </cell>
        </row>
        <row r="150">
          <cell r="B150" t="str">
            <v>CO2</v>
          </cell>
          <cell r="C150" t="str">
            <v>VAR_fout</v>
          </cell>
          <cell r="D150" t="str">
            <v>CHPWSTCCS</v>
          </cell>
          <cell r="I150">
            <v>-638.45388021024905</v>
          </cell>
          <cell r="J150">
            <v>-1088.6116056964299</v>
          </cell>
        </row>
        <row r="151">
          <cell r="B151" t="str">
            <v>CO2</v>
          </cell>
          <cell r="C151" t="str">
            <v>VAR_fout</v>
          </cell>
          <cell r="D151" t="str">
            <v>D-ENGA</v>
          </cell>
          <cell r="E151">
            <v>310.74184815828198</v>
          </cell>
          <cell r="F151">
            <v>72.200943792942994</v>
          </cell>
          <cell r="G151">
            <v>0.45099730689802903</v>
          </cell>
          <cell r="H151">
            <v>45.098350808160603</v>
          </cell>
          <cell r="I151">
            <v>40.177797836065601</v>
          </cell>
          <cell r="J151">
            <v>12.310819811775101</v>
          </cell>
        </row>
        <row r="152">
          <cell r="B152" t="str">
            <v>CO2</v>
          </cell>
          <cell r="C152" t="str">
            <v>VAR_fout</v>
          </cell>
          <cell r="D152" t="str">
            <v>D-ILFO</v>
          </cell>
          <cell r="E152">
            <v>688.83378479730595</v>
          </cell>
          <cell r="F152">
            <v>651.55276119367795</v>
          </cell>
          <cell r="G152">
            <v>644.19310584154402</v>
          </cell>
          <cell r="H152">
            <v>535.659813320377</v>
          </cell>
          <cell r="I152">
            <v>263.174408113357</v>
          </cell>
        </row>
        <row r="153">
          <cell r="B153" t="str">
            <v>CO2</v>
          </cell>
          <cell r="C153" t="str">
            <v>VAR_fout</v>
          </cell>
          <cell r="D153" t="str">
            <v>ITOT-CHPWSTCCS</v>
          </cell>
          <cell r="I153">
            <v>-366.833388367917</v>
          </cell>
          <cell r="J153">
            <v>-715.02826045721997</v>
          </cell>
        </row>
        <row r="154">
          <cell r="B154" t="str">
            <v>CO2</v>
          </cell>
          <cell r="C154" t="str">
            <v>VAR_fout</v>
          </cell>
          <cell r="D154" t="str">
            <v>ITOT-CHPNGACCS</v>
          </cell>
          <cell r="I154">
            <v>-47.568590880596098</v>
          </cell>
          <cell r="J154">
            <v>-178.61998617052399</v>
          </cell>
        </row>
        <row r="155">
          <cell r="B155" t="str">
            <v>CO2</v>
          </cell>
          <cell r="C155" t="str">
            <v>VAR_fout</v>
          </cell>
          <cell r="D155" t="str">
            <v>D-TDSL</v>
          </cell>
          <cell r="E155">
            <v>8604.4559902120309</v>
          </cell>
          <cell r="F155">
            <v>7942.2310977542202</v>
          </cell>
          <cell r="G155">
            <v>6432.7072400361003</v>
          </cell>
          <cell r="H155">
            <v>4505.3613717877397</v>
          </cell>
          <cell r="I155">
            <v>2322.5253019967199</v>
          </cell>
          <cell r="J155">
            <v>132.942732074996</v>
          </cell>
        </row>
        <row r="156">
          <cell r="B156" t="str">
            <v>CO2</v>
          </cell>
          <cell r="C156" t="str">
            <v>VAR_fout</v>
          </cell>
          <cell r="D156" t="str">
            <v>ITOT-PROCESSCO2</v>
          </cell>
          <cell r="E156">
            <v>2089.34680048464</v>
          </cell>
          <cell r="F156">
            <v>2111.0131698740802</v>
          </cell>
          <cell r="G156">
            <v>2102.26947106126</v>
          </cell>
          <cell r="H156">
            <v>2093.6572262310301</v>
          </cell>
          <cell r="I156">
            <v>2077.41653715651</v>
          </cell>
          <cell r="J156">
            <v>2063.7500942076199</v>
          </cell>
        </row>
        <row r="157">
          <cell r="B157" t="str">
            <v>CO2</v>
          </cell>
          <cell r="C157" t="str">
            <v>VAR_fout</v>
          </cell>
          <cell r="D157" t="str">
            <v>D-ELFO</v>
          </cell>
          <cell r="E157">
            <v>26.191832232066101</v>
          </cell>
          <cell r="F157">
            <v>165.59505758261801</v>
          </cell>
          <cell r="G157">
            <v>0.48706015695807198</v>
          </cell>
          <cell r="H157">
            <v>0.241678901915171</v>
          </cell>
          <cell r="I157">
            <v>0.389738485727263</v>
          </cell>
          <cell r="J157">
            <v>4.8694003341176401E-3</v>
          </cell>
        </row>
        <row r="158">
          <cell r="B158" t="str">
            <v>CO2</v>
          </cell>
          <cell r="C158" t="str">
            <v>VAR_fout</v>
          </cell>
          <cell r="D158" t="str">
            <v>D-TNGA</v>
          </cell>
          <cell r="E158">
            <v>15.5933589379824</v>
          </cell>
          <cell r="F158">
            <v>8.1953903827765693</v>
          </cell>
          <cell r="G158">
            <v>291.63367013510498</v>
          </cell>
          <cell r="H158">
            <v>351.90333480041897</v>
          </cell>
          <cell r="I158">
            <v>0.116395790843157</v>
          </cell>
          <cell r="J158">
            <v>2.0341234220449499E-2</v>
          </cell>
        </row>
        <row r="159">
          <cell r="B159" t="str">
            <v>CO2</v>
          </cell>
          <cell r="C159" t="str">
            <v>VAR_fout</v>
          </cell>
          <cell r="D159" t="str">
            <v>D-SNGA</v>
          </cell>
          <cell r="E159">
            <v>1521.9490515800201</v>
          </cell>
          <cell r="F159">
            <v>1519.4853687731199</v>
          </cell>
          <cell r="G159">
            <v>1310.6932439455099</v>
          </cell>
          <cell r="H159">
            <v>951.27400267320195</v>
          </cell>
          <cell r="I159">
            <v>365.010536454381</v>
          </cell>
          <cell r="J159">
            <v>181.382035084948</v>
          </cell>
        </row>
        <row r="160">
          <cell r="B160" t="str">
            <v>CO2</v>
          </cell>
          <cell r="C160" t="str">
            <v>VAR_fout</v>
          </cell>
          <cell r="D160" t="str">
            <v>CO2compabroad</v>
          </cell>
          <cell r="H160">
            <v>-8.4102595115780096E-2</v>
          </cell>
          <cell r="I160">
            <v>-367.59039969756498</v>
          </cell>
          <cell r="J160">
            <v>-4919.9986009064996</v>
          </cell>
        </row>
        <row r="161">
          <cell r="B161" t="str">
            <v>CO2</v>
          </cell>
          <cell r="C161" t="str">
            <v>VAR_fout</v>
          </cell>
          <cell r="D161" t="str">
            <v>D-RNGA</v>
          </cell>
          <cell r="E161">
            <v>2650.66755897744</v>
          </cell>
          <cell r="F161">
            <v>2621.6827820728699</v>
          </cell>
          <cell r="G161">
            <v>2571.7158805643198</v>
          </cell>
          <cell r="H161">
            <v>2011.9741651695999</v>
          </cell>
          <cell r="I161">
            <v>936.05767640083502</v>
          </cell>
          <cell r="J161">
            <v>505.54224248001299</v>
          </cell>
        </row>
        <row r="162">
          <cell r="B162" t="str">
            <v>CO2</v>
          </cell>
          <cell r="C162" t="str">
            <v>VAR_fout</v>
          </cell>
          <cell r="D162" t="str">
            <v>D-IHFO</v>
          </cell>
          <cell r="E162">
            <v>213.780543605639</v>
          </cell>
          <cell r="F162">
            <v>1.49178327529913E-2</v>
          </cell>
          <cell r="G162">
            <v>4.6501859978890503E-2</v>
          </cell>
          <cell r="H162">
            <v>2.3015460350073701E-2</v>
          </cell>
          <cell r="I162">
            <v>4.4057026127679803E-2</v>
          </cell>
        </row>
        <row r="163">
          <cell r="B163" t="str">
            <v>CO2</v>
          </cell>
          <cell r="C163" t="str">
            <v>VAR_fout</v>
          </cell>
          <cell r="D163" t="str">
            <v>SUP_WSTHTGBIOCCS</v>
          </cell>
          <cell r="I163">
            <v>-1.6107478821967801E-3</v>
          </cell>
          <cell r="J163">
            <v>-2.1311332365618E-3</v>
          </cell>
        </row>
        <row r="164">
          <cell r="B164" t="str">
            <v>CO2</v>
          </cell>
          <cell r="C164" t="str">
            <v>VAR_fout</v>
          </cell>
          <cell r="D164" t="str">
            <v>D-SLFO</v>
          </cell>
          <cell r="E164">
            <v>2267.7888151639299</v>
          </cell>
          <cell r="F164">
            <v>2041.3460381710499</v>
          </cell>
          <cell r="G164">
            <v>1785.06086392873</v>
          </cell>
          <cell r="H164">
            <v>933.19476485682003</v>
          </cell>
          <cell r="I164">
            <v>237.37388753501401</v>
          </cell>
        </row>
        <row r="165">
          <cell r="B165" t="str">
            <v>CO2</v>
          </cell>
          <cell r="C165" t="str">
            <v>VAR_fout</v>
          </cell>
          <cell r="D165" t="str">
            <v>D-RCOA</v>
          </cell>
          <cell r="E165">
            <v>9.2700776792688995</v>
          </cell>
          <cell r="F165">
            <v>9.2700072613631992</v>
          </cell>
          <cell r="G165">
            <v>2.37237865064353</v>
          </cell>
          <cell r="H165">
            <v>4.4804589956434202E-2</v>
          </cell>
        </row>
        <row r="166">
          <cell r="B166" t="str">
            <v>CO2</v>
          </cell>
          <cell r="C166" t="str">
            <v>VAR_fout</v>
          </cell>
          <cell r="D166" t="str">
            <v>ITOT-CHPWODCCS</v>
          </cell>
          <cell r="I166">
            <v>-384.309852215516</v>
          </cell>
          <cell r="J166">
            <v>-923.776536560929</v>
          </cell>
        </row>
        <row r="167">
          <cell r="B167" t="str">
            <v>CO2</v>
          </cell>
          <cell r="C167" t="str">
            <v>VAR_fout</v>
          </cell>
          <cell r="D167" t="str">
            <v>D-RLFO</v>
          </cell>
          <cell r="E167">
            <v>4514.4833502461497</v>
          </cell>
          <cell r="F167">
            <v>3846.52656264294</v>
          </cell>
          <cell r="G167">
            <v>3530.90122989061</v>
          </cell>
          <cell r="H167">
            <v>1654.5332767059699</v>
          </cell>
          <cell r="I167">
            <v>339.07555187603799</v>
          </cell>
        </row>
        <row r="168">
          <cell r="B168" t="str">
            <v>CO2</v>
          </cell>
          <cell r="C168" t="str">
            <v>VAR_fout</v>
          </cell>
          <cell r="D168" t="str">
            <v>D-TGSL</v>
          </cell>
          <cell r="E168">
            <v>5945.8825947289297</v>
          </cell>
          <cell r="F168">
            <v>5898.99714989125</v>
          </cell>
          <cell r="G168">
            <v>5308.2563063954003</v>
          </cell>
          <cell r="H168">
            <v>3222.2005239053601</v>
          </cell>
          <cell r="I168">
            <v>615.88934327608797</v>
          </cell>
          <cell r="J168">
            <v>68.882014372614904</v>
          </cell>
        </row>
        <row r="169">
          <cell r="B169" t="str">
            <v>CO2</v>
          </cell>
          <cell r="C169" t="str">
            <v>VAR_fout</v>
          </cell>
          <cell r="D169" t="str">
            <v>EWOD-CCS</v>
          </cell>
          <cell r="I169">
            <v>-0.190638076096285</v>
          </cell>
          <cell r="J169">
            <v>-270.655267850055</v>
          </cell>
        </row>
        <row r="170">
          <cell r="B170" t="str">
            <v>CO2</v>
          </cell>
          <cell r="C170" t="str">
            <v>VAR_fout</v>
          </cell>
          <cell r="D170" t="str">
            <v>ITOT-PROCESSCO2CCS</v>
          </cell>
          <cell r="I170">
            <v>-4.43328042271042E-2</v>
          </cell>
          <cell r="J170">
            <v>-1031.8792940706501</v>
          </cell>
        </row>
        <row r="171">
          <cell r="B171" t="str">
            <v>CO2</v>
          </cell>
          <cell r="C171" t="str">
            <v>VAR_fout</v>
          </cell>
          <cell r="D171" t="str">
            <v>D-IWST</v>
          </cell>
          <cell r="E171">
            <v>1068.1285094879699</v>
          </cell>
          <cell r="F171">
            <v>1094.48203909109</v>
          </cell>
          <cell r="G171">
            <v>1024.6412198611299</v>
          </cell>
          <cell r="H171">
            <v>1013.19793861601</v>
          </cell>
          <cell r="I171">
            <v>996.69827474739998</v>
          </cell>
          <cell r="J171">
            <v>986.58513693482303</v>
          </cell>
        </row>
        <row r="172">
          <cell r="B172" t="str">
            <v>CO2</v>
          </cell>
          <cell r="C172" t="str">
            <v>VAR_fout</v>
          </cell>
          <cell r="D172" t="str">
            <v>SUP_WODH2CCS</v>
          </cell>
          <cell r="J172">
            <v>-1026.08638075565</v>
          </cell>
        </row>
        <row r="173">
          <cell r="B173" t="str">
            <v>CO2</v>
          </cell>
          <cell r="C173" t="str">
            <v>VAR_fout</v>
          </cell>
          <cell r="D173" t="str">
            <v>SUP_WODBIOCCS</v>
          </cell>
          <cell r="I173">
            <v>-7.9953151381881998E-3</v>
          </cell>
          <cell r="J173">
            <v>-9.0656801457498094E-3</v>
          </cell>
        </row>
        <row r="174">
          <cell r="B174" t="str">
            <v>CO2</v>
          </cell>
          <cell r="C174" t="str">
            <v>VAR_fout</v>
          </cell>
          <cell r="D174" t="str">
            <v>SUP_NGAH2CCS</v>
          </cell>
          <cell r="J174">
            <v>-1.9045165326136201E-2</v>
          </cell>
        </row>
        <row r="175">
          <cell r="B175" t="str">
            <v>CO2</v>
          </cell>
          <cell r="C175" t="str">
            <v>VAR_fout</v>
          </cell>
          <cell r="D175" t="str">
            <v>CT_CWODETHCCS</v>
          </cell>
          <cell r="I175">
            <v>-7.7922490509956303E-4</v>
          </cell>
          <cell r="J175">
            <v>-1.33327635740746E-3</v>
          </cell>
        </row>
        <row r="176">
          <cell r="B176" t="str">
            <v>CO2</v>
          </cell>
          <cell r="C176" t="str">
            <v>VAR_fout</v>
          </cell>
          <cell r="D176" t="str">
            <v>D-TKER</v>
          </cell>
          <cell r="E176">
            <v>80.763254672403804</v>
          </cell>
          <cell r="F176">
            <v>102.299643522715</v>
          </cell>
          <cell r="G176">
            <v>134.604226798182</v>
          </cell>
          <cell r="H176">
            <v>183.87732266039001</v>
          </cell>
          <cell r="I176">
            <v>156.22353893391701</v>
          </cell>
          <cell r="J176">
            <v>9.9999984507475397E-6</v>
          </cell>
        </row>
        <row r="177">
          <cell r="B177" t="str">
            <v>CO2</v>
          </cell>
          <cell r="C177" t="str">
            <v>VAR_fout</v>
          </cell>
          <cell r="D177" t="str">
            <v>D-INGA</v>
          </cell>
          <cell r="E177">
            <v>2101.5231911222299</v>
          </cell>
          <cell r="F177">
            <v>1797.4454787885099</v>
          </cell>
          <cell r="G177">
            <v>1640.69388828976</v>
          </cell>
          <cell r="H177">
            <v>1173.9884937773099</v>
          </cell>
          <cell r="I177">
            <v>976.11938050736796</v>
          </cell>
          <cell r="J177">
            <v>377.02660137465898</v>
          </cell>
        </row>
        <row r="178">
          <cell r="B178" t="str">
            <v>CO2</v>
          </cell>
          <cell r="C178" t="str">
            <v>VAR_fout</v>
          </cell>
          <cell r="D178" t="str">
            <v>SUP_DAC</v>
          </cell>
          <cell r="I178">
            <v>-2.08445654702914E-3</v>
          </cell>
          <cell r="J178">
            <v>-6.8180335657280098E-3</v>
          </cell>
        </row>
        <row r="179">
          <cell r="B179" t="str">
            <v>CO2</v>
          </cell>
          <cell r="C179" t="str">
            <v>VAR_fout</v>
          </cell>
          <cell r="D179" t="str">
            <v>CT_CWODBDSCCS</v>
          </cell>
          <cell r="I179">
            <v>-6.4934915757648096E-3</v>
          </cell>
          <cell r="J179">
            <v>-256.41459641458101</v>
          </cell>
        </row>
        <row r="180">
          <cell r="B180" t="str">
            <v>CO2</v>
          </cell>
          <cell r="C180" t="str">
            <v>VAR_fout</v>
          </cell>
          <cell r="D180" t="str">
            <v>D-EWST</v>
          </cell>
          <cell r="E180">
            <v>2236.6434107916398</v>
          </cell>
          <cell r="F180">
            <v>2235.4032027644498</v>
          </cell>
          <cell r="G180">
            <v>2268.7818474986898</v>
          </cell>
          <cell r="H180">
            <v>2238.51082668751</v>
          </cell>
          <cell r="I180">
            <v>2266.09858695396</v>
          </cell>
          <cell r="J180">
            <v>2317.3896307044201</v>
          </cell>
        </row>
        <row r="181">
          <cell r="B181" t="str">
            <v>CO2</v>
          </cell>
          <cell r="C181" t="str">
            <v>VAR_comnet</v>
          </cell>
          <cell r="D181" t="str">
            <v>-</v>
          </cell>
          <cell r="E181">
            <v>44144.644296578299</v>
          </cell>
          <cell r="F181">
            <v>41614.025508601502</v>
          </cell>
          <cell r="G181">
            <v>38165.133500329401</v>
          </cell>
          <cell r="H181">
            <v>27528.9228052047</v>
          </cell>
          <cell r="I181">
            <v>13970.922217085899</v>
          </cell>
          <cell r="J181">
            <v>-1.2214541504125199E-5</v>
          </cell>
        </row>
        <row r="182">
          <cell r="B182" t="str">
            <v>CO2</v>
          </cell>
          <cell r="C182" t="str">
            <v>EQ_combalM</v>
          </cell>
          <cell r="D182" t="str">
            <v>-</v>
          </cell>
          <cell r="H182">
            <v>-7.2909796302668597E-2</v>
          </cell>
          <cell r="I182">
            <v>-0.27831577000789598</v>
          </cell>
          <cell r="J182">
            <v>-0.48980899678467499</v>
          </cell>
        </row>
        <row r="183">
          <cell r="B183" t="str">
            <v>CO2_X</v>
          </cell>
          <cell r="C183" t="str">
            <v>VAR_fout</v>
          </cell>
          <cell r="D183" t="str">
            <v>D-CO2_O</v>
          </cell>
          <cell r="I183">
            <v>988.74777041953757</v>
          </cell>
          <cell r="J183">
            <v>4539.2384375976872</v>
          </cell>
        </row>
        <row r="184">
          <cell r="B184" t="str">
            <v>CO2_X</v>
          </cell>
          <cell r="C184" t="str">
            <v>VAR_fin</v>
          </cell>
          <cell r="D184" t="str">
            <v>CO2EXP</v>
          </cell>
          <cell r="I184">
            <v>988.74777041953757</v>
          </cell>
          <cell r="J184">
            <v>4539.2384375976872</v>
          </cell>
        </row>
        <row r="185">
          <cell r="B185" t="str">
            <v>CO2_X</v>
          </cell>
          <cell r="C185" t="str">
            <v>EQ_combalM</v>
          </cell>
          <cell r="D185" t="str">
            <v>-</v>
          </cell>
          <cell r="I185">
            <v>-7.947033871588526</v>
          </cell>
          <cell r="J185">
            <v>6.7907444695769428</v>
          </cell>
        </row>
        <row r="186">
          <cell r="B186" t="str">
            <v>CO2seq</v>
          </cell>
          <cell r="C186" t="str">
            <v>VAR_fout</v>
          </cell>
          <cell r="D186" t="str">
            <v>CO2SINK</v>
          </cell>
          <cell r="I186">
            <v>833.33340282662562</v>
          </cell>
          <cell r="J186">
            <v>1904.762059340113</v>
          </cell>
        </row>
        <row r="187">
          <cell r="B187" t="str">
            <v>CO2seq</v>
          </cell>
          <cell r="C187" t="str">
            <v>VAR_comnet</v>
          </cell>
          <cell r="D187" t="str">
            <v>-</v>
          </cell>
          <cell r="I187">
            <v>833.33340282662562</v>
          </cell>
          <cell r="J187">
            <v>1904.762059340113</v>
          </cell>
        </row>
        <row r="188">
          <cell r="B188" t="str">
            <v>CO2_SECTOR</v>
          </cell>
          <cell r="C188" t="str">
            <v>VAR_fout</v>
          </cell>
          <cell r="D188" t="str">
            <v>CO2_IND</v>
          </cell>
          <cell r="E188">
            <v>6491.6252256868902</v>
          </cell>
          <cell r="F188">
            <v>5975.6876736146569</v>
          </cell>
          <cell r="G188">
            <v>5645.847304785495</v>
          </cell>
          <cell r="H188">
            <v>4816.5509052975794</v>
          </cell>
          <cell r="I188">
            <v>4313.4939746783102</v>
          </cell>
          <cell r="J188">
            <v>3427.377464018211</v>
          </cell>
        </row>
        <row r="189">
          <cell r="B189" t="str">
            <v>CO2_SECTOR</v>
          </cell>
          <cell r="C189" t="str">
            <v>VAR_fout</v>
          </cell>
          <cell r="D189" t="str">
            <v>CO2_RES</v>
          </cell>
          <cell r="E189">
            <v>7174.4209869028509</v>
          </cell>
          <cell r="F189">
            <v>6477.4793519771756</v>
          </cell>
          <cell r="G189">
            <v>6104.9894891055728</v>
          </cell>
          <cell r="H189">
            <v>3666.5522464655296</v>
          </cell>
          <cell r="I189">
            <v>1275.1332282768724</v>
          </cell>
          <cell r="J189">
            <v>505.54242504532226</v>
          </cell>
        </row>
        <row r="190">
          <cell r="B190" t="str">
            <v>CO2_SECTOR</v>
          </cell>
          <cell r="C190" t="str">
            <v>VAR_fout</v>
          </cell>
          <cell r="D190" t="str">
            <v>CO2_TRA</v>
          </cell>
          <cell r="E190">
            <v>14645.508293302359</v>
          </cell>
          <cell r="F190">
            <v>13950.219876776384</v>
          </cell>
          <cell r="G190">
            <v>12165.223285550672</v>
          </cell>
          <cell r="H190">
            <v>8260.640272762661</v>
          </cell>
          <cell r="I190">
            <v>3092.4587025081332</v>
          </cell>
          <cell r="J190">
            <v>201.84509753486827</v>
          </cell>
        </row>
        <row r="191">
          <cell r="B191" t="str">
            <v>CO2_SECTOR</v>
          </cell>
          <cell r="C191" t="str">
            <v>VAR_fout</v>
          </cell>
          <cell r="D191" t="str">
            <v>CO2_ELC</v>
          </cell>
          <cell r="E191">
            <v>2573.5770911819927</v>
          </cell>
          <cell r="F191">
            <v>2473.1992041400104</v>
          </cell>
          <cell r="G191">
            <v>2269.7199049625428</v>
          </cell>
          <cell r="H191">
            <v>2283.8508563975829</v>
          </cell>
          <cell r="I191">
            <v>2306.6661232757547</v>
          </cell>
          <cell r="J191">
            <v>2329.7053199165325</v>
          </cell>
        </row>
        <row r="192">
          <cell r="B192" t="str">
            <v>CO2_SECTOR</v>
          </cell>
          <cell r="C192" t="str">
            <v>VAR_fout</v>
          </cell>
          <cell r="D192" t="str">
            <v>CO2_SER</v>
          </cell>
          <cell r="E192">
            <v>3789.7378667439475</v>
          </cell>
          <cell r="F192">
            <v>3560.8314069441681</v>
          </cell>
          <cell r="G192">
            <v>3095.7541078742343</v>
          </cell>
          <cell r="H192">
            <v>1884.4687675300222</v>
          </cell>
          <cell r="I192">
            <v>602.38442398939583</v>
          </cell>
          <cell r="J192">
            <v>181.3822067657037</v>
          </cell>
        </row>
        <row r="193">
          <cell r="B193" t="str">
            <v>CO2_SECTOR</v>
          </cell>
          <cell r="C193" t="str">
            <v>VAR_fout</v>
          </cell>
          <cell r="D193" t="str">
            <v>CO2_ELCCCS</v>
          </cell>
          <cell r="E193">
            <v>2573.5770911819927</v>
          </cell>
          <cell r="F193">
            <v>2473.1992041400104</v>
          </cell>
          <cell r="G193">
            <v>2269.7199049625428</v>
          </cell>
          <cell r="H193">
            <v>2283.8508563975829</v>
          </cell>
          <cell r="I193">
            <v>1095.294797562221</v>
          </cell>
          <cell r="J193">
            <v>-184.30665216967634</v>
          </cell>
        </row>
        <row r="194">
          <cell r="B194" t="str">
            <v>CO2_SECTOR</v>
          </cell>
          <cell r="C194" t="str">
            <v>VAR_fout</v>
          </cell>
          <cell r="D194" t="str">
            <v>CO2_H2CCS</v>
          </cell>
          <cell r="I194">
            <v>-1.6698749278391024E-2</v>
          </cell>
          <cell r="J194">
            <v>-1282.5320902435908</v>
          </cell>
        </row>
        <row r="195">
          <cell r="B195" t="str">
            <v>CO2_SECTOR</v>
          </cell>
          <cell r="C195" t="str">
            <v>VAR_fout</v>
          </cell>
          <cell r="D195" t="str">
            <v>CO2_INDCCS</v>
          </cell>
          <cell r="E195">
            <v>6491.6252256868902</v>
          </cell>
          <cell r="F195">
            <v>5975.6876736146569</v>
          </cell>
          <cell r="G195">
            <v>5645.847304785495</v>
          </cell>
          <cell r="H195">
            <v>4816.5512535946482</v>
          </cell>
          <cell r="I195">
            <v>3514.7319452564975</v>
          </cell>
          <cell r="J195">
            <v>578.07550310530894</v>
          </cell>
        </row>
        <row r="196">
          <cell r="B196" t="str">
            <v>CO2_SECTOR</v>
          </cell>
          <cell r="C196" t="str">
            <v>VAR_comnet</v>
          </cell>
          <cell r="D196" t="str">
            <v>-</v>
          </cell>
          <cell r="E196">
            <v>43740.071780686965</v>
          </cell>
          <cell r="F196">
            <v>40886.304391207072</v>
          </cell>
          <cell r="G196">
            <v>37197.10130202656</v>
          </cell>
          <cell r="H196">
            <v>28012.465158445611</v>
          </cell>
          <cell r="I196">
            <v>16200.146496797899</v>
          </cell>
          <cell r="J196">
            <v>5757.0892739726814</v>
          </cell>
        </row>
        <row r="197">
          <cell r="B197" t="str">
            <v>CO2SC</v>
          </cell>
          <cell r="C197" t="str">
            <v>VAR_fout</v>
          </cell>
          <cell r="D197" t="str">
            <v>CO2S1</v>
          </cell>
          <cell r="E197">
            <v>6307.1990227535098</v>
          </cell>
          <cell r="F197">
            <v>6307.1990227535098</v>
          </cell>
          <cell r="G197">
            <v>6307.1990227535098</v>
          </cell>
          <cell r="H197">
            <v>6307.1990227535098</v>
          </cell>
          <cell r="I197">
            <v>6307.1990227535098</v>
          </cell>
          <cell r="J197">
            <v>6307.1990227535098</v>
          </cell>
        </row>
        <row r="198">
          <cell r="B198" t="str">
            <v>CO2SC</v>
          </cell>
          <cell r="C198" t="str">
            <v>VAR_fout</v>
          </cell>
          <cell r="D198" t="str">
            <v>CO2S2</v>
          </cell>
          <cell r="J198">
            <v>6.6277011531401501E-5</v>
          </cell>
        </row>
        <row r="199">
          <cell r="B199" t="str">
            <v>CO2SC</v>
          </cell>
          <cell r="C199" t="str">
            <v>VAR_fin</v>
          </cell>
          <cell r="D199" t="str">
            <v>CO2EXP</v>
          </cell>
          <cell r="I199">
            <v>988.74777041953803</v>
          </cell>
          <cell r="J199">
            <v>4539.2384375976899</v>
          </cell>
        </row>
        <row r="200">
          <cell r="B200" t="str">
            <v>CO2SC</v>
          </cell>
          <cell r="C200" t="str">
            <v>EQ_combalM</v>
          </cell>
          <cell r="D200" t="str">
            <v>-</v>
          </cell>
          <cell r="J200">
            <v>-1.80581874166308E-7</v>
          </cell>
        </row>
        <row r="201">
          <cell r="B201" t="str">
            <v>CO2P</v>
          </cell>
          <cell r="C201" t="str">
            <v>VAR_fout</v>
          </cell>
          <cell r="D201" t="str">
            <v>ITOT-PROCESSCO2</v>
          </cell>
          <cell r="E201">
            <v>2089.34680048464</v>
          </cell>
          <cell r="F201">
            <v>2111.0131698740802</v>
          </cell>
          <cell r="G201">
            <v>2102.26947106126</v>
          </cell>
          <cell r="H201">
            <v>2093.6572262310306</v>
          </cell>
          <cell r="I201">
            <v>2077.4165371565068</v>
          </cell>
          <cell r="J201">
            <v>2063.750094207624</v>
          </cell>
        </row>
        <row r="202">
          <cell r="B202" t="str">
            <v>CO2P</v>
          </cell>
          <cell r="C202" t="str">
            <v>VAR_comnet</v>
          </cell>
          <cell r="D202" t="str">
            <v>-</v>
          </cell>
          <cell r="E202">
            <v>2089.34680048464</v>
          </cell>
          <cell r="F202">
            <v>2111.0131698740802</v>
          </cell>
          <cell r="G202">
            <v>2102.26947106126</v>
          </cell>
          <cell r="H202">
            <v>2093.6572262310306</v>
          </cell>
          <cell r="I202">
            <v>2077.4165371565068</v>
          </cell>
          <cell r="J202">
            <v>2063.750094207624</v>
          </cell>
        </row>
        <row r="203">
          <cell r="B203" t="str">
            <v>CO2_E</v>
          </cell>
          <cell r="C203" t="str">
            <v>VAR_fout</v>
          </cell>
          <cell r="D203" t="str">
            <v>EWSTINCCS</v>
          </cell>
          <cell r="I203">
            <v>618.12713619325905</v>
          </cell>
          <cell r="J203">
            <v>1207.9991553354901</v>
          </cell>
        </row>
        <row r="204">
          <cell r="B204" t="str">
            <v>CO2_E</v>
          </cell>
          <cell r="C204" t="str">
            <v>VAR_fout</v>
          </cell>
          <cell r="D204" t="str">
            <v>ENGA-CCS</v>
          </cell>
          <cell r="I204">
            <v>0.42980552046051101</v>
          </cell>
          <cell r="J204">
            <v>15.6168306294843</v>
          </cell>
        </row>
        <row r="205">
          <cell r="B205" t="str">
            <v>CO2_E</v>
          </cell>
          <cell r="C205" t="str">
            <v>VAR_fout</v>
          </cell>
          <cell r="D205" t="str">
            <v>CHPWSTCCS</v>
          </cell>
          <cell r="I205">
            <v>717.36391034859605</v>
          </cell>
          <cell r="J205">
            <v>1223.1591075240799</v>
          </cell>
        </row>
        <row r="206">
          <cell r="B206" t="str">
            <v>CO2_E</v>
          </cell>
          <cell r="C206" t="str">
            <v>VAR_fout</v>
          </cell>
          <cell r="D206" t="str">
            <v>HPLNGA</v>
          </cell>
          <cell r="E206">
            <v>114.383593202913</v>
          </cell>
          <cell r="F206">
            <v>71.833746515387205</v>
          </cell>
          <cell r="G206">
            <v>7.7705600025856705E-2</v>
          </cell>
          <cell r="H206">
            <v>43.852918676517298</v>
          </cell>
          <cell r="I206">
            <v>3.37058514306047E-2</v>
          </cell>
          <cell r="J206">
            <v>4.02971150614967E-3</v>
          </cell>
        </row>
        <row r="207">
          <cell r="B207" t="str">
            <v>CO2_E</v>
          </cell>
          <cell r="C207" t="str">
            <v>VAR_fout</v>
          </cell>
          <cell r="D207" t="str">
            <v>CHPWST</v>
          </cell>
          <cell r="E207">
            <v>2783.99346136446</v>
          </cell>
          <cell r="F207">
            <v>2574.9227903364499</v>
          </cell>
          <cell r="G207">
            <v>2613.3715524711802</v>
          </cell>
          <cell r="H207">
            <v>2556.3786026896801</v>
          </cell>
          <cell r="I207">
            <v>1588.3038656732399</v>
          </cell>
          <cell r="J207">
            <v>995.53747156524196</v>
          </cell>
        </row>
        <row r="208">
          <cell r="B208" t="str">
            <v>CO2_E</v>
          </cell>
          <cell r="C208" t="str">
            <v>VAR_fout</v>
          </cell>
          <cell r="D208" t="str">
            <v>CHPNGA</v>
          </cell>
          <cell r="E208">
            <v>207.034941609285</v>
          </cell>
          <cell r="F208">
            <v>8.1187060763895993E-2</v>
          </cell>
          <cell r="G208">
            <v>0.18930579332293199</v>
          </cell>
          <cell r="H208">
            <v>1.4970986338472601</v>
          </cell>
          <cell r="I208">
            <v>0.23866978037219599</v>
          </cell>
          <cell r="J208">
            <v>6.6690725614689195E-2</v>
          </cell>
        </row>
        <row r="209">
          <cell r="B209" t="str">
            <v>CO2_E</v>
          </cell>
          <cell r="C209" t="str">
            <v>VAR_fout</v>
          </cell>
          <cell r="D209" t="str">
            <v>EWSTINC</v>
          </cell>
          <cell r="E209">
            <v>1689.29336021883</v>
          </cell>
          <cell r="F209">
            <v>1895.8839758588399</v>
          </cell>
          <cell r="G209">
            <v>1924.1931864327701</v>
          </cell>
          <cell r="H209">
            <v>1920.6433229618101</v>
          </cell>
          <cell r="I209">
            <v>1608.40555750321</v>
          </cell>
          <cell r="J209">
            <v>1208.0851604291399</v>
          </cell>
        </row>
        <row r="210">
          <cell r="B210" t="str">
            <v>CO2_E</v>
          </cell>
          <cell r="C210" t="str">
            <v>VAR_fout</v>
          </cell>
          <cell r="D210" t="str">
            <v>ENGA-GTCC</v>
          </cell>
          <cell r="I210">
            <v>45.991469670148703</v>
          </cell>
          <cell r="J210">
            <v>31.560966712940999</v>
          </cell>
        </row>
        <row r="211">
          <cell r="B211" t="str">
            <v>CO2_E</v>
          </cell>
          <cell r="C211" t="str">
            <v>VAR_fout</v>
          </cell>
          <cell r="D211" t="str">
            <v>HPLOIL</v>
          </cell>
          <cell r="E211">
            <v>15.876983784066301</v>
          </cell>
          <cell r="F211">
            <v>162.71007092072401</v>
          </cell>
          <cell r="G211">
            <v>2.7654862893748799E-2</v>
          </cell>
          <cell r="H211">
            <v>1.9723927601369699E-2</v>
          </cell>
          <cell r="I211">
            <v>7.3715141004042899E-3</v>
          </cell>
        </row>
        <row r="212">
          <cell r="B212" t="str">
            <v>CO2_E</v>
          </cell>
          <cell r="C212" t="str">
            <v>VAR_fout</v>
          </cell>
          <cell r="D212" t="str">
            <v>CHPGFC</v>
          </cell>
          <cell r="I212">
            <v>0.47589640439543401</v>
          </cell>
          <cell r="J212">
            <v>1.7159749043483199</v>
          </cell>
        </row>
        <row r="213">
          <cell r="B213" t="str">
            <v>CO2_E</v>
          </cell>
          <cell r="C213" t="str">
            <v>VAR_fout</v>
          </cell>
          <cell r="D213" t="str">
            <v>EOIL-ENG</v>
          </cell>
          <cell r="E213">
            <v>8.5084724143403392</v>
          </cell>
          <cell r="F213">
            <v>5.30754831653645E-2</v>
          </cell>
          <cell r="G213">
            <v>0.229564262233656</v>
          </cell>
          <cell r="H213">
            <v>8.1685942458047306E-2</v>
          </cell>
          <cell r="I213">
            <v>0.22982503268604601</v>
          </cell>
          <cell r="J213">
            <v>3.4353037689289299E-3</v>
          </cell>
        </row>
        <row r="214">
          <cell r="B214" t="str">
            <v>CO2_E</v>
          </cell>
          <cell r="C214" t="str">
            <v>VAR_fout</v>
          </cell>
          <cell r="D214" t="str">
            <v>ENGA-GTOC</v>
          </cell>
          <cell r="F214">
            <v>5.4173523154795601E-2</v>
          </cell>
          <cell r="G214">
            <v>0.234082088131538</v>
          </cell>
          <cell r="H214">
            <v>0.23653748064313601</v>
          </cell>
          <cell r="I214">
            <v>14.293211414187301</v>
          </cell>
          <cell r="J214">
            <v>4.7444743363469204</v>
          </cell>
        </row>
        <row r="215">
          <cell r="B215" t="str">
            <v>CO2_E</v>
          </cell>
          <cell r="C215" t="str">
            <v>VAR_fout</v>
          </cell>
          <cell r="D215" t="str">
            <v>CHPOIL</v>
          </cell>
          <cell r="E215">
            <v>1.36894191154287</v>
          </cell>
          <cell r="F215">
            <v>6.6405418095089402E-2</v>
          </cell>
          <cell r="G215">
            <v>0.22195110229169199</v>
          </cell>
          <cell r="H215">
            <v>0.13640270926202999</v>
          </cell>
          <cell r="I215">
            <v>0.14996838093262099</v>
          </cell>
          <cell r="J215">
            <v>2.0576139474576798E-3</v>
          </cell>
        </row>
        <row r="216">
          <cell r="B216" t="str">
            <v>CO2_E</v>
          </cell>
          <cell r="C216" t="str">
            <v>VAR_comnet</v>
          </cell>
          <cell r="D216" t="str">
            <v>-</v>
          </cell>
          <cell r="E216">
            <v>4820.4597545054403</v>
          </cell>
          <cell r="F216">
            <v>4705.6054251165697</v>
          </cell>
          <cell r="G216">
            <v>4538.5450026128401</v>
          </cell>
          <cell r="H216">
            <v>4522.8462930218202</v>
          </cell>
          <cell r="I216">
            <v>4594.0503932870197</v>
          </cell>
          <cell r="J216">
            <v>4688.4953547919104</v>
          </cell>
        </row>
        <row r="217">
          <cell r="B217" t="str">
            <v>CO2_I</v>
          </cell>
          <cell r="C217" t="str">
            <v>VAR_fout</v>
          </cell>
          <cell r="D217" t="str">
            <v>ITOT-CHPNGA</v>
          </cell>
          <cell r="E217">
            <v>108.11637601768901</v>
          </cell>
          <cell r="F217">
            <v>14.445425210508199</v>
          </cell>
          <cell r="G217">
            <v>9.1510732213840509</v>
          </cell>
          <cell r="H217">
            <v>38.830473020736001</v>
          </cell>
          <cell r="I217">
            <v>635.06728988944599</v>
          </cell>
          <cell r="J217">
            <v>313.05636295810399</v>
          </cell>
        </row>
        <row r="218">
          <cell r="B218" t="str">
            <v>CO2_I</v>
          </cell>
          <cell r="C218" t="str">
            <v>VAR_fout</v>
          </cell>
          <cell r="D218" t="str">
            <v>ITOT-SWHNGABR</v>
          </cell>
          <cell r="E218">
            <v>2005.1533561383401</v>
          </cell>
          <cell r="F218">
            <v>1777.27641793987</v>
          </cell>
          <cell r="G218">
            <v>1764.4276084555499</v>
          </cell>
          <cell r="H218">
            <v>1268.4029539906101</v>
          </cell>
          <cell r="I218">
            <v>427.25273673241998</v>
          </cell>
          <cell r="J218">
            <v>5.3671997253682997E-2</v>
          </cell>
        </row>
        <row r="219">
          <cell r="B219" t="str">
            <v>CO2_I</v>
          </cell>
          <cell r="C219" t="str">
            <v>VAR_fout</v>
          </cell>
          <cell r="D219" t="str">
            <v>ITOT-CHPWSTCCS</v>
          </cell>
          <cell r="I219">
            <v>480.13107700944101</v>
          </cell>
          <cell r="J219">
            <v>986.316316327913</v>
          </cell>
        </row>
        <row r="220">
          <cell r="B220" t="str">
            <v>CO2_I</v>
          </cell>
          <cell r="C220" t="str">
            <v>VAR_fout</v>
          </cell>
          <cell r="D220" t="str">
            <v>ITOT-SWHLFOBR</v>
          </cell>
          <cell r="E220">
            <v>655.768394284274</v>
          </cell>
          <cell r="F220">
            <v>589.43816901378204</v>
          </cell>
          <cell r="G220">
            <v>587.98664019111504</v>
          </cell>
          <cell r="H220">
            <v>478.90199753469398</v>
          </cell>
          <cell r="I220">
            <v>246.87177973975901</v>
          </cell>
          <cell r="J220">
            <v>18.726116134800701</v>
          </cell>
        </row>
        <row r="221">
          <cell r="B221" t="str">
            <v>CO2_I</v>
          </cell>
          <cell r="C221" t="str">
            <v>VAR_fout</v>
          </cell>
          <cell r="D221" t="str">
            <v>ITOT-CHPNGACCS</v>
          </cell>
          <cell r="I221">
            <v>53.4626628737945</v>
          </cell>
          <cell r="J221">
            <v>200.84850391494101</v>
          </cell>
        </row>
        <row r="222">
          <cell r="B222" t="str">
            <v>CO2_I</v>
          </cell>
          <cell r="C222" t="str">
            <v>VAR_fout</v>
          </cell>
          <cell r="D222" t="str">
            <v>ITOT-CHPGFC</v>
          </cell>
          <cell r="H222">
            <v>3.7815369515367903E-2</v>
          </cell>
          <cell r="I222">
            <v>0.45699345489172699</v>
          </cell>
          <cell r="J222">
            <v>0.19705101425945001</v>
          </cell>
        </row>
        <row r="223">
          <cell r="B223" t="str">
            <v>CO2_I</v>
          </cell>
          <cell r="C223" t="str">
            <v>VAR_fout</v>
          </cell>
          <cell r="D223" t="str">
            <v>ITOT-SWHCOABR</v>
          </cell>
          <cell r="E223">
            <v>330.01239618910699</v>
          </cell>
          <cell r="F223">
            <v>321.17930683455103</v>
          </cell>
          <cell r="G223">
            <v>234.00311787183301</v>
          </cell>
          <cell r="H223">
            <v>2.4417892498618001E-2</v>
          </cell>
          <cell r="I223">
            <v>4.1317127548029603E-2</v>
          </cell>
          <cell r="J223">
            <v>1.54515005561303E-2</v>
          </cell>
        </row>
        <row r="224">
          <cell r="B224" t="str">
            <v>CO2_I</v>
          </cell>
          <cell r="C224" t="str">
            <v>VAR_fout</v>
          </cell>
          <cell r="D224" t="str">
            <v>ITOT-CHPOIL</v>
          </cell>
          <cell r="E224">
            <v>21.5610635431849</v>
          </cell>
          <cell r="F224">
            <v>51.2340904092638</v>
          </cell>
          <cell r="G224">
            <v>45.453643757175001</v>
          </cell>
          <cell r="H224">
            <v>47.863371378604299</v>
          </cell>
          <cell r="I224">
            <v>31.245384017625799</v>
          </cell>
          <cell r="J224">
            <v>0.61113271365278898</v>
          </cell>
        </row>
        <row r="225">
          <cell r="B225" t="str">
            <v>CO2_I</v>
          </cell>
          <cell r="C225" t="str">
            <v>VAR_fout</v>
          </cell>
          <cell r="D225" t="str">
            <v>ITOT-SWHWSTBR</v>
          </cell>
          <cell r="E225">
            <v>723.65835950724397</v>
          </cell>
          <cell r="F225">
            <v>749.83794911402003</v>
          </cell>
          <cell r="G225">
            <v>520.44852381273995</v>
          </cell>
          <cell r="H225">
            <v>514.63624300133802</v>
          </cell>
          <cell r="I225">
            <v>506.25568422758101</v>
          </cell>
          <cell r="J225">
            <v>0.18878094122583</v>
          </cell>
        </row>
        <row r="226">
          <cell r="B226" t="str">
            <v>CO2_I</v>
          </cell>
          <cell r="C226" t="str">
            <v>VAR_fout</v>
          </cell>
          <cell r="D226" t="str">
            <v>ITOT-SWHNGAHP</v>
          </cell>
          <cell r="G226">
            <v>7.7506849604181097E-2</v>
          </cell>
          <cell r="H226">
            <v>0.119673419003653</v>
          </cell>
          <cell r="I226">
            <v>0.140510087556696</v>
          </cell>
          <cell r="J226">
            <v>0.135411745234917</v>
          </cell>
        </row>
        <row r="227">
          <cell r="B227" t="str">
            <v>CO2_I</v>
          </cell>
          <cell r="C227" t="str">
            <v>VAR_fout</v>
          </cell>
          <cell r="D227" t="str">
            <v>ITOT-CHPWST</v>
          </cell>
          <cell r="E227">
            <v>344.47014998072302</v>
          </cell>
          <cell r="F227">
            <v>344.64539920499698</v>
          </cell>
          <cell r="G227">
            <v>504.19569481595198</v>
          </cell>
          <cell r="H227">
            <v>498.56416509503703</v>
          </cell>
          <cell r="I227">
            <v>10.3388108502131</v>
          </cell>
          <cell r="J227">
            <v>8.8237511756271203E-2</v>
          </cell>
        </row>
        <row r="228">
          <cell r="B228" t="str">
            <v>CO2_I</v>
          </cell>
          <cell r="C228" t="str">
            <v>VAR_fout</v>
          </cell>
          <cell r="D228" t="str">
            <v>ITOT-SWHHFOBR</v>
          </cell>
          <cell r="E228">
            <v>210.21015938855999</v>
          </cell>
          <cell r="F228">
            <v>1.4668687560842501E-2</v>
          </cell>
          <cell r="G228">
            <v>4.5725224724188801E-2</v>
          </cell>
          <cell r="H228">
            <v>2.2631075340115499E-2</v>
          </cell>
          <cell r="I228">
            <v>4.3321222447491398E-2</v>
          </cell>
        </row>
        <row r="229">
          <cell r="B229" t="str">
            <v>CO2_I</v>
          </cell>
          <cell r="C229" t="str">
            <v>VAR_comnet</v>
          </cell>
          <cell r="D229" t="str">
            <v>-</v>
          </cell>
          <cell r="E229">
            <v>4398.9502550491297</v>
          </cell>
          <cell r="F229">
            <v>3848.0714264145599</v>
          </cell>
          <cell r="G229">
            <v>3665.7895342000702</v>
          </cell>
          <cell r="H229">
            <v>2847.4037417773802</v>
          </cell>
          <cell r="I229">
            <v>2391.30756723272</v>
          </cell>
          <cell r="J229">
            <v>1520.2370367597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1.86030987538954E-7</v>
          </cell>
          <cell r="I4">
            <v>4.1872889468072798E-7</v>
          </cell>
          <cell r="J4">
            <v>3.8359630225084803E-5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7.2507554049647202E-6</v>
          </cell>
          <cell r="J5">
            <v>9.14489602406691E-8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1.4249996863862299E-6</v>
          </cell>
          <cell r="I6">
            <v>1.4319631264493E-6</v>
          </cell>
          <cell r="J6">
            <v>1.9468952342954799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2.9389247186662801E-7</v>
          </cell>
          <cell r="I7">
            <v>5.9036615149689598E-5</v>
          </cell>
          <cell r="J7">
            <v>7.6026125968253896E-7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4.3156763065775499E-7</v>
          </cell>
          <cell r="F8">
            <v>1.0373442563916801E-7</v>
          </cell>
          <cell r="G8">
            <v>1.32486123237821E-7</v>
          </cell>
          <cell r="H8">
            <v>1.7759783706517801E-7</v>
          </cell>
          <cell r="I8">
            <v>3.7753583541439701E-7</v>
          </cell>
          <cell r="J8">
            <v>6.3573175306792304E-7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4.3589683780966601E-4</v>
          </cell>
          <cell r="J9">
            <v>2.4940205583347398E-6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4.0959541312030404E-3</v>
          </cell>
          <cell r="F10">
            <v>2.9348560264604799E-4</v>
          </cell>
          <cell r="G10">
            <v>1.79500465342554E-7</v>
          </cell>
          <cell r="H10">
            <v>7.2849599228929696E-2</v>
          </cell>
          <cell r="I10">
            <v>1.43986869041415E-2</v>
          </cell>
          <cell r="J10">
            <v>6.7084746164165807E-2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1.03490710690034E-7</v>
          </cell>
          <cell r="F11">
            <v>1.0969853863585701E-7</v>
          </cell>
          <cell r="G11">
            <v>1.3219967219607299E-7</v>
          </cell>
          <cell r="H11">
            <v>1.6273361121829399E-7</v>
          </cell>
          <cell r="I11">
            <v>5.4402807393876098E-7</v>
          </cell>
          <cell r="J11">
            <v>1.3143840085979699E-4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1.4322669323442099E-2</v>
          </cell>
          <cell r="F12">
            <v>7.5537520080300902E-2</v>
          </cell>
          <cell r="G12">
            <v>1.00173658235096E-7</v>
          </cell>
          <cell r="H12">
            <v>1.0132252635657E-7</v>
          </cell>
          <cell r="I12">
            <v>4.7850868426895302E-2</v>
          </cell>
          <cell r="J12">
            <v>5.58473790297212E-2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1.5064005619163101E-5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5.56373404861769E-8</v>
          </cell>
          <cell r="F14">
            <v>2.8519316830863601E-8</v>
          </cell>
          <cell r="G14">
            <v>5.4899117575734099E-8</v>
          </cell>
          <cell r="H14">
            <v>3.8965760037154302E-8</v>
          </cell>
          <cell r="I14">
            <v>7.4895002897703097E-8</v>
          </cell>
          <cell r="J14">
            <v>1.2376800559796401E-7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2.3581177902357499E-6</v>
          </cell>
          <cell r="I15">
            <v>0.21056728671244099</v>
          </cell>
          <cell r="J15">
            <v>0.11820847748982399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6.0247955318863805E-7</v>
          </cell>
          <cell r="I16">
            <v>5.7149278406941902E-2</v>
          </cell>
          <cell r="J16">
            <v>3.6461437398732502E-7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3.4893858339555702E-7</v>
          </cell>
          <cell r="I17">
            <v>0.57003076871479097</v>
          </cell>
          <cell r="J17">
            <v>0.168300928574006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1.71989850026082E-7</v>
          </cell>
          <cell r="F18">
            <v>3.86165383673324E-8</v>
          </cell>
          <cell r="G18">
            <v>6.0247109049665004E-8</v>
          </cell>
          <cell r="H18">
            <v>7.1068034725681504E-8</v>
          </cell>
          <cell r="I18">
            <v>1.4299385037378299E-7</v>
          </cell>
          <cell r="J18">
            <v>2.4004589278777803E-7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4.9395190653797001E-2</v>
          </cell>
          <cell r="F19">
            <v>6.1189890814342403E-2</v>
          </cell>
          <cell r="G19">
            <v>9.4223229131975596E-3</v>
          </cell>
          <cell r="H19">
            <v>3.1483501875303299E-2</v>
          </cell>
          <cell r="I19">
            <v>7.4205581734674897E-2</v>
          </cell>
          <cell r="J19">
            <v>0.25513540270211199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6.5081755124693598E-8</v>
          </cell>
          <cell r="F20">
            <v>2.59013311372003E-8</v>
          </cell>
          <cell r="G20">
            <v>3.7840109767555401E-8</v>
          </cell>
          <cell r="H20">
            <v>2.92866012580377E-8</v>
          </cell>
          <cell r="I20">
            <v>6.0199009854461997E-8</v>
          </cell>
          <cell r="J20">
            <v>1.0591586127146199E-7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2.7730925971495101E-6</v>
          </cell>
          <cell r="J21">
            <v>4.3536994737225998E-8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2.6533344157508597E-7</v>
          </cell>
          <cell r="F22">
            <v>1.12162507875471E-5</v>
          </cell>
          <cell r="G22">
            <v>3.2186812693541399E-7</v>
          </cell>
          <cell r="H22">
            <v>1.1803828867762499E-7</v>
          </cell>
          <cell r="I22">
            <v>3.7212873612953901E-6</v>
          </cell>
          <cell r="J22">
            <v>2.1906219026091E-6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1.3427442885792599E-4</v>
          </cell>
          <cell r="J23">
            <v>4.2429114835962398E-5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0.22957877582601799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7.5763728732208301E-6</v>
          </cell>
          <cell r="J25">
            <v>5.3586652760922999E-8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2.0958579571605E-7</v>
          </cell>
          <cell r="J26">
            <v>2.4603258589156599E-5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3.28901766909517E-4</v>
          </cell>
          <cell r="F27">
            <v>6.4515051894170703E-4</v>
          </cell>
          <cell r="G27">
            <v>8.2799906374823908E-3</v>
          </cell>
          <cell r="H27">
            <v>0.14390375951887299</v>
          </cell>
          <cell r="I27">
            <v>0.43668202865529998</v>
          </cell>
          <cell r="J27">
            <v>1.17975636958162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4.6697915802942502E-8</v>
          </cell>
          <cell r="F28">
            <v>2.72413621639896E-8</v>
          </cell>
          <cell r="G28">
            <v>5.5747571378124298E-8</v>
          </cell>
          <cell r="H28">
            <v>8.0047388510001006E-8</v>
          </cell>
          <cell r="I28">
            <v>2.7726951826808602E-6</v>
          </cell>
          <cell r="J28">
            <v>1.1418996256500999E-6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6.0239901600729102E-6</v>
          </cell>
          <cell r="J29">
            <v>1.0648251695009199E-6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0.15247303410758301</v>
          </cell>
          <cell r="F30">
            <v>5.5182271616307101E-2</v>
          </cell>
          <cell r="G30">
            <v>3.5422022150875198E-7</v>
          </cell>
          <cell r="H30">
            <v>4.3818420501796099E-7</v>
          </cell>
          <cell r="I30">
            <v>0.116830520813525</v>
          </cell>
          <cell r="J30">
            <v>5.6461891498018703E-2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1.32566727618248E-5</v>
          </cell>
          <cell r="I31">
            <v>0.208465650682753</v>
          </cell>
          <cell r="J31">
            <v>8.4924854321828794E-2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6.6027770082335499E-3</v>
          </cell>
          <cell r="F32">
            <v>1.8688706260676801E-7</v>
          </cell>
          <cell r="G32">
            <v>1.06239958505504E-2</v>
          </cell>
          <cell r="H32">
            <v>6.1152586532357797E-8</v>
          </cell>
          <cell r="I32">
            <v>3.09463449225842E-7</v>
          </cell>
          <cell r="J32">
            <v>6.83975320919558E-6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1.90600392700599E-7</v>
          </cell>
          <cell r="F33">
            <v>1.3347702008609801E-7</v>
          </cell>
          <cell r="G33">
            <v>1.84379373803717E-7</v>
          </cell>
          <cell r="H33">
            <v>2.6452351767158001E-7</v>
          </cell>
          <cell r="I33">
            <v>8.2367460161490296E-7</v>
          </cell>
          <cell r="J33">
            <v>2.7106879417504601E-6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5.3860810279238098E-7</v>
          </cell>
          <cell r="I34">
            <v>0.296916712689274</v>
          </cell>
          <cell r="J34">
            <v>1.3307665252282699E-6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5.5814621118727397E-4</v>
          </cell>
          <cell r="J35">
            <v>6.9811431776570405E-4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7.5035590307116003E-6</v>
          </cell>
          <cell r="J36">
            <v>8.0180628342102406E-2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1.86030987538954E-7</v>
          </cell>
          <cell r="I37">
            <v>6.6285422081411512E-7</v>
          </cell>
          <cell r="J37">
            <v>3.8916917138551944E-5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7.2507554049647202E-6</v>
          </cell>
          <cell r="J38">
            <v>7.3190580773803079E-6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1.4249996863862299E-6</v>
          </cell>
          <cell r="I39">
            <v>6.37474600659029E-6</v>
          </cell>
          <cell r="J39">
            <v>1.9468997906901766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2.9389247186662801E-7</v>
          </cell>
          <cell r="I40">
            <v>5.9777836268547433E-5</v>
          </cell>
          <cell r="J40">
            <v>6.0241952643602005E-5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1.0275124261086108</v>
          </cell>
          <cell r="F41">
            <v>1.0275125298430363</v>
          </cell>
          <cell r="G41">
            <v>1.0275126623291597</v>
          </cell>
          <cell r="H41">
            <v>1.0275128399269966</v>
          </cell>
          <cell r="I41">
            <v>1.0275135041109946</v>
          </cell>
          <cell r="J41">
            <v>0.72467882661652772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4.3589683780966601E-4</v>
          </cell>
          <cell r="J42">
            <v>4.3839085836799998E-4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0.212666322177954</v>
          </cell>
          <cell r="F43">
            <v>0.21295966046205886</v>
          </cell>
          <cell r="G43">
            <v>0.21295824164081734</v>
          </cell>
          <cell r="H43">
            <v>0.21222388717456853</v>
          </cell>
          <cell r="I43">
            <v>0.20568665201666805</v>
          </cell>
          <cell r="J43">
            <v>0.19354272072891218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1.03490710690034E-7</v>
          </cell>
          <cell r="F44">
            <v>2.13189249325891E-7</v>
          </cell>
          <cell r="G44">
            <v>3.4538892152196399E-7</v>
          </cell>
          <cell r="H44">
            <v>5.0812253274025899E-7</v>
          </cell>
          <cell r="I44">
            <v>1.35925212196907E-6</v>
          </cell>
          <cell r="J44">
            <v>1.32797652981766E-4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4.2340958979553152E-2</v>
          </cell>
          <cell r="F45">
            <v>0.11787851405093348</v>
          </cell>
          <cell r="G45">
            <v>0.10788812083378736</v>
          </cell>
          <cell r="H45">
            <v>8.9840157864256406E-2</v>
          </cell>
          <cell r="I45">
            <v>9.2021268608999479E-2</v>
          </cell>
          <cell r="J45">
            <v>0.10369840492830909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1.5064005619163101E-5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0.95961774871898453</v>
          </cell>
          <cell r="F47">
            <v>0.95961777723830133</v>
          </cell>
          <cell r="G47">
            <v>0.95961783213741891</v>
          </cell>
          <cell r="H47">
            <v>0.95961787110317898</v>
          </cell>
          <cell r="I47">
            <v>0.95961800444965883</v>
          </cell>
          <cell r="J47">
            <v>0.48125378457160845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2.3581177902357499E-6</v>
          </cell>
          <cell r="I48">
            <v>0.37017437027026801</v>
          </cell>
          <cell r="J48">
            <v>0.45595904480934002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6.0247955318863805E-7</v>
          </cell>
          <cell r="I49">
            <v>5.7151088891485416E-2</v>
          </cell>
          <cell r="J49">
            <v>5.7149623548068185E-2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3.4893858339555702E-7</v>
          </cell>
          <cell r="I50">
            <v>1.02532887809788</v>
          </cell>
          <cell r="J50">
            <v>1.19362980667189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2.2350523736149901</v>
          </cell>
          <cell r="F51">
            <v>2.2350524122315285</v>
          </cell>
          <cell r="G51">
            <v>2.2350524724786376</v>
          </cell>
          <cell r="H51">
            <v>2.2350525435466722</v>
          </cell>
          <cell r="I51">
            <v>2.2350527948046865</v>
          </cell>
          <cell r="J51">
            <v>1.1208913357142991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4.9395190653797001E-2</v>
          </cell>
          <cell r="F52">
            <v>0.11058496958135737</v>
          </cell>
          <cell r="G52">
            <v>0.12000703167531708</v>
          </cell>
          <cell r="H52">
            <v>0.15149011198505358</v>
          </cell>
          <cell r="I52">
            <v>0.17933510532403882</v>
          </cell>
          <cell r="J52">
            <v>0.34965052634388971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3.0972400724776752</v>
          </cell>
          <cell r="F53">
            <v>3.0972400983790065</v>
          </cell>
          <cell r="G53">
            <v>3.0972401362191162</v>
          </cell>
          <cell r="H53">
            <v>3.0972401655057173</v>
          </cell>
          <cell r="I53">
            <v>3.0972402699334212</v>
          </cell>
          <cell r="J53">
            <v>1.5532826164895823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2.7730925971495101E-6</v>
          </cell>
          <cell r="J54">
            <v>2.7938527896859436E-6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2.6533344157508597E-7</v>
          </cell>
          <cell r="F55">
            <v>1.145180344586868E-5</v>
          </cell>
          <cell r="G55">
            <v>1.1726204014480976E-5</v>
          </cell>
          <cell r="H55">
            <v>1.1745280441590835E-5</v>
          </cell>
          <cell r="I55">
            <v>1.3103252698776454E-5</v>
          </cell>
          <cell r="J55">
            <v>8.5697547841427852E-6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1.3427442885792599E-4</v>
          </cell>
          <cell r="J56">
            <v>8.8361822635662935E-5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0.22957877582601799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7.5763728732208301E-6</v>
          </cell>
          <cell r="J58">
            <v>7.6299595259817504E-6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2.0958579571605E-7</v>
          </cell>
          <cell r="J59">
            <v>2.4767987431780928E-5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3.28901766909517E-4</v>
          </cell>
          <cell r="F60">
            <v>9.7397109592838938E-4</v>
          </cell>
          <cell r="G60">
            <v>9.2537927559956934E-3</v>
          </cell>
          <cell r="H60">
            <v>0.15315731660957507</v>
          </cell>
          <cell r="I60">
            <v>0.74511361555928624</v>
          </cell>
          <cell r="J60">
            <v>1.7780086426001065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1.8448083984037703E-2</v>
          </cell>
          <cell r="F61">
            <v>1.7043580155276516E-4</v>
          </cell>
          <cell r="G61">
            <v>1.6757734238514316E-4</v>
          </cell>
          <cell r="H61">
            <v>1.5707797113052868E-5</v>
          </cell>
          <cell r="I61">
            <v>9.9773918555882518E-6</v>
          </cell>
          <cell r="J61">
            <v>9.6170590163463155E-6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6.0239901600729102E-6</v>
          </cell>
          <cell r="J62">
            <v>7.0888153295738401E-6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0.35477214354267872</v>
          </cell>
          <cell r="F63">
            <v>0.40995434174946621</v>
          </cell>
          <cell r="G63">
            <v>0.15014559101177405</v>
          </cell>
          <cell r="H63">
            <v>0.15014071158700498</v>
          </cell>
          <cell r="I63">
            <v>0.17867205060683228</v>
          </cell>
          <cell r="J63">
            <v>0.17329445093795662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1.32566727618248E-5</v>
          </cell>
          <cell r="I64">
            <v>0.36647772738007101</v>
          </cell>
          <cell r="J64">
            <v>0.45140258170190001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8.6400962923860181E-3</v>
          </cell>
          <cell r="F65">
            <v>8.6402276057317724E-3</v>
          </cell>
          <cell r="G65">
            <v>1.9264192995804553E-2</v>
          </cell>
          <cell r="H65">
            <v>1.1373023349262046E-5</v>
          </cell>
          <cell r="I65">
            <v>1.084171553430123E-5</v>
          </cell>
          <cell r="J65">
            <v>7.2272353329795443E-6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1.9844835608664928</v>
          </cell>
          <cell r="F66">
            <v>1.9844836943435127</v>
          </cell>
          <cell r="G66">
            <v>1.9844838787228867</v>
          </cell>
          <cell r="H66">
            <v>1.9844841432464042</v>
          </cell>
          <cell r="I66">
            <v>1.9844854711138389</v>
          </cell>
          <cell r="J66">
            <v>1.0954642489816004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5.3860810279238098E-7</v>
          </cell>
          <cell r="I67">
            <v>0.29691838170578938</v>
          </cell>
          <cell r="J67">
            <v>0.29691840808068704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5.5814621118727397E-4</v>
          </cell>
          <cell r="J68">
            <v>1.1004185148298794E-3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7.5035590307116003E-6</v>
          </cell>
          <cell r="J69">
            <v>8.0188131901133095E-2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1.2994106253170414E-2</v>
          </cell>
          <cell r="J70">
            <v>4.9803191272244102E-3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28.26557017451772</v>
          </cell>
          <cell r="J71">
            <v>68.882014372614876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159.74084225027593</v>
          </cell>
          <cell r="J72">
            <v>132.94274214367701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0.11258790204680458</v>
          </cell>
          <cell r="F73">
            <v>0.11274332142009899</v>
          </cell>
          <cell r="G73">
            <v>0.1085595629338955</v>
          </cell>
          <cell r="H73">
            <v>0.11235382234920822</v>
          </cell>
          <cell r="I73">
            <v>0.1088933781282474</v>
          </cell>
          <cell r="J73">
            <v>0.10246387369685524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1.9186520312295685E-6</v>
          </cell>
          <cell r="G74">
            <v>1.7410437428351512E-6</v>
          </cell>
          <cell r="H74">
            <v>1.9812545597639119E-6</v>
          </cell>
          <cell r="I74">
            <v>4.1387914126301449E-6</v>
          </cell>
          <cell r="J74">
            <v>3.0349499053907905E-6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5.8232343341871153E-6</v>
          </cell>
          <cell r="J75">
            <v>6.2546168291195326E-6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0.41211313689040302</v>
          </cell>
          <cell r="F76">
            <v>2.533416897523531E-2</v>
          </cell>
          <cell r="G76">
            <v>1.1891607347442603</v>
          </cell>
          <cell r="H76">
            <v>5.5054944447332987</v>
          </cell>
          <cell r="I76">
            <v>7.3861918095519972</v>
          </cell>
          <cell r="J76">
            <v>17.172896223055208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1.6107478821967827E-3</v>
          </cell>
          <cell r="J77">
            <v>2.1311332365617965E-3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1026.0863807556468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7.9953151381881981E-3</v>
          </cell>
          <cell r="J79">
            <v>9.0656801457498094E-3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1.9045165326136263E-2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7.792249050995627E-4</v>
          </cell>
          <cell r="J81">
            <v>1.3332763574074595E-3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2.0844565470291366E-3</v>
          </cell>
          <cell r="J82">
            <v>6.8180335657280124E-3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6.4934915757648166E-3</v>
          </cell>
          <cell r="J83">
            <v>256.41459641458073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4.6725348080458299E-4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2.6179703711518888E-4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9.67934277882385</v>
          </cell>
          <cell r="F86">
            <v>9.6927044043736661</v>
          </cell>
          <cell r="G86">
            <v>9.3330207105168999</v>
          </cell>
          <cell r="H86">
            <v>9.6592186128219399</v>
          </cell>
          <cell r="I86">
            <v>9.3619390144276604</v>
          </cell>
          <cell r="J86">
            <v>8.8092583985863389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2.1324556011533268E-4</v>
          </cell>
          <cell r="J87">
            <v>2.2670225385634405E-4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9.67934277882385</v>
          </cell>
          <cell r="F88">
            <v>9.6927044043736661</v>
          </cell>
          <cell r="G88">
            <v>9.3330207105168999</v>
          </cell>
          <cell r="H88">
            <v>9.6592186128219399</v>
          </cell>
          <cell r="I88">
            <v>9.3617192796541779</v>
          </cell>
          <cell r="J88">
            <v>8.8089655986810591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5.9852403470451197E-5</v>
          </cell>
          <cell r="J89">
            <v>7.9188957957855132E-5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2.3039195484344683E-4</v>
          </cell>
          <cell r="J90">
            <v>8.830353062454628E-5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4.8719297805155208E-4</v>
          </cell>
          <cell r="I91">
            <v>6.92161003852669E-4</v>
          </cell>
          <cell r="J91">
            <v>1.5231966512606598E-4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5.5096072368489697</v>
          </cell>
          <cell r="F92">
            <v>1.2801585778890574</v>
          </cell>
          <cell r="G92">
            <v>7.996406150674264E-3</v>
          </cell>
          <cell r="H92">
            <v>0.79961614908086154</v>
          </cell>
          <cell r="I92">
            <v>0.71237230205790092</v>
          </cell>
          <cell r="J92">
            <v>0.21827694701728897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0.27647799535429712</v>
          </cell>
          <cell r="F93">
            <v>0.14530834012015181</v>
          </cell>
          <cell r="G93">
            <v>5.1708097541685278</v>
          </cell>
          <cell r="H93">
            <v>6.2394208297946658</v>
          </cell>
          <cell r="I93">
            <v>2.0637551567935664E-3</v>
          </cell>
          <cell r="J93">
            <v>3.606601812136436E-4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26.98491226205709</v>
          </cell>
          <cell r="F94">
            <v>26.94122994278581</v>
          </cell>
          <cell r="G94">
            <v>23.239241913927408</v>
          </cell>
          <cell r="H94">
            <v>16.86656033108514</v>
          </cell>
          <cell r="I94">
            <v>6.4718180222407984</v>
          </cell>
          <cell r="J94">
            <v>3.215993529874964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46.997651754919119</v>
          </cell>
          <cell r="F95">
            <v>46.483737270795615</v>
          </cell>
          <cell r="G95">
            <v>45.597799300785894</v>
          </cell>
          <cell r="H95">
            <v>35.673300800879424</v>
          </cell>
          <cell r="I95">
            <v>16.596767312071545</v>
          </cell>
          <cell r="J95">
            <v>8.9635149375888741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37.261049487982881</v>
          </cell>
          <cell r="F96">
            <v>31.869600687739574</v>
          </cell>
          <cell r="G96">
            <v>29.090317168258071</v>
          </cell>
          <cell r="H96">
            <v>20.815398825838805</v>
          </cell>
          <cell r="I96">
            <v>17.307081214669658</v>
          </cell>
          <cell r="J96">
            <v>6.6848688186996323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310.74184815828198</v>
          </cell>
          <cell r="F97">
            <v>72.200943792942994</v>
          </cell>
          <cell r="G97">
            <v>0.45099730689802903</v>
          </cell>
          <cell r="H97">
            <v>45.098350808160603</v>
          </cell>
          <cell r="I97">
            <v>40.177797836065601</v>
          </cell>
          <cell r="J97">
            <v>12.310819811775101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688.83378479730595</v>
          </cell>
          <cell r="F98">
            <v>651.55276119367795</v>
          </cell>
          <cell r="G98">
            <v>644.19310584154402</v>
          </cell>
          <cell r="H98">
            <v>535.659813320377</v>
          </cell>
          <cell r="I98">
            <v>263.174408113357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15.5933589379824</v>
          </cell>
          <cell r="F99">
            <v>8.1953903827765693</v>
          </cell>
          <cell r="G99">
            <v>291.63367013510498</v>
          </cell>
          <cell r="H99">
            <v>351.90333480041897</v>
          </cell>
          <cell r="I99">
            <v>0.116395790843157</v>
          </cell>
          <cell r="J99">
            <v>2.0341234220449499E-2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1521.9490515800201</v>
          </cell>
          <cell r="F100">
            <v>1519.4853687731199</v>
          </cell>
          <cell r="G100">
            <v>1310.6932439455099</v>
          </cell>
          <cell r="H100">
            <v>951.27400267320195</v>
          </cell>
          <cell r="I100">
            <v>365.010536454381</v>
          </cell>
          <cell r="J100">
            <v>181.382035084948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2650.66755897744</v>
          </cell>
          <cell r="F101">
            <v>2621.6827820728699</v>
          </cell>
          <cell r="G101">
            <v>2571.7158805643198</v>
          </cell>
          <cell r="H101">
            <v>2011.9741651695999</v>
          </cell>
          <cell r="I101">
            <v>936.05767640083502</v>
          </cell>
          <cell r="J101">
            <v>505.54224248001299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-1.6107478821967801E-3</v>
          </cell>
          <cell r="J102">
            <v>-2.1311332365618E-3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2267.7888151639299</v>
          </cell>
          <cell r="F103">
            <v>2041.3460381710499</v>
          </cell>
          <cell r="G103">
            <v>1785.06086392873</v>
          </cell>
          <cell r="H103">
            <v>933.19476485682003</v>
          </cell>
          <cell r="I103">
            <v>237.37388753501401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4514.4833502461497</v>
          </cell>
          <cell r="F104">
            <v>3846.52656264294</v>
          </cell>
          <cell r="G104">
            <v>3530.90122989061</v>
          </cell>
          <cell r="H104">
            <v>1654.5332767059699</v>
          </cell>
          <cell r="I104">
            <v>339.07555187603799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5945.8825947289297</v>
          </cell>
          <cell r="F105">
            <v>5898.99714989125</v>
          </cell>
          <cell r="G105">
            <v>5308.2563063954003</v>
          </cell>
          <cell r="H105">
            <v>3222.2005239053601</v>
          </cell>
          <cell r="I105">
            <v>615.88934327608797</v>
          </cell>
          <cell r="J105">
            <v>68.882014372614904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-1026.08638075565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-7.9953151381881998E-3</v>
          </cell>
          <cell r="J107">
            <v>-9.0656801457498094E-3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-1.9045165326136201E-2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-7.7922490509956303E-4</v>
          </cell>
          <cell r="J109">
            <v>-1.33327635740746E-3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2101.5231911222299</v>
          </cell>
          <cell r="F110">
            <v>1797.4454787885099</v>
          </cell>
          <cell r="G110">
            <v>1640.69388828976</v>
          </cell>
          <cell r="H110">
            <v>1173.9884937773099</v>
          </cell>
          <cell r="I110">
            <v>976.11938050736796</v>
          </cell>
          <cell r="J110">
            <v>377.02660137465898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-2.08445654702914E-3</v>
          </cell>
          <cell r="J111">
            <v>-6.8180335657280098E-3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-6.4934915757648096E-3</v>
          </cell>
          <cell r="J112">
            <v>-256.41459641458101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5.6989101917056439</v>
          </cell>
          <cell r="F113">
            <v>1.2761280405923856</v>
          </cell>
          <cell r="G113">
            <v>8.8846361964597092E-3</v>
          </cell>
          <cell r="H113">
            <v>0.80833017166940435</v>
          </cell>
          <cell r="I113">
            <v>1.089679664946456</v>
          </cell>
          <cell r="J113">
            <v>0.95223524514997504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9.1903589935883137</v>
          </cell>
          <cell r="F114">
            <v>8.6929588977631713</v>
          </cell>
          <cell r="G114">
            <v>8.5948478147664797</v>
          </cell>
          <cell r="H114">
            <v>7.1474214720482241</v>
          </cell>
          <cell r="I114">
            <v>3.7736026176510569</v>
          </cell>
          <cell r="J114">
            <v>0.26236460404429313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3.3876104149613544E-4</v>
          </cell>
          <cell r="J115">
            <v>1.5118032932323315E-4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3.2490111402933204E-4</v>
          </cell>
          <cell r="J116">
            <v>1.0772374816987159E-4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1.3859927466803579E-5</v>
          </cell>
          <cell r="J117">
            <v>4.3456581153361537E-5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2.9709325513614875</v>
          </cell>
          <cell r="F118">
            <v>2.970928962870194</v>
          </cell>
          <cell r="G118">
            <v>2.9709292408294066</v>
          </cell>
          <cell r="H118">
            <v>2.9091059354568949</v>
          </cell>
          <cell r="I118">
            <v>3.5889814856481559</v>
          </cell>
          <cell r="J118">
            <v>18.633194427856385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9.9422320740409132E-4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6.1480721158497739E-4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3.7941599581911426E-4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1.7126483349352217</v>
          </cell>
          <cell r="I122">
            <v>7.4199062294155503E-3</v>
          </cell>
          <cell r="J122">
            <v>2.1354297215456639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5.0327604145874301E-7</v>
          </cell>
          <cell r="I123">
            <v>2.756538061059377</v>
          </cell>
          <cell r="J123">
            <v>3.395310829528984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5.0327604145874301E-7</v>
          </cell>
          <cell r="I124">
            <v>2.756538061059377</v>
          </cell>
          <cell r="J124">
            <v>3.395310829528984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1.1764719878758298</v>
          </cell>
          <cell r="F125">
            <v>3.607081609715121</v>
          </cell>
          <cell r="G125">
            <v>3.3010680856340753</v>
          </cell>
          <cell r="H125">
            <v>2.4509927267525908</v>
          </cell>
          <cell r="I125">
            <v>2.8158448639368379</v>
          </cell>
          <cell r="J125">
            <v>3.1731662000942675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0.2075088049857029</v>
          </cell>
          <cell r="F126">
            <v>4.6206338680619205E-5</v>
          </cell>
          <cell r="G126">
            <v>9.2822504577461757E-4</v>
          </cell>
          <cell r="H126">
            <v>1.1257078561342905E-2</v>
          </cell>
          <cell r="I126">
            <v>0.37660223491857059</v>
          </cell>
          <cell r="J126">
            <v>0.73303793116276361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9.973993723373716E-4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2.241371884369461E-2</v>
          </cell>
          <cell r="F128">
            <v>1.5396683065048E-2</v>
          </cell>
          <cell r="G128">
            <v>0.21963376021487052</v>
          </cell>
          <cell r="H128">
            <v>2.2636224868171357E-4</v>
          </cell>
          <cell r="I128">
            <v>1.0153768054075461E-4</v>
          </cell>
          <cell r="J128">
            <v>5.3203164216021551E-5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0.30687440804586802</v>
          </cell>
          <cell r="F129">
            <v>1.6381499091205562</v>
          </cell>
          <cell r="G129">
            <v>0.30109043964311089</v>
          </cell>
          <cell r="H129">
            <v>2.2798203271764026E-4</v>
          </cell>
          <cell r="I129">
            <v>1.8192832305770294E-4</v>
          </cell>
          <cell r="J129">
            <v>1.0904560871859853E-4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0.31171750091616113</v>
          </cell>
          <cell r="F130">
            <v>1.9535693815589135</v>
          </cell>
          <cell r="G130">
            <v>0.34032748998857132</v>
          </cell>
          <cell r="H130">
            <v>2.2743708244376363E-4</v>
          </cell>
          <cell r="I130">
            <v>1.7685272124726853E-4</v>
          </cell>
          <cell r="J130">
            <v>1.0382018621436116E-4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0.32797223253554553</v>
          </cell>
          <cell r="F131">
            <v>4.6551197758271796E-5</v>
          </cell>
          <cell r="G131">
            <v>2.4391591514452653</v>
          </cell>
          <cell r="H131">
            <v>2.4392030183184152</v>
          </cell>
          <cell r="I131">
            <v>2.43920496414587</v>
          </cell>
          <cell r="J131">
            <v>2.4391413793993553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9.3464556960285741</v>
          </cell>
          <cell r="F132">
            <v>8.8406073431978083</v>
          </cell>
          <cell r="G132">
            <v>8.7407477047699338</v>
          </cell>
          <cell r="H132">
            <v>7.2681114426102695</v>
          </cell>
          <cell r="I132">
            <v>3.5708874913616975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30.770540232889122</v>
          </cell>
          <cell r="F133">
            <v>27.698046650896192</v>
          </cell>
          <cell r="G133">
            <v>24.220635874202529</v>
          </cell>
          <cell r="H133">
            <v>12.662072793172594</v>
          </cell>
          <cell r="I133">
            <v>3.2208125852783467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61.254862282851384</v>
          </cell>
          <cell r="F134">
            <v>52.191676562319401</v>
          </cell>
          <cell r="G134">
            <v>47.909107596887452</v>
          </cell>
          <cell r="H134">
            <v>22.449569561817775</v>
          </cell>
          <cell r="I134">
            <v>4.6007537567983361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3.7980905005288101</v>
          </cell>
          <cell r="F135">
            <v>8.3916270656025933</v>
          </cell>
          <cell r="G135">
            <v>9.266827289935458</v>
          </cell>
          <cell r="H135">
            <v>11.69804354133082</v>
          </cell>
          <cell r="I135">
            <v>13.848218443686605</v>
          </cell>
          <cell r="J135">
            <v>26.999997093248997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0.29794134308766423</v>
          </cell>
          <cell r="F136">
            <v>0.16207711345733289</v>
          </cell>
          <cell r="G136">
            <v>5.5392127827274971</v>
          </cell>
          <cell r="H136">
            <v>6.2198684521301644</v>
          </cell>
          <cell r="I136">
            <v>2.1867518213168772E-3</v>
          </cell>
          <cell r="J136">
            <v>4.1875478626113706E-4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8.616340786927239</v>
          </cell>
          <cell r="F137">
            <v>8.3058888638276542</v>
          </cell>
          <cell r="G137">
            <v>3.3272609868424166</v>
          </cell>
          <cell r="H137">
            <v>3.0307448977768789</v>
          </cell>
          <cell r="I137">
            <v>4.1732784859921637</v>
          </cell>
          <cell r="J137">
            <v>18.387505751023092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0.3830023058877734</v>
          </cell>
          <cell r="J138">
            <v>0.93336062835521527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80.567514833725383</v>
          </cell>
          <cell r="F139">
            <v>79.93221070313345</v>
          </cell>
          <cell r="G139">
            <v>71.927592227579893</v>
          </cell>
          <cell r="H139">
            <v>43.661253711454741</v>
          </cell>
          <cell r="I139">
            <v>8.3453840552315501</v>
          </cell>
          <cell r="J139">
            <v>0.93336062835521527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0.43672771288736428</v>
          </cell>
          <cell r="F140">
            <v>0.55206570645640107</v>
          </cell>
          <cell r="G140">
            <v>3.175233909829386</v>
          </cell>
          <cell r="H140">
            <v>7.9341963704393175</v>
          </cell>
          <cell r="I140">
            <v>10.351675924997561</v>
          </cell>
          <cell r="J140">
            <v>10.351676493102225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27.204877435755847</v>
          </cell>
          <cell r="F141">
            <v>28.48837034596713</v>
          </cell>
          <cell r="G141">
            <v>23.479249553284763</v>
          </cell>
          <cell r="H141">
            <v>16.813045682199505</v>
          </cell>
          <cell r="I141">
            <v>6.465980154190885</v>
          </cell>
          <cell r="J141">
            <v>3.21282910025365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3.774141393253664E-6</v>
          </cell>
          <cell r="I142">
            <v>1.1406555008132332E-5</v>
          </cell>
          <cell r="J142">
            <v>1.499501028647222E-5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1.4737873228758907E-5</v>
          </cell>
          <cell r="I143">
            <v>6.0554221164900159E-5</v>
          </cell>
          <cell r="J143">
            <v>6.1398052132442231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2.3707693032648646E-6</v>
          </cell>
          <cell r="I144">
            <v>1.1797625890536018E-5</v>
          </cell>
          <cell r="J144">
            <v>1.0441468345370765E-5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3.8536771167185927E-6</v>
          </cell>
          <cell r="I145">
            <v>1.049971048249935E-5</v>
          </cell>
          <cell r="J145">
            <v>1.1620154868019525E-5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4.739285415521789E-6</v>
          </cell>
          <cell r="I146">
            <v>2.6850329783732354E-5</v>
          </cell>
          <cell r="J146">
            <v>6.1397681566107218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4.6725348080458299E-4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3.6541530946733577E-6</v>
          </cell>
          <cell r="I148">
            <v>1.6017164167535434E-5</v>
          </cell>
          <cell r="J148">
            <v>3.3195223175933283E-5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1.4584615198373633E-5</v>
          </cell>
          <cell r="I149">
            <v>5.9949307424360747E-5</v>
          </cell>
          <cell r="J149">
            <v>6.0784119870858246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4.6025048078186706E-6</v>
          </cell>
          <cell r="I150">
            <v>1.6482879920608208E-5</v>
          </cell>
          <cell r="J150">
            <v>3.40917077250948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3.4428553073162871E-6</v>
          </cell>
          <cell r="I151">
            <v>1.7501635622196943E-5</v>
          </cell>
          <cell r="J151">
            <v>2.6691789205505172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2.8851019885653425E-6</v>
          </cell>
          <cell r="I152">
            <v>9.9476277140201973E-6</v>
          </cell>
          <cell r="J152">
            <v>2.9098802653228569E-5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6.1758926598538126</v>
          </cell>
          <cell r="J153">
            <v>6.1759000545111737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2.414110604364895E-4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2.1743382246578332E-3</v>
          </cell>
          <cell r="J155">
            <v>9.6951373352884625E-4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5.904068460697169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2.6179703711518888E-4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5.1812512588434419E-3</v>
          </cell>
          <cell r="F158">
            <v>1.7337258785047074E-2</v>
          </cell>
          <cell r="G158">
            <v>0.24201040617582803</v>
          </cell>
          <cell r="H158">
            <v>4.018972507940644</v>
          </cell>
          <cell r="I158">
            <v>5.7225174136114259</v>
          </cell>
          <cell r="J158">
            <v>13.928998786568849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4.9824328104415555E-7</v>
          </cell>
          <cell r="I159">
            <v>2.7289726804487837</v>
          </cell>
          <cell r="J159">
            <v>3.3613577212336923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3.774141393253664E-6</v>
          </cell>
          <cell r="I160">
            <v>1.1406555008132332E-5</v>
          </cell>
          <cell r="J160">
            <v>1.499501028647222E-5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1.4737873228758907E-5</v>
          </cell>
          <cell r="I161">
            <v>6.0554221164900159E-5</v>
          </cell>
          <cell r="J161">
            <v>6.1398052132442231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2.3707693032648646E-6</v>
          </cell>
          <cell r="I162">
            <v>1.1797625890536018E-5</v>
          </cell>
          <cell r="J162">
            <v>1.0441468345370765E-5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3.8536771167185927E-6</v>
          </cell>
          <cell r="I163">
            <v>1.049971048249935E-5</v>
          </cell>
          <cell r="J163">
            <v>1.1620154868019525E-5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4.739285415521789E-6</v>
          </cell>
          <cell r="I164">
            <v>2.6850329783732354E-5</v>
          </cell>
          <cell r="J164">
            <v>6.1397681566107218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2.9921033096551596E-4</v>
          </cell>
          <cell r="J165">
            <v>1.1467990990200824E-4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2.0798535407618289E-6</v>
          </cell>
          <cell r="H166">
            <v>8.695598038284138E-5</v>
          </cell>
          <cell r="I166">
            <v>4.2177072294849929E-3</v>
          </cell>
          <cell r="J166">
            <v>4.021752611038416E-3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1.8892058077678265E-3</v>
          </cell>
          <cell r="G167">
            <v>0.1664383786449829</v>
          </cell>
          <cell r="H167">
            <v>6.1591240916695719E-5</v>
          </cell>
          <cell r="I167">
            <v>2.8285087164103508E-5</v>
          </cell>
          <cell r="J167">
            <v>5.7055706212244308E-6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0.54714615126824895</v>
          </cell>
          <cell r="J168">
            <v>1.3333723262217365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1.3924470250188623E-2</v>
          </cell>
          <cell r="H169">
            <v>6.2771228913900747E-5</v>
          </cell>
          <cell r="I169">
            <v>1.5132873845800164E-2</v>
          </cell>
          <cell r="J169">
            <v>7.2429636765524649E-3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2.7344583613094629E-2</v>
          </cell>
          <cell r="H170">
            <v>6.4072936156363535E-5</v>
          </cell>
          <cell r="I170">
            <v>4.3252858009066641E-2</v>
          </cell>
          <cell r="J170">
            <v>2.3533150408840287E-2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1.8816623583407764E-2</v>
          </cell>
          <cell r="H171">
            <v>1.8288884383933494E-4</v>
          </cell>
          <cell r="I171">
            <v>0.11108660361956763</v>
          </cell>
          <cell r="J171">
            <v>2.3796760872314339E-2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3.75737033095628</v>
          </cell>
          <cell r="J172">
            <v>3.1270344390948135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3.6541530946733577E-6</v>
          </cell>
          <cell r="I173">
            <v>1.6017164167535434E-5</v>
          </cell>
          <cell r="J173">
            <v>3.3195223175933283E-5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1.4584615198373633E-5</v>
          </cell>
          <cell r="I174">
            <v>5.9949307424360747E-5</v>
          </cell>
          <cell r="J174">
            <v>6.0784119870858246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4.6025048078186706E-6</v>
          </cell>
          <cell r="I175">
            <v>1.6482879920608235E-5</v>
          </cell>
          <cell r="J175">
            <v>3.40917077250948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3.4428553073162871E-6</v>
          </cell>
          <cell r="I176">
            <v>1.7501635622196943E-5</v>
          </cell>
          <cell r="J176">
            <v>2.6691789205505172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2.8851019885653425E-6</v>
          </cell>
          <cell r="I177">
            <v>9.9476277140201973E-6</v>
          </cell>
          <cell r="J177">
            <v>2.9098802653228569E-5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47.158715100826349</v>
          </cell>
          <cell r="F178">
            <v>48.283060641059009</v>
          </cell>
          <cell r="G178">
            <v>45.819096790274003</v>
          </cell>
          <cell r="H178">
            <v>35.559991664973751</v>
          </cell>
          <cell r="I178">
            <v>16.587207205751099</v>
          </cell>
          <cell r="J178">
            <v>8.9585328038085787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8.616340786927239</v>
          </cell>
          <cell r="F179">
            <v>8.3058888638276542</v>
          </cell>
          <cell r="G179">
            <v>3.3272609868424166</v>
          </cell>
          <cell r="H179">
            <v>3.0307448977768789</v>
          </cell>
          <cell r="I179">
            <v>4.1732784859921637</v>
          </cell>
          <cell r="J179">
            <v>18.387505751023092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4.0235176739414954E-4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1.1546431330264205E-4</v>
          </cell>
          <cell r="G181">
            <v>1.110511216780256E-4</v>
          </cell>
          <cell r="H181">
            <v>1.2024053185711782E-4</v>
          </cell>
          <cell r="I181">
            <v>1.706496562841146E-4</v>
          </cell>
          <cell r="J181">
            <v>1.4810177681622336E-4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10.179428380512364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1.8440722928156616E-4</v>
          </cell>
          <cell r="J183">
            <v>2.1009645407188567E-4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1.0136789610237913</v>
          </cell>
          <cell r="F184">
            <v>8.3799760295587711E-3</v>
          </cell>
          <cell r="G184">
            <v>9.1684719629744286E-3</v>
          </cell>
          <cell r="H184">
            <v>1.4593246293475887E-4</v>
          </cell>
          <cell r="I184">
            <v>1.8714164382072713E-4</v>
          </cell>
          <cell r="J184">
            <v>2.6691553087381155E-4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4.9695465886451709E-5</v>
          </cell>
          <cell r="J185">
            <v>8.5030379936700296E-5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7.1186162195510887</v>
          </cell>
          <cell r="F186">
            <v>8.2972048019755906</v>
          </cell>
          <cell r="G186">
            <v>2.2387348573948129</v>
          </cell>
          <cell r="H186">
            <v>3.0304161602428534</v>
          </cell>
          <cell r="I186">
            <v>4.1725108765510903</v>
          </cell>
          <cell r="J186">
            <v>4.1186443301846678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0.48404560635236293</v>
          </cell>
          <cell r="F187">
            <v>1.8861465586166509E-4</v>
          </cell>
          <cell r="G187">
            <v>1.0792465816835266</v>
          </cell>
          <cell r="H187">
            <v>6.2529948565719811E-5</v>
          </cell>
          <cell r="I187">
            <v>7.2059345994788791E-5</v>
          </cell>
          <cell r="J187">
            <v>7.7616888601636999E-5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1.0353143456257671E-4</v>
          </cell>
          <cell r="J188">
            <v>4.0882429275283885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0.29727777422954099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0.381752605055515</v>
          </cell>
          <cell r="G190">
            <v>6.555481390240063E-2</v>
          </cell>
          <cell r="H190">
            <v>6.6208818674103851E-5</v>
          </cell>
          <cell r="I190">
            <v>7.042431150931078E-5</v>
          </cell>
          <cell r="J190">
            <v>4.9843561152549884E-4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2.659505667468169</v>
          </cell>
          <cell r="F191">
            <v>2.630547800813531</v>
          </cell>
          <cell r="G191">
            <v>2.9466753864867758</v>
          </cell>
          <cell r="H191">
            <v>3.015968478165342</v>
          </cell>
          <cell r="I191">
            <v>3.9161563195143665</v>
          </cell>
          <cell r="J191">
            <v>19.716709569592538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0.35573923882217617</v>
          </cell>
          <cell r="F192">
            <v>2.9408584065831792E-3</v>
          </cell>
          <cell r="G192">
            <v>3.2175721926564053E-3</v>
          </cell>
          <cell r="H192">
            <v>5.1213357759171469E-5</v>
          </cell>
          <cell r="I192">
            <v>6.5675256648789959E-5</v>
          </cell>
          <cell r="J192">
            <v>9.3671005746205193E-5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3.633319338921805E-5</v>
          </cell>
          <cell r="J193">
            <v>1.434722908414948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8.215518073904465E-5</v>
          </cell>
          <cell r="H194">
            <v>7.2099952253383266E-4</v>
          </cell>
          <cell r="I194">
            <v>0.26684411074241232</v>
          </cell>
          <cell r="J194">
            <v>0.26684258593947541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7.3248891831131189E-5</v>
          </cell>
          <cell r="H195">
            <v>7.3997917493948495E-5</v>
          </cell>
          <cell r="I195">
            <v>3.2926718980644655E-4</v>
          </cell>
          <cell r="J195">
            <v>8.4237127789254768E-2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7.395710980776768E-5</v>
          </cell>
          <cell r="H196">
            <v>7.413208069524301E-5</v>
          </cell>
          <cell r="I196">
            <v>3.3291023977823943E-4</v>
          </cell>
          <cell r="J196">
            <v>0.17386855782492389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3.015244906290349</v>
          </cell>
          <cell r="F197">
            <v>3.0152412642756263</v>
          </cell>
          <cell r="G197">
            <v>3.0152415463806861</v>
          </cell>
          <cell r="H197">
            <v>3.0152414710194577</v>
          </cell>
          <cell r="I197">
            <v>3.6488476118455226</v>
          </cell>
          <cell r="J197">
            <v>20.627107492809461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1.4927189208073302E-4</v>
          </cell>
          <cell r="J198">
            <v>1.5869157769944078E-4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5.6293951023402267</v>
          </cell>
          <cell r="F199">
            <v>5.6371660710049545</v>
          </cell>
          <cell r="G199">
            <v>5.4279781466947741</v>
          </cell>
          <cell r="H199">
            <v>5.6176911174604145</v>
          </cell>
          <cell r="I199">
            <v>5.4446689064123621</v>
          </cell>
          <cell r="J199">
            <v>5.1231936848427599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1.7126483349352217</v>
          </cell>
          <cell r="I200">
            <v>7.4199062294155503E-3</v>
          </cell>
          <cell r="J200">
            <v>2.1354297215456639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1.3280036715135726</v>
          </cell>
          <cell r="F201">
            <v>2.9341353376232875</v>
          </cell>
          <cell r="G201">
            <v>3.2401494020753399</v>
          </cell>
          <cell r="H201">
            <v>4.0902250144513426</v>
          </cell>
          <cell r="I201">
            <v>4.8420344208694486</v>
          </cell>
          <cell r="J201">
            <v>9.4405584242129468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3.7707014186384248E-5</v>
          </cell>
          <cell r="J202">
            <v>4.988904351344874E-5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8.552912096491998E-5</v>
          </cell>
          <cell r="G203">
            <v>8.2260090131870773E-5</v>
          </cell>
          <cell r="H203">
            <v>8.9067060634901972E-5</v>
          </cell>
          <cell r="I203">
            <v>1.2640715280304781E-4</v>
          </cell>
          <cell r="J203">
            <v>1.0970501986386906E-4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1.2400810218368892E-4</v>
          </cell>
          <cell r="J204">
            <v>1.4101632291643344E-4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0.43672771288736428</v>
          </cell>
          <cell r="F205">
            <v>0.55206570645640107</v>
          </cell>
          <cell r="G205">
            <v>3.175233909829386</v>
          </cell>
          <cell r="H205">
            <v>7.9341963704393175</v>
          </cell>
          <cell r="I205">
            <v>10.351675924997561</v>
          </cell>
          <cell r="J205">
            <v>10.351676493102225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1.183952806221491</v>
          </cell>
          <cell r="F206">
            <v>1.4346368452518009E-4</v>
          </cell>
          <cell r="G206">
            <v>3.8279017044532792E-4</v>
          </cell>
          <cell r="H206">
            <v>1.5265086481934265E-4</v>
          </cell>
          <cell r="I206">
            <v>7.634601338400818E-4</v>
          </cell>
          <cell r="J206">
            <v>8.9223328591932319E-5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1.2890716929133466</v>
          </cell>
          <cell r="F207">
            <v>3.9523140754991211</v>
          </cell>
          <cell r="G207">
            <v>3.6170121085957052</v>
          </cell>
          <cell r="H207">
            <v>2.6855763470389813</v>
          </cell>
          <cell r="I207">
            <v>3.0853483492541267</v>
          </cell>
          <cell r="J207">
            <v>3.4768687802217824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4.0476592622364134</v>
          </cell>
          <cell r="F208">
            <v>4.58336612310731</v>
          </cell>
          <cell r="G208">
            <v>3.0427241180929445</v>
          </cell>
          <cell r="H208">
            <v>3.0321278729544487</v>
          </cell>
          <cell r="I208">
            <v>2.949610330126982</v>
          </cell>
          <cell r="J208">
            <v>2.871292031587386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1.183952806221491</v>
          </cell>
          <cell r="F209">
            <v>1.4346368452518009E-4</v>
          </cell>
          <cell r="G209">
            <v>3.8279017044532792E-4</v>
          </cell>
          <cell r="H209">
            <v>1.5265086481934265E-4</v>
          </cell>
          <cell r="I209">
            <v>7.634601338400818E-4</v>
          </cell>
          <cell r="J209">
            <v>8.9223328591932319E-5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5.9796376244229155</v>
          </cell>
          <cell r="F210">
            <v>6.9696520336595027</v>
          </cell>
          <cell r="G210">
            <v>1.8805372802116429</v>
          </cell>
          <cell r="H210">
            <v>2.5455495746039976</v>
          </cell>
          <cell r="I210">
            <v>3.5049091363029174</v>
          </cell>
          <cell r="J210">
            <v>3.4596612373551165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30.256636351153482</v>
          </cell>
          <cell r="F211">
            <v>27.235456992649741</v>
          </cell>
          <cell r="G211">
            <v>23.816192637435584</v>
          </cell>
          <cell r="H211">
            <v>12.450668708842832</v>
          </cell>
          <cell r="I211">
            <v>3.1673384000649047</v>
          </cell>
          <cell r="J211">
            <v>8.282735765598534E-2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4.4341503104335018</v>
          </cell>
          <cell r="F212">
            <v>4.6288331434024004</v>
          </cell>
          <cell r="G212">
            <v>3.6620647404450239</v>
          </cell>
          <cell r="H212">
            <v>2.5285002363119347</v>
          </cell>
          <cell r="I212">
            <v>5.2891954628741207</v>
          </cell>
          <cell r="J212">
            <v>4.7489790191574626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2.3777734873900352E-5</v>
          </cell>
          <cell r="J213">
            <v>4.0684392314210651E-5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0.23160076858964737</v>
          </cell>
          <cell r="F214">
            <v>9.02462468237632E-5</v>
          </cell>
          <cell r="G214">
            <v>0.51638592425049079</v>
          </cell>
          <cell r="H214">
            <v>2.9918635677377917E-5</v>
          </cell>
          <cell r="I214">
            <v>3.4478155978367881E-5</v>
          </cell>
          <cell r="J214">
            <v>3.7137267273510507E-5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4.6657510790231509</v>
          </cell>
          <cell r="F215">
            <v>4.6289233896492261</v>
          </cell>
          <cell r="G215">
            <v>4.1784506646955109</v>
          </cell>
          <cell r="H215">
            <v>2.5285301549476111</v>
          </cell>
          <cell r="I215">
            <v>5.2892537982026182</v>
          </cell>
          <cell r="J215">
            <v>4.749056840817051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83.980668881380382</v>
          </cell>
          <cell r="F216">
            <v>83.31841481008388</v>
          </cell>
          <cell r="G216">
            <v>74.98758053885804</v>
          </cell>
          <cell r="H216">
            <v>45.510974095509752</v>
          </cell>
          <cell r="I216">
            <v>13.434261787587108</v>
          </cell>
          <cell r="J216">
            <v>5.5989071836576114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60.231834696592315</v>
          </cell>
          <cell r="F217">
            <v>51.320014739788242</v>
          </cell>
          <cell r="G217">
            <v>47.109042049161694</v>
          </cell>
          <cell r="H217">
            <v>22.074708093312186</v>
          </cell>
          <cell r="I217">
            <v>4.5242425480120003</v>
          </cell>
          <cell r="J217">
            <v>0.1709668885944258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7.8373976106828476E-7</v>
          </cell>
          <cell r="I218">
            <v>3.5568233045927466</v>
          </cell>
          <cell r="J218">
            <v>4.140622962840224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6.8941923487498971E-7</v>
          </cell>
          <cell r="I219">
            <v>3.5568233045927466</v>
          </cell>
          <cell r="J219">
            <v>4.140622962840224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1.2890716929133466</v>
          </cell>
          <cell r="F220">
            <v>3.9523140754991211</v>
          </cell>
          <cell r="G220">
            <v>3.6170121085957052</v>
          </cell>
          <cell r="H220">
            <v>2.6855763470389813</v>
          </cell>
          <cell r="I220">
            <v>3.0853483492541267</v>
          </cell>
          <cell r="J220">
            <v>3.4768687802217824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1.2890716929133466</v>
          </cell>
          <cell r="F221">
            <v>3.9523140754991211</v>
          </cell>
          <cell r="G221">
            <v>3.6170121085957052</v>
          </cell>
          <cell r="H221">
            <v>2.6855763470389813</v>
          </cell>
          <cell r="I221">
            <v>3.0853483492541267</v>
          </cell>
          <cell r="J221">
            <v>3.4768687802217824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1.0263494515790403E-5</v>
          </cell>
          <cell r="G222">
            <v>9.871210815824498E-6</v>
          </cell>
          <cell r="H222">
            <v>1.068804727618825E-5</v>
          </cell>
          <cell r="I222">
            <v>1.5168858336365738E-5</v>
          </cell>
          <cell r="J222">
            <v>1.3164602383664297E-5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1.5711569533798932E-5</v>
          </cell>
          <cell r="J223">
            <v>1.7756380746831843E-5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0.13873830314064856</v>
          </cell>
          <cell r="F224">
            <v>1.1469347785674397E-3</v>
          </cell>
          <cell r="G224">
            <v>1.2548531551359969E-3</v>
          </cell>
          <cell r="H224">
            <v>1.9973209526076827E-5</v>
          </cell>
          <cell r="I224">
            <v>2.5613350093028044E-5</v>
          </cell>
          <cell r="J224">
            <v>3.6531692241019945E-5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1.4169945421795023E-5</v>
          </cell>
          <cell r="J225">
            <v>0.55954193428182875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8.1438571188461508E-5</v>
          </cell>
          <cell r="J226">
            <v>6.8726410341831266E-5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4.8719297805155208E-4</v>
          </cell>
          <cell r="I227">
            <v>6.92161003852669E-4</v>
          </cell>
          <cell r="J227">
            <v>1.5231966512606598E-4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2.5762690109005734E-4</v>
          </cell>
          <cell r="J228">
            <v>9.3593081260097389E-5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7.8373976106828476E-7</v>
          </cell>
          <cell r="I229">
            <v>3.5568233045927466</v>
          </cell>
          <cell r="J229">
            <v>4.140622962840224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6.1824099045998997E-2</v>
          </cell>
          <cell r="I230">
            <v>6.2439501995417597E-3</v>
          </cell>
          <cell r="J230">
            <v>1.6907765402044901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0.41211313689040302</v>
          </cell>
          <cell r="F231">
            <v>2.533416897523531E-2</v>
          </cell>
          <cell r="G231">
            <v>1.1891607347442603</v>
          </cell>
          <cell r="H231">
            <v>5.5054944447332987</v>
          </cell>
          <cell r="I231">
            <v>7.3861918095519972</v>
          </cell>
          <cell r="J231">
            <v>17.172896223055208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5.2990149613992803E-6</v>
          </cell>
          <cell r="J232">
            <v>2.0309812043645644E-6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2.1743382246578332E-3</v>
          </cell>
          <cell r="J233">
            <v>9.6951373352884625E-4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7.5638704508663385E-3</v>
          </cell>
          <cell r="F234">
            <v>2.4981640900644201E-2</v>
          </cell>
          <cell r="G234">
            <v>0.34206417834039327</v>
          </cell>
          <cell r="H234">
            <v>5.5054417916995106</v>
          </cell>
          <cell r="I234">
            <v>7.3838934369179716</v>
          </cell>
          <cell r="J234">
            <v>16.986583886059563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2.4723877098141257E-2</v>
          </cell>
          <cell r="F235">
            <v>2.043896592575311E-4</v>
          </cell>
          <cell r="G235">
            <v>2.2362126738961993E-4</v>
          </cell>
          <cell r="H235">
            <v>3.5593283642624137E-6</v>
          </cell>
          <cell r="I235">
            <v>4.564430337090902E-6</v>
          </cell>
          <cell r="J235">
            <v>6.5101348993612606E-6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4.9933243235190796E-5</v>
          </cell>
          <cell r="J236">
            <v>8.5437223859842395E-5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0.37982526048702148</v>
          </cell>
          <cell r="F237">
            <v>1.4800384479097167E-4</v>
          </cell>
          <cell r="G237">
            <v>0.84687291577080537</v>
          </cell>
          <cell r="H237">
            <v>4.9066562510899786E-5</v>
          </cell>
          <cell r="I237">
            <v>5.6544175804523296E-5</v>
          </cell>
          <cell r="J237">
            <v>6.090511832855728E-5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2.8904464118804054E-6</v>
          </cell>
          <cell r="J238">
            <v>6.204410544812493E-6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4.6895771753083554E-6</v>
          </cell>
          <cell r="J239">
            <v>0.18518173539327235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4.0476592622364134</v>
          </cell>
          <cell r="F240">
            <v>4.58336612310731</v>
          </cell>
          <cell r="G240">
            <v>3.0427241180929445</v>
          </cell>
          <cell r="H240">
            <v>3.0321278729544487</v>
          </cell>
          <cell r="I240">
            <v>2.949610330126982</v>
          </cell>
          <cell r="J240">
            <v>2.871292031587386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37.469321492128223</v>
          </cell>
          <cell r="F241">
            <v>31.768117786354285</v>
          </cell>
          <cell r="G241">
            <v>31.447829092465927</v>
          </cell>
          <cell r="H241">
            <v>23.180677209292831</v>
          </cell>
          <cell r="I241">
            <v>19.793756499303662</v>
          </cell>
          <cell r="J241">
            <v>9.1185684452962423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1.8819970244450333</v>
          </cell>
          <cell r="J242">
            <v>1.8136798373123557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9.67934277882385</v>
          </cell>
          <cell r="F243">
            <v>9.6927044043736661</v>
          </cell>
          <cell r="G243">
            <v>9.3330207105168999</v>
          </cell>
          <cell r="H243">
            <v>9.6592186128219399</v>
          </cell>
          <cell r="I243">
            <v>9.3619390144276604</v>
          </cell>
          <cell r="J243">
            <v>8.8092583985863389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7.8373976106828497E-7</v>
          </cell>
          <cell r="I244">
            <v>3.5568233045927502</v>
          </cell>
          <cell r="J244">
            <v>4.1406229628402196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1.7875354399690398E-2</v>
          </cell>
          <cell r="E4">
            <v>1.7906408418640898E-2</v>
          </cell>
          <cell r="F4">
            <v>1.7839682186689899E-2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4.4272184091262781E-3</v>
          </cell>
          <cell r="E5">
            <v>3.5517539135503829E-3</v>
          </cell>
          <cell r="F5">
            <v>2.2187216275110322E-3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3.1693890779592904E-4</v>
          </cell>
          <cell r="E6">
            <v>3.1748951096880981E-4</v>
          </cell>
          <cell r="F6">
            <v>3.1630642174982016E-4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3.536867559922082</v>
          </cell>
          <cell r="E8">
            <v>7.8746804442219667E-2</v>
          </cell>
          <cell r="F8">
            <v>7.7174302056733257E-2</v>
          </cell>
          <cell r="G8">
            <v>7.5146032906036109E-2</v>
          </cell>
          <cell r="H8">
            <v>6.7366150462986094E-2</v>
          </cell>
          <cell r="I8">
            <v>1.01406658521223E-2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6.4731984360138894E-3</v>
          </cell>
          <cell r="E9">
            <v>1.4471301147507323E-4</v>
          </cell>
          <cell r="F9">
            <v>1.4236885033565113E-4</v>
          </cell>
          <cell r="G9">
            <v>1.4643843569098319E-4</v>
          </cell>
          <cell r="H9">
            <v>1.4402044636458277E-4</v>
          </cell>
          <cell r="I9">
            <v>2.176443693295191E-5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6.271041772911494E-2</v>
          </cell>
          <cell r="E10">
            <v>1.3962199369187904E-3</v>
          </cell>
          <cell r="F10">
            <v>1.3683386889491703E-3</v>
          </cell>
          <cell r="G10">
            <v>1.33237646996518E-3</v>
          </cell>
          <cell r="H10">
            <v>1.1944352918969168E-3</v>
          </cell>
          <cell r="I10">
            <v>1.7979903993124575E-4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1.6992286296615199E-7</v>
          </cell>
          <cell r="F11">
            <v>2.8855971423064602E-7</v>
          </cell>
          <cell r="G11">
            <v>2.14606904239113E-6</v>
          </cell>
          <cell r="H11">
            <v>2.58881305416247E-6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2.8313735376011466E-6</v>
          </cell>
          <cell r="F12">
            <v>2.8363761021861901E-6</v>
          </cell>
          <cell r="G12">
            <v>2.8439282523102305E-6</v>
          </cell>
          <cell r="H12">
            <v>2.8689476193368199E-6</v>
          </cell>
          <cell r="I12">
            <v>4.5430727257131801E-7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2.1389424752256289E-4</v>
          </cell>
          <cell r="E13">
            <v>1.0980723783071637E-3</v>
          </cell>
          <cell r="F13">
            <v>9.2965787442673184E-4</v>
          </cell>
          <cell r="G13">
            <v>8.8885406600930686E-4</v>
          </cell>
          <cell r="H13">
            <v>5.2622175269105413E-4</v>
          </cell>
          <cell r="I13">
            <v>3.7522780395895573E-4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2.1389424752256289E-4</v>
          </cell>
          <cell r="E14">
            <v>1.0980723783071637E-3</v>
          </cell>
          <cell r="F14">
            <v>9.2965787442673184E-4</v>
          </cell>
          <cell r="G14">
            <v>8.8885406600930686E-4</v>
          </cell>
          <cell r="H14">
            <v>5.2622175269105413E-4</v>
          </cell>
          <cell r="I14">
            <v>3.7522780395895573E-4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9.3059417709050499E-5</v>
          </cell>
          <cell r="F15">
            <v>2.5427678048157499E-5</v>
          </cell>
          <cell r="G15">
            <v>2.3767884021514399E-5</v>
          </cell>
          <cell r="H15">
            <v>4.0752977717840499E-5</v>
          </cell>
          <cell r="I15">
            <v>3.2333299792863701E-5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2.5969751468474159E-5</v>
          </cell>
          <cell r="E16">
            <v>1.172367330711939E-4</v>
          </cell>
          <cell r="F16">
            <v>1.3718252564674818E-4</v>
          </cell>
          <cell r="G16">
            <v>1.3281416166718079E-4</v>
          </cell>
          <cell r="H16">
            <v>7.8286826091383601E-5</v>
          </cell>
          <cell r="I16">
            <v>5.6396589597878895E-5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2.742216592777705E-3</v>
          </cell>
          <cell r="E17">
            <v>5.6633868780165868E-3</v>
          </cell>
          <cell r="F17">
            <v>5.662228517542966E-3</v>
          </cell>
          <cell r="G17">
            <v>1.4013830946432106E-3</v>
          </cell>
          <cell r="H17">
            <v>0.75527401701269858</v>
          </cell>
          <cell r="I17">
            <v>2.574981445483473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1.0204440919211454E-2</v>
          </cell>
          <cell r="E18">
            <v>2.0966061088768896E-2</v>
          </cell>
          <cell r="F18">
            <v>2.0928841726697567E-2</v>
          </cell>
          <cell r="G18">
            <v>5.1189056395409879E-3</v>
          </cell>
          <cell r="H18">
            <v>2.4187064344492319</v>
          </cell>
          <cell r="I18">
            <v>7.5981890974007493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1.12238504544953E-6</v>
          </cell>
          <cell r="F19">
            <v>4.11131715810013E-6</v>
          </cell>
          <cell r="G19">
            <v>2.7075644875779401E-6</v>
          </cell>
          <cell r="H19">
            <v>8.6289762470887904E-3</v>
          </cell>
          <cell r="I19">
            <v>4.8485041020569601E-2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5.1979185130212468E-5</v>
          </cell>
          <cell r="E20">
            <v>1.0653866337447066E-4</v>
          </cell>
          <cell r="F20">
            <v>1.0744733333899748E-4</v>
          </cell>
          <cell r="G20">
            <v>2.8265149422736419E-5</v>
          </cell>
          <cell r="H20">
            <v>1.4278814414613501E-2</v>
          </cell>
          <cell r="I20">
            <v>4.99993282950386E-2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4.9477939178583917E-2</v>
          </cell>
          <cell r="E21">
            <v>9.8653950301310425E-2</v>
          </cell>
          <cell r="F21">
            <v>7.3543052491261016E-2</v>
          </cell>
          <cell r="G21">
            <v>7.8392879397668203E-2</v>
          </cell>
          <cell r="H21">
            <v>1.3461915549467275E-2</v>
          </cell>
          <cell r="I21">
            <v>7.3601998840998112E-3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4.9477939178583917E-2</v>
          </cell>
          <cell r="E22">
            <v>9.8653950301310425E-2</v>
          </cell>
          <cell r="F22">
            <v>7.3543052491261016E-2</v>
          </cell>
          <cell r="G22">
            <v>7.8392879397668203E-2</v>
          </cell>
          <cell r="H22">
            <v>1.3461915549467275E-2</v>
          </cell>
          <cell r="I22">
            <v>7.3601998840998112E-3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1.6806723956372401E-5</v>
          </cell>
          <cell r="F23">
            <v>5.5950619468454199E-5</v>
          </cell>
          <cell r="G23">
            <v>6.1599481733146E-5</v>
          </cell>
          <cell r="H23">
            <v>1.3870240628741999E-3</v>
          </cell>
          <cell r="I23">
            <v>6.6947657937990095E-5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4.8850047245726624E-3</v>
          </cell>
          <cell r="E24">
            <v>7.4848136269978849E-3</v>
          </cell>
          <cell r="F24">
            <v>7.2651832152379175E-3</v>
          </cell>
          <cell r="G24">
            <v>5.9649037412735986E-3</v>
          </cell>
          <cell r="H24">
            <v>1.4119560396766619E-3</v>
          </cell>
          <cell r="I24">
            <v>7.7404368201669299E-4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10.912035425944687</v>
          </cell>
          <cell r="E25">
            <v>13.878001741652142</v>
          </cell>
          <cell r="F25">
            <v>16.438815934237144</v>
          </cell>
          <cell r="G25">
            <v>32.514729751135704</v>
          </cell>
          <cell r="H25">
            <v>58.096427138323016</v>
          </cell>
          <cell r="I25">
            <v>68.014542496751943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1.5929642097138577E-3</v>
          </cell>
          <cell r="E26">
            <v>6.1223264402708903E-4</v>
          </cell>
          <cell r="F26">
            <v>6.5365395427689624E-4</v>
          </cell>
          <cell r="G26">
            <v>1.1590091496151473E-2</v>
          </cell>
          <cell r="H26">
            <v>2.4133733131262791</v>
          </cell>
          <cell r="I26">
            <v>8.7051484882476711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1.9732060528460365</v>
          </cell>
          <cell r="E27">
            <v>0.12750272160409143</v>
          </cell>
          <cell r="F27">
            <v>1.2851931941441659</v>
          </cell>
          <cell r="G27">
            <v>3.9351914170598525</v>
          </cell>
          <cell r="H27">
            <v>21.378668010925043</v>
          </cell>
          <cell r="I27">
            <v>25.729627307787183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1.3823071119047978</v>
          </cell>
          <cell r="E28">
            <v>9.303955086586696E-2</v>
          </cell>
          <cell r="F28">
            <v>0.72648725797582447</v>
          </cell>
          <cell r="G28">
            <v>1.6999511235880325</v>
          </cell>
          <cell r="H28">
            <v>7.7338868294238159</v>
          </cell>
          <cell r="I28">
            <v>10.570367019170479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7.5549292969841408</v>
          </cell>
          <cell r="E29">
            <v>13.656861354152575</v>
          </cell>
          <cell r="F29">
            <v>14.426500530554589</v>
          </cell>
          <cell r="G29">
            <v>26.868006576367165</v>
          </cell>
          <cell r="H29">
            <v>26.570507954494428</v>
          </cell>
          <cell r="I29">
            <v>23.009407908370591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5.3044612976761982E-2</v>
          </cell>
          <cell r="E30">
            <v>0.15550829099522043</v>
          </cell>
          <cell r="F30">
            <v>1.1661803742434222</v>
          </cell>
          <cell r="G30">
            <v>5.2104933652682943</v>
          </cell>
          <cell r="H30">
            <v>10.494794033934602</v>
          </cell>
          <cell r="I30">
            <v>9.4274920186999527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5.3044612976761982E-2</v>
          </cell>
          <cell r="E31">
            <v>0.15550829099522043</v>
          </cell>
          <cell r="F31">
            <v>1.1661803742434222</v>
          </cell>
          <cell r="G31">
            <v>5.2104933652682943</v>
          </cell>
          <cell r="H31">
            <v>10.494794033934602</v>
          </cell>
          <cell r="I31">
            <v>9.4274920186999527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9.1185761283527999E-5</v>
          </cell>
          <cell r="F32">
            <v>7.0998772103942606E-2</v>
          </cell>
          <cell r="G32">
            <v>0.30446834614569201</v>
          </cell>
          <cell r="H32">
            <v>0.29223540002570397</v>
          </cell>
          <cell r="I32">
            <v>0.48107331605301901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4.0678295680945421E-3</v>
          </cell>
          <cell r="E33">
            <v>1.069239727409302E-2</v>
          </cell>
          <cell r="F33">
            <v>8.0192433322340412E-2</v>
          </cell>
          <cell r="G33">
            <v>0.35826378677256054</v>
          </cell>
          <cell r="H33">
            <v>0.72161522954599988</v>
          </cell>
          <cell r="I33">
            <v>0.65175005523655005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1.2761234103725715E-5</v>
          </cell>
          <cell r="E34">
            <v>1.5323369710097813E-3</v>
          </cell>
          <cell r="F34">
            <v>1.1923147734955745E-3</v>
          </cell>
          <cell r="G34">
            <v>1.1125104655184707E-3</v>
          </cell>
          <cell r="H34">
            <v>5.2424232424775664E-4</v>
          </cell>
          <cell r="I34">
            <v>3.7583891439151669E-4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1.2761234103725715E-5</v>
          </cell>
          <cell r="E35">
            <v>1.5323369710097813E-3</v>
          </cell>
          <cell r="F35">
            <v>1.1923147734955745E-3</v>
          </cell>
          <cell r="G35">
            <v>1.1125104655184707E-3</v>
          </cell>
          <cell r="H35">
            <v>5.2424232424775664E-4</v>
          </cell>
          <cell r="I35">
            <v>3.7583891439151669E-4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1.6438056990751999E-4</v>
          </cell>
          <cell r="F36">
            <v>2.4729594503603999E-5</v>
          </cell>
          <cell r="G36">
            <v>2.3350923897070399E-5</v>
          </cell>
          <cell r="H36">
            <v>4.1097202555292597E-5</v>
          </cell>
          <cell r="I36">
            <v>3.2378382576224797E-5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1.63712146572358E-4</v>
          </cell>
          <cell r="F37">
            <v>1.7881825658806413E-4</v>
          </cell>
          <cell r="G37">
            <v>1.676695891077635E-4</v>
          </cell>
          <cell r="H37">
            <v>7.7998492485114505E-5</v>
          </cell>
          <cell r="I37">
            <v>5.6491736996519773E-5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9.0062296909728404E-2</v>
          </cell>
          <cell r="E38">
            <v>0.15966751885716993</v>
          </cell>
          <cell r="F38">
            <v>0.15353736004089372</v>
          </cell>
          <cell r="G38">
            <v>0.12380690142145542</v>
          </cell>
          <cell r="H38">
            <v>5.3820238251083338E-3</v>
          </cell>
          <cell r="I38">
            <v>3.3681322840384102E-3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9.0062296909728404E-2</v>
          </cell>
          <cell r="E39">
            <v>0.15966751885716993</v>
          </cell>
          <cell r="F39">
            <v>0.15353736004089372</v>
          </cell>
          <cell r="G39">
            <v>0.12380690142145542</v>
          </cell>
          <cell r="H39">
            <v>5.3820238251083338E-3</v>
          </cell>
          <cell r="I39">
            <v>3.3681322840384102E-3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1.16108216083924E-4</v>
          </cell>
          <cell r="F40">
            <v>6.6026607770261101E-5</v>
          </cell>
          <cell r="G40">
            <v>8.5348257806813803E-5</v>
          </cell>
          <cell r="H40">
            <v>4.8140719219589998E-4</v>
          </cell>
          <cell r="I40">
            <v>1.2500637861964599E-4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7.2617755367631459E-3</v>
          </cell>
          <cell r="E41">
            <v>1.2572483822719221E-2</v>
          </cell>
          <cell r="F41">
            <v>1.2115387818300604E-2</v>
          </cell>
          <cell r="G41">
            <v>9.7656126304262614E-3</v>
          </cell>
          <cell r="H41">
            <v>5.7065107637838434E-4</v>
          </cell>
          <cell r="I41">
            <v>3.7080888880477498E-4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3.7574921340152662E-6</v>
          </cell>
          <cell r="E42">
            <v>3.4788543063304038E-4</v>
          </cell>
          <cell r="F42">
            <v>1.1420151742495505E-3</v>
          </cell>
          <cell r="G42">
            <v>1.9491056812471119E-3</v>
          </cell>
          <cell r="H42">
            <v>5.4482137016753765E-2</v>
          </cell>
          <cell r="I42">
            <v>2.8941031135475668E-2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3.7574921340152662E-6</v>
          </cell>
          <cell r="E43">
            <v>3.4788543063304038E-4</v>
          </cell>
          <cell r="F43">
            <v>1.1420151742495505E-3</v>
          </cell>
          <cell r="G43">
            <v>1.9491056812471119E-3</v>
          </cell>
          <cell r="H43">
            <v>5.4482137016753765E-2</v>
          </cell>
          <cell r="I43">
            <v>2.8941031135475668E-2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2.65175025417153E-5</v>
          </cell>
          <cell r="F44">
            <v>7.0779330535591906E-5</v>
          </cell>
          <cell r="G44">
            <v>8.0166990594493794E-5</v>
          </cell>
          <cell r="H44">
            <v>5.88277564182761E-3</v>
          </cell>
          <cell r="I44">
            <v>6.8649022574064199E-5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2.6414784609936665E-5</v>
          </cell>
          <cell r="F45">
            <v>9.4736805752514822E-5</v>
          </cell>
          <cell r="G45">
            <v>1.5738969905403728E-4</v>
          </cell>
          <cell r="H45">
            <v>5.738342438078887E-3</v>
          </cell>
          <cell r="I45">
            <v>3.0502834367478102E-3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0.22017006154314045</v>
          </cell>
          <cell r="H46">
            <v>0.24502502755802066</v>
          </cell>
          <cell r="I46">
            <v>0.26340030513025586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8.711794522647315</v>
          </cell>
          <cell r="H47">
            <v>9.7092978300688486</v>
          </cell>
          <cell r="I47">
            <v>10.452557765768875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4.4019897370922301E-5</v>
          </cell>
          <cell r="E48">
            <v>5.4052881948813002E-5</v>
          </cell>
          <cell r="F48">
            <v>8.1080702348094807E-5</v>
          </cell>
          <cell r="G48">
            <v>1.3513661910593099E-4</v>
          </cell>
          <cell r="H48">
            <v>1.33435608716191E-4</v>
          </cell>
          <cell r="I48">
            <v>1.28034190927786E-3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2.0938223952361021E-3</v>
          </cell>
          <cell r="E49">
            <v>2.1478752771849153E-3</v>
          </cell>
          <cell r="F49">
            <v>2.2289559795330097E-3</v>
          </cell>
          <cell r="G49">
            <v>2.3640925986389409E-3</v>
          </cell>
          <cell r="H49">
            <v>2.6309757042356921E-3</v>
          </cell>
          <cell r="I49">
            <v>2.8282826602508398E-3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6.0020703124722933E-5</v>
          </cell>
          <cell r="E50">
            <v>0.10544484359028027</v>
          </cell>
          <cell r="F50">
            <v>0.60670912586627457</v>
          </cell>
          <cell r="G50">
            <v>3.4821563362532131</v>
          </cell>
          <cell r="H50">
            <v>7.4917044815185658</v>
          </cell>
          <cell r="I50">
            <v>6.5554921768656707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6.0020703124722933E-5</v>
          </cell>
          <cell r="E51">
            <v>0.10544484359028027</v>
          </cell>
          <cell r="F51">
            <v>0.60670912586627457</v>
          </cell>
          <cell r="G51">
            <v>3.4821563362532131</v>
          </cell>
          <cell r="H51">
            <v>7.4917044815185658</v>
          </cell>
          <cell r="I51">
            <v>6.5554921768656707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7.3437034303453696E-3</v>
          </cell>
          <cell r="F52">
            <v>3.5354245661720497E-2</v>
          </cell>
          <cell r="G52">
            <v>0.21438866520507299</v>
          </cell>
          <cell r="H52">
            <v>0.138220958658508</v>
          </cell>
          <cell r="I52">
            <v>0.34700046593134698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7.2499609932829756E-3</v>
          </cell>
          <cell r="F53">
            <v>4.1718678078623186E-2</v>
          </cell>
          <cell r="G53">
            <v>0.23942491838228819</v>
          </cell>
          <cell r="H53">
            <v>0.51513421297764816</v>
          </cell>
          <cell r="I53">
            <v>0.45321837750372002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3.0131072652519759E-3</v>
          </cell>
          <cell r="E54">
            <v>0.38530342317966304</v>
          </cell>
          <cell r="F54">
            <v>0.36400555293320419</v>
          </cell>
          <cell r="G54">
            <v>0.29309395323386678</v>
          </cell>
          <cell r="H54">
            <v>5.8009594742669734E-3</v>
          </cell>
          <cell r="I54">
            <v>3.5965014079540865E-3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3.0131072652519759E-3</v>
          </cell>
          <cell r="E55">
            <v>0.38530342317966304</v>
          </cell>
          <cell r="F55">
            <v>0.36400555293320419</v>
          </cell>
          <cell r="G55">
            <v>0.29309395323386678</v>
          </cell>
          <cell r="H55">
            <v>5.8009594742669734E-3</v>
          </cell>
          <cell r="I55">
            <v>3.5965014079540865E-3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3.0059208801573301E-2</v>
          </cell>
          <cell r="F56">
            <v>6.5484649191748805E-5</v>
          </cell>
          <cell r="G56">
            <v>8.5392947137800397E-5</v>
          </cell>
          <cell r="H56">
            <v>5.3216566862877498E-4</v>
          </cell>
          <cell r="I56">
            <v>1.2514571378754801E-4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2.5864845825419533E-4</v>
          </cell>
          <cell r="E57">
            <v>3.0338904235946346E-2</v>
          </cell>
          <cell r="F57">
            <v>2.8678637768894247E-2</v>
          </cell>
          <cell r="G57">
            <v>2.3090012845637393E-2</v>
          </cell>
          <cell r="H57">
            <v>6.1902275594824692E-4</v>
          </cell>
          <cell r="I57">
            <v>3.9650767000920203E-4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1.4796023624145374E-6</v>
          </cell>
          <cell r="H58">
            <v>6.9337253462803253E-5</v>
          </cell>
          <cell r="I58">
            <v>9.167716521068642E-4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6.3122493252746491E-6</v>
          </cell>
          <cell r="H59">
            <v>2.607931785560044E-4</v>
          </cell>
          <cell r="I59">
            <v>3.0341925665795149E-3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4.8367467656926499E-8</v>
          </cell>
          <cell r="H60">
            <v>1.2405664161592599E-6</v>
          </cell>
          <cell r="I60">
            <v>1.77023932457768E-5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4.8367467656926499E-8</v>
          </cell>
          <cell r="H61">
            <v>1.50482710549179E-6</v>
          </cell>
          <cell r="I61">
            <v>1.8369415213628701E-5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2.1460248532805898E-4</v>
          </cell>
          <cell r="E62">
            <v>9.8639083064284245E-4</v>
          </cell>
          <cell r="F62">
            <v>8.1398804045185907E-4</v>
          </cell>
          <cell r="G62">
            <v>7.1290632931003141E-4</v>
          </cell>
          <cell r="H62">
            <v>3.4592793624636754E-4</v>
          </cell>
          <cell r="I62">
            <v>1.8344459611903949E-4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2.2191253162859501E-2</v>
          </cell>
          <cell r="E63">
            <v>0.10199904538317381</v>
          </cell>
          <cell r="F63">
            <v>8.4171507378369509E-2</v>
          </cell>
          <cell r="G63">
            <v>7.3719019660651267E-2</v>
          </cell>
          <cell r="H63">
            <v>3.369231546030374E-2</v>
          </cell>
          <cell r="I63">
            <v>1.7289461033888971E-2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3.0069448730161925E-4</v>
          </cell>
          <cell r="E64">
            <v>1.3821008859508628E-3</v>
          </cell>
          <cell r="F64">
            <v>1.1405353303302092E-3</v>
          </cell>
          <cell r="G64">
            <v>9.9890270542887924E-4</v>
          </cell>
          <cell r="H64">
            <v>4.5653543984151303E-4</v>
          </cell>
          <cell r="I64">
            <v>2.3427453975459353E-4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H65">
            <v>4.6816613527103328E-5</v>
          </cell>
          <cell r="I65">
            <v>9.7728676319163877E-5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H66">
            <v>2.433241620736806E-4</v>
          </cell>
          <cell r="I66">
            <v>4.59358184612886E-4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1.1153372059171799E-8</v>
          </cell>
          <cell r="H67">
            <v>7.9753064400516296E-7</v>
          </cell>
          <cell r="I67">
            <v>1.4564230761279001E-6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1.1153372059171799E-8</v>
          </cell>
          <cell r="H68">
            <v>9.0389449734931796E-7</v>
          </cell>
          <cell r="I68">
            <v>1.8747078816138301E-6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6.1663224605835198</v>
          </cell>
          <cell r="E69">
            <v>10.917992412536449</v>
          </cell>
          <cell r="F69">
            <v>8.2501376043454098</v>
          </cell>
          <cell r="G69">
            <v>9.7122627292831361</v>
          </cell>
          <cell r="H69">
            <v>1.0199938494721845</v>
          </cell>
          <cell r="I69">
            <v>0.35219832204398599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4.8964288370264182E-2</v>
          </cell>
          <cell r="E70">
            <v>8.6695389728483632E-2</v>
          </cell>
          <cell r="F70">
            <v>6.5511026926623236E-2</v>
          </cell>
          <cell r="G70">
            <v>7.712117490517785E-2</v>
          </cell>
          <cell r="H70">
            <v>8.8717574047831958E-3</v>
          </cell>
          <cell r="I70">
            <v>3.1228701187602298E-3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8.3554504885955533E-2</v>
          </cell>
          <cell r="E71">
            <v>0.1479402765926349</v>
          </cell>
          <cell r="F71">
            <v>0.11179048244370464</v>
          </cell>
          <cell r="G71">
            <v>0.13160247600654659</v>
          </cell>
          <cell r="H71">
            <v>1.382105487089683E-2</v>
          </cell>
          <cell r="I71">
            <v>4.7723349870458891E-3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H72">
            <v>5.8802923011366318E-3</v>
          </cell>
          <cell r="I72">
            <v>4.9566203203493132E-3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H73">
            <v>4.5287397283908501E-2</v>
          </cell>
          <cell r="I73">
            <v>3.5578752425574685E-2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H74">
            <v>1.11646718971779E-4</v>
          </cell>
          <cell r="I74">
            <v>5.5905212873002599E-5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H75">
            <v>1.11686023419709E-4</v>
          </cell>
          <cell r="I75">
            <v>9.4146586250131505E-5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1.47944784499515E-4</v>
          </cell>
          <cell r="F76">
            <v>1.4731808692050285E-4</v>
          </cell>
          <cell r="G76">
            <v>6.2073973585764406E-4</v>
          </cell>
          <cell r="H76">
            <v>7.8921010749032538E-4</v>
          </cell>
          <cell r="I76">
            <v>8.4471465264154507E-4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1.47944784499515E-4</v>
          </cell>
          <cell r="F77">
            <v>1.4731808692050285E-4</v>
          </cell>
          <cell r="G77">
            <v>6.2073973585764406E-4</v>
          </cell>
          <cell r="H77">
            <v>7.8921010749032538E-4</v>
          </cell>
          <cell r="I77">
            <v>8.4471465264154496E-4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1.5007381259427615E-4</v>
          </cell>
          <cell r="F78">
            <v>1.5256737034604375E-4</v>
          </cell>
          <cell r="G78">
            <v>6.2628857526339163E-4</v>
          </cell>
          <cell r="H78">
            <v>7.922719369982689E-4</v>
          </cell>
          <cell r="I78">
            <v>8.4717458816849233E-4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1.5007381259427615E-4</v>
          </cell>
          <cell r="F79">
            <v>1.5256737034604375E-4</v>
          </cell>
          <cell r="G79">
            <v>6.2628857526339163E-4</v>
          </cell>
          <cell r="H79">
            <v>7.922719369982689E-4</v>
          </cell>
          <cell r="I79">
            <v>8.4717458816849233E-4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1.2039273878131401E-2</v>
          </cell>
          <cell r="F80">
            <v>2.30981924755969E-3</v>
          </cell>
          <cell r="G80">
            <v>2.1275120939994899E-3</v>
          </cell>
          <cell r="H80">
            <v>3.53625919611843E-3</v>
          </cell>
          <cell r="I80">
            <v>2.6712737135081502E-3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1.2039273878131401E-2</v>
          </cell>
          <cell r="F81">
            <v>1.4344533807491761E-2</v>
          </cell>
          <cell r="G81">
            <v>1.6464594381760414E-2</v>
          </cell>
          <cell r="H81">
            <v>8.2744032473836115E-3</v>
          </cell>
          <cell r="I81">
            <v>6.4526007225643913E-3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7.1758682872023902</v>
          </cell>
          <cell r="E82">
            <v>17.699785093055162</v>
          </cell>
          <cell r="F82">
            <v>127.4931231990502</v>
          </cell>
          <cell r="G82">
            <v>497.05856765033241</v>
          </cell>
          <cell r="H82">
            <v>757.46653635431869</v>
          </cell>
          <cell r="I82">
            <v>385.47940006914286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5.3044693012151541E-2</v>
          </cell>
          <cell r="E83">
            <v>0.13083847543809957</v>
          </cell>
          <cell r="F83">
            <v>0.94244115284487939</v>
          </cell>
          <cell r="G83">
            <v>3.674303662609578</v>
          </cell>
          <cell r="H83">
            <v>6.2664931336904965</v>
          </cell>
          <cell r="I83">
            <v>3.1896184088600297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9.7233987631468607E-2</v>
          </cell>
          <cell r="E84">
            <v>0.23983448635576082</v>
          </cell>
          <cell r="F84">
            <v>1.7275490948380756</v>
          </cell>
          <cell r="G84">
            <v>6.7352109437714311</v>
          </cell>
          <cell r="H84">
            <v>10.263774205343067</v>
          </cell>
          <cell r="I84">
            <v>5.2232981039179283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4.3604065478810012E-7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5.3478350030174776E-6</v>
          </cell>
        </row>
        <row r="87">
          <cell r="A87" t="str">
            <v>T-PHEV-STG_S2</v>
          </cell>
          <cell r="B87" t="str">
            <v>VAR_fout</v>
          </cell>
          <cell r="C87" t="str">
            <v>T-ELC-car-PlgSTGAUXout_S2</v>
          </cell>
          <cell r="D87">
            <v>3.4091979001678096E-4</v>
          </cell>
          <cell r="E87">
            <v>7.9829011356914396E-3</v>
          </cell>
          <cell r="F87">
            <v>5.4486738367629413E-3</v>
          </cell>
          <cell r="G87">
            <v>1.05478003142156E-3</v>
          </cell>
          <cell r="H87">
            <v>1.4145894435812139E-2</v>
          </cell>
          <cell r="I87">
            <v>1.179226890197922E-2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T-ELC-car-PlgSTGOut_S2</v>
          </cell>
          <cell r="D88">
            <v>3.4091979001678091E-4</v>
          </cell>
          <cell r="E88">
            <v>7.9829011356914396E-3</v>
          </cell>
          <cell r="F88">
            <v>5.4486738367629413E-3</v>
          </cell>
          <cell r="G88">
            <v>1.05478003142156E-3</v>
          </cell>
          <cell r="H88">
            <v>1.4145894435812139E-2</v>
          </cell>
          <cell r="I88">
            <v>1.1792268901979217E-2</v>
          </cell>
        </row>
        <row r="89">
          <cell r="A89" t="str">
            <v>T-PHEV-STG_S2</v>
          </cell>
          <cell r="B89" t="str">
            <v>VAR_fin</v>
          </cell>
          <cell r="C89" t="str">
            <v>T-ELC-car-PlgSTGAUXin_S2</v>
          </cell>
          <cell r="D89">
            <v>3.4191239310255825E-4</v>
          </cell>
          <cell r="E89">
            <v>7.9885886970298692E-3</v>
          </cell>
          <cell r="F89">
            <v>5.4556833561405019E-3</v>
          </cell>
          <cell r="G89">
            <v>1.0628711992403826E-3</v>
          </cell>
          <cell r="H89">
            <v>1.4151852657715529E-2</v>
          </cell>
          <cell r="I89">
            <v>1.179818928087668E-2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T-ELC-car-PlgSTGin_S2</v>
          </cell>
          <cell r="D90">
            <v>3.4191239310255825E-4</v>
          </cell>
          <cell r="E90">
            <v>7.9885886970298692E-3</v>
          </cell>
          <cell r="F90">
            <v>5.4556833561405019E-3</v>
          </cell>
          <cell r="G90">
            <v>1.0628711992403826E-3</v>
          </cell>
          <cell r="H90">
            <v>1.4151852657715529E-2</v>
          </cell>
          <cell r="I90">
            <v>1.179818928087668E-2</v>
          </cell>
        </row>
        <row r="91">
          <cell r="A91" t="str">
            <v>T-PHEV-STG_S2</v>
          </cell>
          <cell r="B91" t="str">
            <v>VAR_ncap</v>
          </cell>
          <cell r="C91" t="str">
            <v>-</v>
          </cell>
          <cell r="D91">
            <v>9.3758490470356292E-3</v>
          </cell>
          <cell r="E91">
            <v>9.1893824856887994E-3</v>
          </cell>
          <cell r="F91">
            <v>9.6963664540631808E-3</v>
          </cell>
          <cell r="G91">
            <v>9.7971874189319297E-3</v>
          </cell>
          <cell r="H91">
            <v>1.4429711787448601E-2</v>
          </cell>
          <cell r="I91">
            <v>9.2895358711101703E-2</v>
          </cell>
        </row>
        <row r="92">
          <cell r="A92" t="str">
            <v>T-PHEV-STG_S2</v>
          </cell>
          <cell r="B92" t="str">
            <v>VAR_cap</v>
          </cell>
          <cell r="C92" t="str">
            <v>-</v>
          </cell>
          <cell r="D92">
            <v>9.3758490470356292E-3</v>
          </cell>
          <cell r="E92">
            <v>1.8563486355212249E-2</v>
          </cell>
          <cell r="F92">
            <v>2.8254809926850484E-2</v>
          </cell>
          <cell r="G92">
            <v>3.8042275832634975E-2</v>
          </cell>
          <cell r="H92">
            <v>3.7434897595636382E-2</v>
          </cell>
          <cell r="I92">
            <v>0.10953932481650851</v>
          </cell>
        </row>
        <row r="93">
          <cell r="A93" t="str">
            <v>T-Plg-GSL-mix_S4</v>
          </cell>
          <cell r="B93" t="str">
            <v>VAR_fout</v>
          </cell>
          <cell r="C93" t="str">
            <v>CO2_T</v>
          </cell>
          <cell r="D93">
            <v>12.787926533801199</v>
          </cell>
          <cell r="E93">
            <v>19.31789675756378</v>
          </cell>
          <cell r="F93">
            <v>17.897104630643909</v>
          </cell>
          <cell r="G93">
            <v>12.73028578890435</v>
          </cell>
          <cell r="H93">
            <v>0.39460583046568082</v>
          </cell>
          <cell r="I93">
            <v>0.1600700553824318</v>
          </cell>
        </row>
        <row r="94">
          <cell r="A94" t="str">
            <v>T-Plg-GSL-mix_S4</v>
          </cell>
          <cell r="B94" t="str">
            <v>VAR_fout</v>
          </cell>
          <cell r="C94" t="str">
            <v>T-PEVmix-ELC_GSL_S4</v>
          </cell>
          <cell r="D94">
            <v>9.0062296909728348E-2</v>
          </cell>
          <cell r="E94">
            <v>0.13605130971408727</v>
          </cell>
          <cell r="F94">
            <v>0.12604501181712668</v>
          </cell>
          <cell r="G94">
            <v>8.9656346979747142E-2</v>
          </cell>
          <cell r="H94">
            <v>2.9855585686373808E-3</v>
          </cell>
          <cell r="I94">
            <v>1.2489844985505505E-3</v>
          </cell>
        </row>
        <row r="95">
          <cell r="A95" t="str">
            <v>T-Plg-GSL-mix_S4</v>
          </cell>
          <cell r="B95" t="str">
            <v>VAR_fin</v>
          </cell>
          <cell r="C95" t="str">
            <v>TGSL</v>
          </cell>
          <cell r="D95">
            <v>0.17327813731438016</v>
          </cell>
          <cell r="E95">
            <v>0.26176011866617593</v>
          </cell>
          <cell r="F95">
            <v>0.24250819282715336</v>
          </cell>
          <cell r="G95">
            <v>0.17249709741062805</v>
          </cell>
          <cell r="H95">
            <v>5.3469624724347027E-3</v>
          </cell>
          <cell r="I95">
            <v>2.1689709401413503E-3</v>
          </cell>
        </row>
        <row r="96">
          <cell r="A96" t="str">
            <v>T-PHEV-STG_S3</v>
          </cell>
          <cell r="B96" t="str">
            <v>VAR_fout</v>
          </cell>
          <cell r="C96" t="str">
            <v>T-ELC-car-PlgSTGAUXout_S3</v>
          </cell>
          <cell r="E96">
            <v>2.9539603512677964E-2</v>
          </cell>
          <cell r="F96">
            <v>0.2427492666445123</v>
          </cell>
          <cell r="G96">
            <v>1.8301936105236349</v>
          </cell>
          <cell r="H96">
            <v>4.7916948881286432</v>
          </cell>
          <cell r="I96">
            <v>6.7268746862957318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T-ELC-car-PlgSTGOut_S3</v>
          </cell>
          <cell r="E97">
            <v>2.9539603512677957E-2</v>
          </cell>
          <cell r="F97">
            <v>0.2427492666445123</v>
          </cell>
          <cell r="G97">
            <v>1.8301936105236345</v>
          </cell>
          <cell r="H97">
            <v>4.7916948881286432</v>
          </cell>
          <cell r="I97">
            <v>6.7268746862957318</v>
          </cell>
        </row>
        <row r="98">
          <cell r="A98" t="str">
            <v>T-PHEV-STG_S3</v>
          </cell>
          <cell r="B98" t="str">
            <v>VAR_fin</v>
          </cell>
          <cell r="C98" t="str">
            <v>T-ELC-car-PlgSTGAUXin_S3</v>
          </cell>
          <cell r="E98">
            <v>2.9544371664686566E-2</v>
          </cell>
          <cell r="F98">
            <v>0.24277772203518705</v>
          </cell>
          <cell r="G98">
            <v>1.8303832362503916</v>
          </cell>
          <cell r="H98">
            <v>4.7921774835237665</v>
          </cell>
          <cell r="I98">
            <v>6.7275512141186402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T-ELC-car-PlgSTGin_S3</v>
          </cell>
          <cell r="E99">
            <v>2.9544371664686566E-2</v>
          </cell>
          <cell r="F99">
            <v>0.24277772203518705</v>
          </cell>
          <cell r="G99">
            <v>1.8303832362503916</v>
          </cell>
          <cell r="H99">
            <v>4.7921774835237665</v>
          </cell>
          <cell r="I99">
            <v>6.7275512141186402</v>
          </cell>
        </row>
        <row r="100">
          <cell r="A100" t="str">
            <v>T-PHEV-STG_S3</v>
          </cell>
          <cell r="B100" t="str">
            <v>VAR_ncap</v>
          </cell>
          <cell r="C100" t="str">
            <v>-</v>
          </cell>
          <cell r="E100">
            <v>0.66050153821858104</v>
          </cell>
          <cell r="F100">
            <v>9.3223155022811905</v>
          </cell>
          <cell r="G100">
            <v>44.451341713126297</v>
          </cell>
          <cell r="H100">
            <v>35.232912191610701</v>
          </cell>
          <cell r="I100">
            <v>64.7303131512394</v>
          </cell>
        </row>
        <row r="101">
          <cell r="A101" t="str">
            <v>T-PHEV-STG_S3</v>
          </cell>
          <cell r="B101" t="str">
            <v>VAR_cap</v>
          </cell>
          <cell r="C101" t="str">
            <v>-</v>
          </cell>
          <cell r="E101">
            <v>0.66050153821858104</v>
          </cell>
          <cell r="F101">
            <v>9.9825377750288542</v>
          </cell>
          <cell r="G101">
            <v>54.427914592696474</v>
          </cell>
          <cell r="H101">
            <v>114.0938467747786</v>
          </cell>
          <cell r="I101">
            <v>110.12528307587949</v>
          </cell>
        </row>
        <row r="102">
          <cell r="A102" t="str">
            <v>TFLGV-HYBDSL</v>
          </cell>
          <cell r="B102" t="str">
            <v>VAR_fout</v>
          </cell>
          <cell r="C102" t="str">
            <v>CO2_T</v>
          </cell>
          <cell r="E102">
            <v>31.693341745629098</v>
          </cell>
          <cell r="F102">
            <v>143.50809215191839</v>
          </cell>
          <cell r="G102">
            <v>232.17366842501082</v>
          </cell>
          <cell r="H102">
            <v>26.973977478200986</v>
          </cell>
          <cell r="I102">
            <v>1.44591846571475E-2</v>
          </cell>
        </row>
        <row r="103">
          <cell r="A103" t="str">
            <v>TFLGV-HYBDSL</v>
          </cell>
          <cell r="B103" t="str">
            <v>VAR_fout</v>
          </cell>
          <cell r="C103" t="str">
            <v>TFLGV</v>
          </cell>
          <cell r="E103">
            <v>0.19922598607171341</v>
          </cell>
          <cell r="F103">
            <v>0.90209929258025467</v>
          </cell>
          <cell r="G103">
            <v>1.4594556927162479</v>
          </cell>
          <cell r="H103">
            <v>0.16955981810002468</v>
          </cell>
          <cell r="I103">
            <v>9.0891182893658979E-5</v>
          </cell>
        </row>
        <row r="104">
          <cell r="A104" t="str">
            <v>TFLGV-HYBDSL</v>
          </cell>
          <cell r="B104" t="str">
            <v>VAR_fin</v>
          </cell>
          <cell r="C104" t="str">
            <v>TDSL</v>
          </cell>
          <cell r="E104">
            <v>0.43237846856247075</v>
          </cell>
          <cell r="F104">
            <v>1.9578184468201698</v>
          </cell>
          <cell r="G104">
            <v>3.1674443168487181</v>
          </cell>
          <cell r="H104">
            <v>0.36799423571897705</v>
          </cell>
          <cell r="I104">
            <v>1.9726036367186296E-4</v>
          </cell>
        </row>
        <row r="105">
          <cell r="A105" t="str">
            <v>TFLGV-HYBDSL</v>
          </cell>
          <cell r="B105" t="str">
            <v>VAR_ncap</v>
          </cell>
          <cell r="C105" t="str">
            <v>-</v>
          </cell>
          <cell r="E105">
            <v>1.38866329632735E-2</v>
          </cell>
          <cell r="F105">
            <v>4.9003704518945701E-2</v>
          </cell>
          <cell r="G105">
            <v>6.6845143870325099E-2</v>
          </cell>
        </row>
        <row r="106">
          <cell r="A106" t="str">
            <v>TFLGV-HYBDSL</v>
          </cell>
          <cell r="B106" t="str">
            <v>VAR_cap</v>
          </cell>
          <cell r="C106" t="str">
            <v>-</v>
          </cell>
          <cell r="E106">
            <v>1.38866329632735E-2</v>
          </cell>
          <cell r="F106">
            <v>6.28903374822192E-2</v>
          </cell>
          <cell r="G106">
            <v>0.12789556596752999</v>
          </cell>
          <cell r="H106">
            <v>1.1887794324500905E-2</v>
          </cell>
          <cell r="I106">
            <v>8.4336880103058896E-6</v>
          </cell>
        </row>
        <row r="107">
          <cell r="A107" t="str">
            <v>TFHGV-FCLH2O</v>
          </cell>
          <cell r="B107" t="str">
            <v>VAR_fout</v>
          </cell>
          <cell r="C107" t="str">
            <v>TFHGV</v>
          </cell>
          <cell r="D107">
            <v>7.4294850792302265E-4</v>
          </cell>
          <cell r="E107">
            <v>2.3359950641755958E-3</v>
          </cell>
          <cell r="F107">
            <v>2.3298500539951188E-3</v>
          </cell>
          <cell r="G107">
            <v>2.7651748022861151E-5</v>
          </cell>
          <cell r="H107">
            <v>5.4368188265667507E-2</v>
          </cell>
          <cell r="I107">
            <v>5.6412235989885547E-2</v>
          </cell>
        </row>
        <row r="108">
          <cell r="A108" t="str">
            <v>TFHGV-FCLH2O</v>
          </cell>
          <cell r="B108" t="str">
            <v>VAR_fin</v>
          </cell>
          <cell r="C108" t="str">
            <v>TH2O</v>
          </cell>
          <cell r="D108">
            <v>4.2585917173417172E-3</v>
          </cell>
          <cell r="E108">
            <v>1.3328101811264379E-2</v>
          </cell>
          <cell r="F108">
            <v>1.3292533424892089E-2</v>
          </cell>
          <cell r="G108">
            <v>1.56265236880699E-4</v>
          </cell>
          <cell r="H108">
            <v>0.26816934651588009</v>
          </cell>
          <cell r="I108">
            <v>0.26038164411444048</v>
          </cell>
        </row>
        <row r="109">
          <cell r="A109" t="str">
            <v>TFHGV-FCLH2O</v>
          </cell>
          <cell r="B109" t="str">
            <v>VAR_ncap</v>
          </cell>
          <cell r="C109" t="str">
            <v>-</v>
          </cell>
          <cell r="E109">
            <v>7.3903463843004705E-8</v>
          </cell>
          <cell r="F109">
            <v>6.71432988213973E-8</v>
          </cell>
          <cell r="G109">
            <v>7.5501028934505502E-8</v>
          </cell>
          <cell r="H109">
            <v>9.791030636317579E-4</v>
          </cell>
          <cell r="I109">
            <v>9.7416924661993995E-4</v>
          </cell>
        </row>
        <row r="110">
          <cell r="A110" t="str">
            <v>TFHGV-FCLH2O</v>
          </cell>
          <cell r="B110" t="str">
            <v>VAR_cap</v>
          </cell>
          <cell r="C110" t="str">
            <v>-</v>
          </cell>
          <cell r="D110">
            <v>1.4E-5</v>
          </cell>
          <cell r="E110">
            <v>4.4073903463843001E-5</v>
          </cell>
          <cell r="F110">
            <v>4.4141046762664402E-5</v>
          </cell>
          <cell r="G110">
            <v>5.9110134960058349E-7</v>
          </cell>
          <cell r="H110">
            <v>1.0602377137780099E-3</v>
          </cell>
          <cell r="I110">
            <v>1.1459907080767901E-3</v>
          </cell>
        </row>
        <row r="111">
          <cell r="A111" t="str">
            <v>T-PHEV-STG_S4</v>
          </cell>
          <cell r="B111" t="str">
            <v>VAR_fout</v>
          </cell>
          <cell r="C111" t="str">
            <v>T-ELC-car-PlgSTGAUXout_S4</v>
          </cell>
          <cell r="E111">
            <v>6.0176741558172271E-2</v>
          </cell>
          <cell r="F111">
            <v>6.9184346664016641E-2</v>
          </cell>
          <cell r="G111">
            <v>7.173670803403745E-2</v>
          </cell>
          <cell r="H111">
            <v>8.2117272470680867E-3</v>
          </cell>
          <cell r="I111">
            <v>7.7901993380087046E-3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T-ELC-car-PlgSTGOut_S4</v>
          </cell>
          <cell r="E112">
            <v>6.0176741558172264E-2</v>
          </cell>
          <cell r="F112">
            <v>6.9184346664016627E-2</v>
          </cell>
          <cell r="G112">
            <v>7.173670803403745E-2</v>
          </cell>
          <cell r="H112">
            <v>8.2117272470680867E-3</v>
          </cell>
          <cell r="I112">
            <v>7.7901993380087037E-3</v>
          </cell>
        </row>
        <row r="113">
          <cell r="A113" t="str">
            <v>T-PHEV-STG_S4</v>
          </cell>
          <cell r="B113" t="str">
            <v>VAR_fin</v>
          </cell>
          <cell r="C113" t="str">
            <v>T-ELC-car-PlgSTGAUXin_S4</v>
          </cell>
          <cell r="E113">
            <v>6.01845275656364E-2</v>
          </cell>
          <cell r="F113">
            <v>6.9195443826872732E-2</v>
          </cell>
          <cell r="G113">
            <v>7.17501050295003E-2</v>
          </cell>
          <cell r="H113">
            <v>8.2159462430040301E-3</v>
          </cell>
          <cell r="I113">
            <v>7.793526741666475E-3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T-ELC-car-PlgSTGin_S4</v>
          </cell>
          <cell r="E114">
            <v>6.01845275656364E-2</v>
          </cell>
          <cell r="F114">
            <v>6.9195443826872732E-2</v>
          </cell>
          <cell r="G114">
            <v>7.17501050295003E-2</v>
          </cell>
          <cell r="H114">
            <v>8.2159462430040301E-3</v>
          </cell>
          <cell r="I114">
            <v>7.793526741666475E-3</v>
          </cell>
        </row>
        <row r="115">
          <cell r="A115" t="str">
            <v>T-PHEV-STG_S4</v>
          </cell>
          <cell r="B115" t="str">
            <v>VAR_ncap</v>
          </cell>
          <cell r="C115" t="str">
            <v>-</v>
          </cell>
          <cell r="E115">
            <v>2.6965538551934398</v>
          </cell>
          <cell r="F115">
            <v>1.1600260215165401E-2</v>
          </cell>
          <cell r="G115">
            <v>1.4715228991234701E-2</v>
          </cell>
          <cell r="H115">
            <v>8.3659466098811003E-2</v>
          </cell>
          <cell r="I115">
            <v>1.9749350997310702E-2</v>
          </cell>
        </row>
        <row r="116">
          <cell r="A116" t="str">
            <v>T-PHEV-STG_S4</v>
          </cell>
          <cell r="B116" t="str">
            <v>VAR_cap</v>
          </cell>
          <cell r="C116" t="str">
            <v>-</v>
          </cell>
          <cell r="E116">
            <v>2.6965538551934398</v>
          </cell>
          <cell r="F116">
            <v>2.7081468481742386</v>
          </cell>
          <cell r="G116">
            <v>2.7228524455768359</v>
          </cell>
          <cell r="H116">
            <v>0.10968928605325871</v>
          </cell>
          <cell r="I116">
            <v>8.6318891187415536E-2</v>
          </cell>
        </row>
        <row r="117">
          <cell r="A117" t="str">
            <v>TFLGV-ICEGSLExt</v>
          </cell>
          <cell r="B117" t="str">
            <v>VAR_fout</v>
          </cell>
          <cell r="C117" t="str">
            <v>CO2_T</v>
          </cell>
          <cell r="D117">
            <v>61.512030518478497</v>
          </cell>
          <cell r="E117">
            <v>128.77296159759501</v>
          </cell>
          <cell r="F117">
            <v>39.9978699757757</v>
          </cell>
          <cell r="G117">
            <v>19.9901093710202</v>
          </cell>
        </row>
        <row r="118">
          <cell r="A118" t="str">
            <v>TFLGV-ICEGSLExt</v>
          </cell>
          <cell r="B118" t="str">
            <v>VAR_fout</v>
          </cell>
          <cell r="C118" t="str">
            <v>TFLGV</v>
          </cell>
          <cell r="D118">
            <v>0.23136463039168137</v>
          </cell>
          <cell r="E118">
            <v>0.48886672764263206</v>
          </cell>
          <cell r="F118">
            <v>0.1539489654191144</v>
          </cell>
          <cell r="G118">
            <v>7.6940513536029279E-2</v>
          </cell>
        </row>
        <row r="119">
          <cell r="A119" t="str">
            <v>TFLGV-ICEGSLExt</v>
          </cell>
          <cell r="B119" t="str">
            <v>VAR_fin</v>
          </cell>
          <cell r="C119" t="str">
            <v>TGSL</v>
          </cell>
          <cell r="D119">
            <v>0.83349634848886933</v>
          </cell>
          <cell r="E119">
            <v>1.7448910785581935</v>
          </cell>
          <cell r="F119">
            <v>0.54197655793733923</v>
          </cell>
          <cell r="G119">
            <v>0.2708686906642303</v>
          </cell>
        </row>
        <row r="120">
          <cell r="A120" t="str">
            <v>TFLGV-ICEGSLExt</v>
          </cell>
          <cell r="B120" t="str">
            <v>VAR_cap</v>
          </cell>
          <cell r="C120" t="str">
            <v>-</v>
          </cell>
          <cell r="D120">
            <v>4.5952E-2</v>
          </cell>
          <cell r="E120">
            <v>3.98250666666667E-2</v>
          </cell>
          <cell r="F120">
            <v>3.0634666666666699E-2</v>
          </cell>
          <cell r="G120">
            <v>1.5317333333333299E-2</v>
          </cell>
        </row>
        <row r="121">
          <cell r="A121" t="str">
            <v>TFRLFELCEXT</v>
          </cell>
          <cell r="B121" t="str">
            <v>VAR_fout</v>
          </cell>
          <cell r="C121" t="str">
            <v>TFRLF</v>
          </cell>
          <cell r="D121">
            <v>2.5094622023918111E-2</v>
          </cell>
          <cell r="E121">
            <v>2.6565916846694782E-2</v>
          </cell>
          <cell r="F121">
            <v>2.9171338649838469E-2</v>
          </cell>
          <cell r="G121">
            <v>3.1643721312826757E-2</v>
          </cell>
          <cell r="H121">
            <v>3.3879934678123121E-2</v>
          </cell>
          <cell r="I121">
            <v>3.6423368618892386E-2</v>
          </cell>
        </row>
        <row r="122">
          <cell r="A122" t="str">
            <v>TFRLFELCEXT</v>
          </cell>
          <cell r="B122" t="str">
            <v>VAR_fin</v>
          </cell>
          <cell r="C122" t="str">
            <v>TELC</v>
          </cell>
          <cell r="D122">
            <v>1.5023092445171031</v>
          </cell>
          <cell r="E122">
            <v>1.5903894639187275</v>
          </cell>
          <cell r="F122">
            <v>1.7463650851892334</v>
          </cell>
          <cell r="G122">
            <v>1.8943762139103995</v>
          </cell>
          <cell r="H122">
            <v>2.0282488822532607</v>
          </cell>
          <cell r="I122">
            <v>2.1805135514877425</v>
          </cell>
        </row>
        <row r="123">
          <cell r="A123" t="str">
            <v>TFRLFELCEXT</v>
          </cell>
          <cell r="B123" t="str">
            <v>VAR_ncap</v>
          </cell>
          <cell r="C123" t="str">
            <v>-</v>
          </cell>
          <cell r="D123">
            <v>4.8993070181075299E-8</v>
          </cell>
          <cell r="E123">
            <v>1.3579124115149801E-4</v>
          </cell>
          <cell r="F123">
            <v>2.4052675506839899E-4</v>
          </cell>
          <cell r="G123">
            <v>2.28234552946187E-4</v>
          </cell>
          <cell r="H123">
            <v>7.2215025313603101E-5</v>
          </cell>
          <cell r="I123">
            <v>1.4958225208191399E-3</v>
          </cell>
        </row>
        <row r="124">
          <cell r="A124" t="str">
            <v>TFRLFELCEXT</v>
          </cell>
          <cell r="B124" t="str">
            <v>VAR_cap</v>
          </cell>
          <cell r="C124" t="str">
            <v>-</v>
          </cell>
          <cell r="D124">
            <v>2.3167134807533609E-3</v>
          </cell>
          <cell r="E124">
            <v>2.4525047219048587E-3</v>
          </cell>
          <cell r="F124">
            <v>2.693031476973258E-3</v>
          </cell>
          <cell r="G124">
            <v>2.921266029919445E-3</v>
          </cell>
          <cell r="H124">
            <v>3.127707542731133E-3</v>
          </cell>
          <cell r="I124">
            <v>3.3625099287983296E-3</v>
          </cell>
        </row>
        <row r="125">
          <cell r="A125" t="str">
            <v>TFLGV-ICEDSLExt</v>
          </cell>
          <cell r="B125" t="str">
            <v>VAR_fout</v>
          </cell>
          <cell r="C125" t="str">
            <v>CO2_T</v>
          </cell>
          <cell r="D125">
            <v>788.83410200184301</v>
          </cell>
          <cell r="E125">
            <v>545.26505112880898</v>
          </cell>
          <cell r="F125">
            <v>399.56717045711099</v>
          </cell>
          <cell r="G125">
            <v>199.76673954632801</v>
          </cell>
        </row>
        <row r="126">
          <cell r="A126" t="str">
            <v>TFLGV-ICEDSLExt</v>
          </cell>
          <cell r="B126" t="str">
            <v>VAR_fout</v>
          </cell>
          <cell r="C126" t="str">
            <v>TFLGV</v>
          </cell>
          <cell r="D126">
            <v>2.787679841052833</v>
          </cell>
          <cell r="E126">
            <v>1.9931368941328806</v>
          </cell>
          <cell r="F126">
            <v>1.5333387579808289</v>
          </cell>
          <cell r="G126">
            <v>0.76660473369577298</v>
          </cell>
        </row>
        <row r="127">
          <cell r="A127" t="str">
            <v>TFLGV-ICEDSLExt</v>
          </cell>
          <cell r="B127" t="str">
            <v>VAR_fin</v>
          </cell>
          <cell r="C127" t="str">
            <v>TDSL</v>
          </cell>
          <cell r="D127">
            <v>10.761720354731834</v>
          </cell>
          <cell r="E127">
            <v>7.4388137943903017</v>
          </cell>
          <cell r="F127">
            <v>5.4511210157859598</v>
          </cell>
          <cell r="G127">
            <v>2.7253306895815594</v>
          </cell>
        </row>
        <row r="128">
          <cell r="A128" t="str">
            <v>TFLGV-ICEDSLExt</v>
          </cell>
          <cell r="B128" t="str">
            <v>VAR_cap</v>
          </cell>
          <cell r="C128" t="str">
            <v>-</v>
          </cell>
          <cell r="D128">
            <v>0.228993</v>
          </cell>
          <cell r="E128">
            <v>0.19846059999999999</v>
          </cell>
          <cell r="F128">
            <v>0.15266199999999999</v>
          </cell>
          <cell r="G128">
            <v>7.6330999999999996E-2</v>
          </cell>
        </row>
        <row r="129">
          <cell r="A129" t="str">
            <v>T_C-ICE-NGA-S1</v>
          </cell>
          <cell r="B129" t="str">
            <v>VAR_fout</v>
          </cell>
          <cell r="C129" t="str">
            <v>CO2_T</v>
          </cell>
          <cell r="D129">
            <v>0.20622502554780159</v>
          </cell>
          <cell r="E129">
            <v>6.5957351433359859E-2</v>
          </cell>
          <cell r="F129">
            <v>4.9786424525209462E-2</v>
          </cell>
          <cell r="G129">
            <v>8.6652293017432346E-3</v>
          </cell>
          <cell r="H129">
            <v>2.8907776481073124E-3</v>
          </cell>
          <cell r="I129">
            <v>5.1874905743091299E-4</v>
          </cell>
        </row>
        <row r="130">
          <cell r="A130" t="str">
            <v>T_C-ICE-NGA-S1</v>
          </cell>
          <cell r="B130" t="str">
            <v>VAR_fout</v>
          </cell>
          <cell r="C130" t="str">
            <v>TPCAR</v>
          </cell>
          <cell r="D130">
            <v>2.2504557200643447E-3</v>
          </cell>
          <cell r="E130">
            <v>7.6979810809792528E-4</v>
          </cell>
          <cell r="F130">
            <v>5.7785263183073021E-4</v>
          </cell>
          <cell r="G130">
            <v>9.5625163199970661E-5</v>
          </cell>
          <cell r="H130">
            <v>3.1121426834590366E-5</v>
          </cell>
          <cell r="I130">
            <v>5.6230651637379905E-6</v>
          </cell>
        </row>
        <row r="131">
          <cell r="A131" t="str">
            <v>T_C-ICE-NGA-S1</v>
          </cell>
          <cell r="B131" t="str">
            <v>VAR_fin</v>
          </cell>
          <cell r="C131" t="str">
            <v>TNGA</v>
          </cell>
          <cell r="D131">
            <v>3.6564720841808732E-3</v>
          </cell>
          <cell r="E131">
            <v>1.169456585697869E-3</v>
          </cell>
          <cell r="F131">
            <v>8.8273802349661925E-4</v>
          </cell>
          <cell r="G131">
            <v>1.5363881740679502E-4</v>
          </cell>
          <cell r="H131">
            <v>5.1254922838782219E-5</v>
          </cell>
          <cell r="I131">
            <v>9.1976783232431411E-6</v>
          </cell>
        </row>
        <row r="132">
          <cell r="A132" t="str">
            <v>T_C-ICE-NGA-S1</v>
          </cell>
          <cell r="B132" t="str">
            <v>VAR_ncap</v>
          </cell>
          <cell r="C132" t="str">
            <v>-</v>
          </cell>
          <cell r="E132">
            <v>1.1127103928783299E-6</v>
          </cell>
          <cell r="F132">
            <v>1.53542561344736E-6</v>
          </cell>
          <cell r="G132">
            <v>8.5847736064553096E-7</v>
          </cell>
        </row>
        <row r="133">
          <cell r="A133" t="str">
            <v>T_C-ICE-NGA-S1</v>
          </cell>
          <cell r="B133" t="str">
            <v>VAR_cap</v>
          </cell>
          <cell r="C133" t="str">
            <v>-</v>
          </cell>
          <cell r="D133">
            <v>2.556069029551737E-4</v>
          </cell>
          <cell r="E133">
            <v>8.2021733218630931E-5</v>
          </cell>
          <cell r="F133">
            <v>8.3626195010933483E-5</v>
          </cell>
          <cell r="G133">
            <v>1.3973457233304709E-5</v>
          </cell>
          <cell r="H133">
            <v>4.5741303730116E-6</v>
          </cell>
          <cell r="I133">
            <v>8.0733851398668701E-7</v>
          </cell>
        </row>
        <row r="134">
          <cell r="A134" t="str">
            <v>D-T-ELC-car</v>
          </cell>
          <cell r="B134" t="str">
            <v>VAR_fout</v>
          </cell>
          <cell r="C134" t="str">
            <v>T-ELC-car</v>
          </cell>
          <cell r="D134">
            <v>0.73695708096276957</v>
          </cell>
          <cell r="E134">
            <v>1.6097914470481991</v>
          </cell>
          <cell r="F134">
            <v>3.5882188366146952</v>
          </cell>
          <cell r="G134">
            <v>17.478448816281333</v>
          </cell>
          <cell r="H134">
            <v>34.856791639533924</v>
          </cell>
          <cell r="I134">
            <v>37.227037045268389</v>
          </cell>
        </row>
        <row r="135">
          <cell r="A135" t="str">
            <v>D-T-ELC-car</v>
          </cell>
          <cell r="B135" t="str">
            <v>VAR_fin</v>
          </cell>
          <cell r="C135" t="str">
            <v>TELC</v>
          </cell>
          <cell r="D135">
            <v>0.73695708096276957</v>
          </cell>
          <cell r="E135">
            <v>1.6097914470481991</v>
          </cell>
          <cell r="F135">
            <v>3.5882188366146952</v>
          </cell>
          <cell r="G135">
            <v>17.478448816281333</v>
          </cell>
          <cell r="H135">
            <v>34.856791639533924</v>
          </cell>
          <cell r="I135">
            <v>37.227037045268389</v>
          </cell>
        </row>
        <row r="136">
          <cell r="A136" t="str">
            <v>D-T-ELC-car</v>
          </cell>
          <cell r="B136" t="str">
            <v>VAR_ncap</v>
          </cell>
          <cell r="C136" t="str">
            <v>-</v>
          </cell>
          <cell r="D136">
            <v>1.1265335076101E-7</v>
          </cell>
          <cell r="E136">
            <v>1.15535732927191E-7</v>
          </cell>
          <cell r="F136">
            <v>0.70947160156978695</v>
          </cell>
          <cell r="G136">
            <v>9.0440372124392603</v>
          </cell>
          <cell r="H136">
            <v>8.8650956029573305</v>
          </cell>
          <cell r="I136">
            <v>21.031273349694501</v>
          </cell>
        </row>
        <row r="137">
          <cell r="A137" t="str">
            <v>D-T-ELC-car</v>
          </cell>
          <cell r="B137" t="str">
            <v>VAR_cap</v>
          </cell>
          <cell r="C137" t="str">
            <v>-</v>
          </cell>
          <cell r="D137">
            <v>1.2762580697114008</v>
          </cell>
          <cell r="E137">
            <v>1.2762581852471335</v>
          </cell>
          <cell r="F137">
            <v>1.985729786816921</v>
          </cell>
          <cell r="G137">
            <v>11.02976699925618</v>
          </cell>
          <cell r="H137">
            <v>30.010625067628101</v>
          </cell>
          <cell r="I137">
            <v>33.743443183944898</v>
          </cell>
        </row>
        <row r="138">
          <cell r="A138" t="str">
            <v>T_C-ICE-NGA-S2</v>
          </cell>
          <cell r="B138" t="str">
            <v>VAR_fout</v>
          </cell>
          <cell r="C138" t="str">
            <v>CO2_T</v>
          </cell>
          <cell r="D138">
            <v>2.561034677658419</v>
          </cell>
          <cell r="E138">
            <v>2.474065479672928</v>
          </cell>
          <cell r="F138">
            <v>2.4423975227939025</v>
          </cell>
          <cell r="G138">
            <v>1.5849614653183026E-2</v>
          </cell>
          <cell r="H138">
            <v>6.447827895768388E-3</v>
          </cell>
          <cell r="I138">
            <v>1.6863994714637E-3</v>
          </cell>
        </row>
        <row r="139">
          <cell r="A139" t="str">
            <v>T_C-ICE-NGA-S2</v>
          </cell>
          <cell r="B139" t="str">
            <v>VAR_fout</v>
          </cell>
          <cell r="C139" t="str">
            <v>TPCAR</v>
          </cell>
          <cell r="D139">
            <v>3.0487206998335778E-2</v>
          </cell>
          <cell r="E139">
            <v>2.9746220550315547E-2</v>
          </cell>
          <cell r="F139">
            <v>2.9350437838834859E-2</v>
          </cell>
          <cell r="G139">
            <v>1.627058665958371E-4</v>
          </cell>
          <cell r="H139">
            <v>5.5464543686049092E-5</v>
          </cell>
          <cell r="I139">
            <v>1.4631260974734268E-5</v>
          </cell>
        </row>
        <row r="140">
          <cell r="A140" t="str">
            <v>T_C-ICE-NGA-S2</v>
          </cell>
          <cell r="B140" t="str">
            <v>VAR_fin</v>
          </cell>
          <cell r="C140" t="str">
            <v>TNGA</v>
          </cell>
          <cell r="D140">
            <v>4.5408416270539403E-2</v>
          </cell>
          <cell r="E140">
            <v>4.3866409214059113E-2</v>
          </cell>
          <cell r="F140">
            <v>4.3304920616913219E-2</v>
          </cell>
          <cell r="G140">
            <v>2.8102153640395425E-4</v>
          </cell>
          <cell r="H140">
            <v>1.1432318964128345E-4</v>
          </cell>
          <cell r="I140">
            <v>2.9900699848647223E-5</v>
          </cell>
        </row>
        <row r="141">
          <cell r="A141" t="str">
            <v>T_C-ICE-NGA-S2</v>
          </cell>
          <cell r="B141" t="str">
            <v>VAR_ncap</v>
          </cell>
          <cell r="C141" t="str">
            <v>-</v>
          </cell>
          <cell r="E141">
            <v>6.3930782365953497E-7</v>
          </cell>
          <cell r="F141">
            <v>1.40029156290901E-6</v>
          </cell>
          <cell r="G141">
            <v>9.4909547963828597E-7</v>
          </cell>
        </row>
        <row r="142">
          <cell r="A142" t="str">
            <v>T_C-ICE-NGA-S2</v>
          </cell>
          <cell r="B142" t="str">
            <v>VAR_cap</v>
          </cell>
          <cell r="C142" t="str">
            <v>-</v>
          </cell>
          <cell r="D142">
            <v>2.3212476924696487E-3</v>
          </cell>
          <cell r="E142">
            <v>2.256663433000169E-3</v>
          </cell>
          <cell r="F142">
            <v>2.2289503088864333E-3</v>
          </cell>
          <cell r="G142">
            <v>1.2421753500850129E-5</v>
          </cell>
          <cell r="H142">
            <v>4.9659498482846003E-6</v>
          </cell>
          <cell r="I142">
            <v>1.2962428369913296E-6</v>
          </cell>
        </row>
        <row r="143">
          <cell r="A143" t="str">
            <v>TFLGV-ICEDSL</v>
          </cell>
          <cell r="B143" t="str">
            <v>VAR_fout</v>
          </cell>
          <cell r="C143" t="str">
            <v>CO2_T</v>
          </cell>
          <cell r="D143">
            <v>326.13777094217119</v>
          </cell>
          <cell r="E143">
            <v>384.71800922844801</v>
          </cell>
          <cell r="F143">
            <v>372.28813269503047</v>
          </cell>
          <cell r="G143">
            <v>152.72976325322023</v>
          </cell>
          <cell r="H143">
            <v>6.7170983532760506E-2</v>
          </cell>
          <cell r="I143">
            <v>8.5133423603623408E-3</v>
          </cell>
        </row>
        <row r="144">
          <cell r="A144" t="str">
            <v>TFLGV-ICEDSL</v>
          </cell>
          <cell r="B144" t="str">
            <v>VAR_fout</v>
          </cell>
          <cell r="C144" t="str">
            <v>TFLGV</v>
          </cell>
          <cell r="D144">
            <v>1.5221891516715591</v>
          </cell>
          <cell r="E144">
            <v>1.7956018354097958</v>
          </cell>
          <cell r="F144">
            <v>1.7375876312864147</v>
          </cell>
          <cell r="G144">
            <v>0.71283858993026739</v>
          </cell>
          <cell r="H144">
            <v>3.1350843585303963E-4</v>
          </cell>
          <cell r="I144">
            <v>3.9734488121301662E-5</v>
          </cell>
        </row>
        <row r="145">
          <cell r="A145" t="str">
            <v>TFLGV-ICEDSL</v>
          </cell>
          <cell r="B145" t="str">
            <v>VAR_fin</v>
          </cell>
          <cell r="C145" t="str">
            <v>TDSL</v>
          </cell>
          <cell r="D145">
            <v>4.4493556745180287</v>
          </cell>
          <cell r="E145">
            <v>5.2485403714658689</v>
          </cell>
          <cell r="F145">
            <v>5.0789649753755848</v>
          </cell>
          <cell r="G145">
            <v>2.0836256924040968</v>
          </cell>
          <cell r="H145">
            <v>9.1638449567203999E-4</v>
          </cell>
          <cell r="I145">
            <v>1.1614382483441109E-4</v>
          </cell>
        </row>
        <row r="146">
          <cell r="A146" t="str">
            <v>TFLGV-ICEDSL</v>
          </cell>
          <cell r="B146" t="str">
            <v>VAR_ncap</v>
          </cell>
          <cell r="C146" t="str">
            <v>-</v>
          </cell>
          <cell r="E146">
            <v>3.3516583614569201E-6</v>
          </cell>
          <cell r="F146">
            <v>7.9011781637014099E-5</v>
          </cell>
          <cell r="G146">
            <v>2.4162864322536401E-5</v>
          </cell>
        </row>
        <row r="147">
          <cell r="A147" t="str">
            <v>TFLGV-ICEDSL</v>
          </cell>
          <cell r="B147" t="str">
            <v>VAR_cap</v>
          </cell>
          <cell r="C147" t="str">
            <v>-</v>
          </cell>
          <cell r="D147">
            <v>0.10616880929505232</v>
          </cell>
          <cell r="E147">
            <v>0.1251592201988834</v>
          </cell>
          <cell r="F147">
            <v>0.1252383310486109</v>
          </cell>
          <cell r="G147">
            <v>7.0948988287720796E-2</v>
          </cell>
          <cell r="H147">
            <v>2.5063869958580506E-5</v>
          </cell>
          <cell r="I147">
            <v>3.6479426314045298E-6</v>
          </cell>
        </row>
        <row r="148">
          <cell r="A148" t="str">
            <v>T_C-ICE-NGA-S3</v>
          </cell>
          <cell r="B148" t="str">
            <v>VAR_fout</v>
          </cell>
          <cell r="C148" t="str">
            <v>CO2_T</v>
          </cell>
          <cell r="D148">
            <v>0.24234243255446894</v>
          </cell>
          <cell r="E148">
            <v>0.2700387285118635</v>
          </cell>
          <cell r="F148">
            <v>0.26710214207958638</v>
          </cell>
          <cell r="G148">
            <v>3.9304623069578888E-2</v>
          </cell>
          <cell r="H148">
            <v>1.3492736402797712E-2</v>
          </cell>
          <cell r="I148">
            <v>3.6076196422452902E-3</v>
          </cell>
        </row>
        <row r="149">
          <cell r="A149" t="str">
            <v>T_C-ICE-NGA-S3</v>
          </cell>
          <cell r="B149" t="str">
            <v>VAR_fout</v>
          </cell>
          <cell r="C149" t="str">
            <v>TPCAR</v>
          </cell>
          <cell r="D149">
            <v>2.0126540440820483E-3</v>
          </cell>
          <cell r="E149">
            <v>2.2629573125229376E-3</v>
          </cell>
          <cell r="F149">
            <v>2.2371165112551935E-3</v>
          </cell>
          <cell r="G149">
            <v>3.367360268546322E-4</v>
          </cell>
          <cell r="H149">
            <v>1.1186129442200105E-4</v>
          </cell>
          <cell r="I149">
            <v>3.0049053719318876E-5</v>
          </cell>
        </row>
        <row r="150">
          <cell r="A150" t="str">
            <v>T_C-ICE-NGA-S3</v>
          </cell>
          <cell r="B150" t="str">
            <v>VAR_fin</v>
          </cell>
          <cell r="C150" t="str">
            <v>TNGA</v>
          </cell>
          <cell r="D150">
            <v>4.2968516410366846E-3</v>
          </cell>
          <cell r="E150">
            <v>4.7879207182954468E-3</v>
          </cell>
          <cell r="F150">
            <v>4.735853582971389E-3</v>
          </cell>
          <cell r="G150">
            <v>6.9689047995707314E-4</v>
          </cell>
          <cell r="H150">
            <v>2.3923291494322218E-4</v>
          </cell>
          <cell r="I150">
            <v>6.3964887273852724E-5</v>
          </cell>
        </row>
        <row r="151">
          <cell r="A151" t="str">
            <v>T_C-ICE-NGA-S3</v>
          </cell>
          <cell r="B151" t="str">
            <v>VAR_ncap</v>
          </cell>
          <cell r="C151" t="str">
            <v>-</v>
          </cell>
          <cell r="E151">
            <v>7.5704754691337597E-7</v>
          </cell>
          <cell r="F151">
            <v>1.4631278768089001E-6</v>
          </cell>
          <cell r="G151">
            <v>1.1815169254510299E-6</v>
          </cell>
        </row>
        <row r="152">
          <cell r="A152" t="str">
            <v>T_C-ICE-NGA-S3</v>
          </cell>
          <cell r="B152" t="str">
            <v>VAR_cap</v>
          </cell>
          <cell r="C152" t="str">
            <v>-</v>
          </cell>
          <cell r="D152">
            <v>1.4712464790862901E-4</v>
          </cell>
          <cell r="E152">
            <v>1.5509137087268952E-4</v>
          </cell>
          <cell r="F152">
            <v>1.5540055998302678E-4</v>
          </cell>
          <cell r="G152">
            <v>2.2604579938588731E-5</v>
          </cell>
          <cell r="H152">
            <v>8.3999569917308001E-6</v>
          </cell>
          <cell r="I152">
            <v>2.2875522385282378E-6</v>
          </cell>
        </row>
        <row r="153">
          <cell r="A153" t="str">
            <v>T_C-ICE-NGA-S4</v>
          </cell>
          <cell r="B153" t="str">
            <v>VAR_fout</v>
          </cell>
          <cell r="C153" t="str">
            <v>CO2_T</v>
          </cell>
          <cell r="D153">
            <v>2.7272202528272276</v>
          </cell>
          <cell r="E153">
            <v>2.6602977937086614</v>
          </cell>
          <cell r="F153">
            <v>2.4753682657718139</v>
          </cell>
          <cell r="G153">
            <v>1.4302586010433733E-2</v>
          </cell>
          <cell r="H153">
            <v>1.3358268308491064E-2</v>
          </cell>
          <cell r="I153">
            <v>3.5515182938030002E-3</v>
          </cell>
        </row>
        <row r="154">
          <cell r="A154" t="str">
            <v>T_C-ICE-NGA-S4</v>
          </cell>
          <cell r="B154" t="str">
            <v>VAR_fout</v>
          </cell>
          <cell r="C154" t="str">
            <v>TPCAR</v>
          </cell>
          <cell r="D154">
            <v>3.3011450201874487E-2</v>
          </cell>
          <cell r="E154">
            <v>3.2188167878697778E-2</v>
          </cell>
          <cell r="F154">
            <v>2.9940445193285748E-2</v>
          </cell>
          <cell r="G154">
            <v>1.5354671027113106E-4</v>
          </cell>
          <cell r="H154">
            <v>1.1168955708436011E-4</v>
          </cell>
          <cell r="I154">
            <v>2.9854927728209395E-5</v>
          </cell>
        </row>
        <row r="155">
          <cell r="A155" t="str">
            <v>T_C-ICE-NGA-S4</v>
          </cell>
          <cell r="B155" t="str">
            <v>VAR_fin</v>
          </cell>
          <cell r="C155" t="str">
            <v>TNGA</v>
          </cell>
          <cell r="D155">
            <v>4.8354969021759224E-2</v>
          </cell>
          <cell r="E155">
            <v>4.7168400597671356E-2</v>
          </cell>
          <cell r="F155">
            <v>4.3889508258365406E-2</v>
          </cell>
          <cell r="G155">
            <v>2.5359195053960509E-4</v>
          </cell>
          <cell r="H155">
            <v>2.3684872887395534E-4</v>
          </cell>
          <cell r="I155">
            <v>6.2970182514237653E-5</v>
          </cell>
        </row>
        <row r="156">
          <cell r="A156" t="str">
            <v>T_C-ICE-NGA-S4</v>
          </cell>
          <cell r="B156" t="str">
            <v>VAR_ncap</v>
          </cell>
          <cell r="C156" t="str">
            <v>-</v>
          </cell>
          <cell r="E156">
            <v>8.4217853505935501E-7</v>
          </cell>
          <cell r="F156">
            <v>1.6390191948113901E-6</v>
          </cell>
          <cell r="G156">
            <v>1.2844503014422501E-6</v>
          </cell>
        </row>
        <row r="157">
          <cell r="A157" t="str">
            <v>T_C-ICE-NGA-S4</v>
          </cell>
          <cell r="B157" t="str">
            <v>VAR_cap</v>
          </cell>
          <cell r="C157" t="str">
            <v>-</v>
          </cell>
          <cell r="D157">
            <v>2.6074482428115001E-3</v>
          </cell>
          <cell r="E157">
            <v>2.5343849066915471E-3</v>
          </cell>
          <cell r="F157">
            <v>2.3600899865910394E-3</v>
          </cell>
          <cell r="G157">
            <v>1.2303763188880115E-5</v>
          </cell>
          <cell r="H157">
            <v>1.0050657761744399E-5</v>
          </cell>
          <cell r="I157">
            <v>2.7198609326234037E-6</v>
          </cell>
        </row>
        <row r="158">
          <cell r="A158" t="str">
            <v>T_C-MHY-GSL-S1</v>
          </cell>
          <cell r="B158" t="str">
            <v>VAR_fout</v>
          </cell>
          <cell r="C158" t="str">
            <v>CO2_T</v>
          </cell>
          <cell r="E158">
            <v>4.4312050149301896E-3</v>
          </cell>
          <cell r="F158">
            <v>4.100543695743826E-2</v>
          </cell>
          <cell r="G158">
            <v>0.10390905027973875</v>
          </cell>
          <cell r="H158">
            <v>5.2127695442853082E-2</v>
          </cell>
          <cell r="I158">
            <v>8.5522004844817007E-3</v>
          </cell>
        </row>
        <row r="159">
          <cell r="A159" t="str">
            <v>T_C-MHY-GSL-S1</v>
          </cell>
          <cell r="B159" t="str">
            <v>VAR_fout</v>
          </cell>
          <cell r="C159" t="str">
            <v>TPCAR</v>
          </cell>
          <cell r="E159">
            <v>3.1125088820644319E-5</v>
          </cell>
          <cell r="F159">
            <v>3.0545247227032116E-4</v>
          </cell>
          <cell r="G159">
            <v>8.2971500543316246E-4</v>
          </cell>
          <cell r="H159">
            <v>4.5755364488519448E-4</v>
          </cell>
          <cell r="I159">
            <v>8.3979981884591974E-5</v>
          </cell>
        </row>
        <row r="160">
          <cell r="A160" t="str">
            <v>T_C-MHY-GSL-S1</v>
          </cell>
          <cell r="B160" t="str">
            <v>VAR_fin</v>
          </cell>
          <cell r="C160" t="str">
            <v>TGSL</v>
          </cell>
          <cell r="E160">
            <v>6.0043428386587862E-5</v>
          </cell>
          <cell r="F160">
            <v>5.5562922706555947E-4</v>
          </cell>
          <cell r="G160">
            <v>1.4079817111075715E-3</v>
          </cell>
          <cell r="H160">
            <v>7.0633733662402696E-4</v>
          </cell>
          <cell r="I160">
            <v>1.1588347539948108E-4</v>
          </cell>
        </row>
        <row r="161">
          <cell r="A161" t="str">
            <v>T_C-MHY-GSL-S1</v>
          </cell>
          <cell r="B161" t="str">
            <v>VAR_ncap</v>
          </cell>
          <cell r="C161" t="str">
            <v>-</v>
          </cell>
          <cell r="E161">
            <v>3.4425307828216301E-6</v>
          </cell>
          <cell r="F161">
            <v>4.2489861175907399E-5</v>
          </cell>
          <cell r="G161">
            <v>9.0384974572631506E-5</v>
          </cell>
          <cell r="H161">
            <v>1.6568234007904001E-5</v>
          </cell>
        </row>
        <row r="162">
          <cell r="A162" t="str">
            <v>T_C-MHY-GSL-S1</v>
          </cell>
          <cell r="B162" t="str">
            <v>VAR_cap</v>
          </cell>
          <cell r="C162" t="str">
            <v>-</v>
          </cell>
          <cell r="E162">
            <v>3.39669985097014E-6</v>
          </cell>
          <cell r="F162">
            <v>4.5126464468544702E-5</v>
          </cell>
          <cell r="G162">
            <v>1.2512589001604301E-4</v>
          </cell>
          <cell r="H162">
            <v>6.8012092584450305E-5</v>
          </cell>
          <cell r="I162">
            <v>1.246528846449E-5</v>
          </cell>
        </row>
        <row r="163">
          <cell r="A163" t="str">
            <v>T_TRLY_ELC</v>
          </cell>
          <cell r="B163" t="str">
            <v>VAR_fout</v>
          </cell>
          <cell r="C163" t="str">
            <v>TPTRLY</v>
          </cell>
          <cell r="D163">
            <v>2.7120999999999972E-2</v>
          </cell>
          <cell r="E163">
            <v>2.7694845980498664E-2</v>
          </cell>
          <cell r="F163">
            <v>2.8832315767707572E-2</v>
          </cell>
          <cell r="G163">
            <v>3.0543631535415186E-2</v>
          </cell>
          <cell r="H163">
            <v>3.2006602244411902E-2</v>
          </cell>
          <cell r="I163">
            <v>3.3071687199031086E-2</v>
          </cell>
        </row>
        <row r="164">
          <cell r="A164" t="str">
            <v>T_TRLY_ELC</v>
          </cell>
          <cell r="B164" t="str">
            <v>VAR_fin</v>
          </cell>
          <cell r="C164" t="str">
            <v>TELC</v>
          </cell>
          <cell r="D164">
            <v>0.2816422643485601</v>
          </cell>
          <cell r="E164">
            <v>0.30572256601970044</v>
          </cell>
          <cell r="F164">
            <v>0.35149986092475399</v>
          </cell>
          <cell r="G164">
            <v>0.45078090930791764</v>
          </cell>
          <cell r="H164">
            <v>0.47237229295618205</v>
          </cell>
          <cell r="I164">
            <v>0.48809144422268164</v>
          </cell>
        </row>
        <row r="165">
          <cell r="A165" t="str">
            <v>T_C-MHY-GSL-S2</v>
          </cell>
          <cell r="B165" t="str">
            <v>VAR_fout</v>
          </cell>
          <cell r="C165" t="str">
            <v>CO2_T</v>
          </cell>
          <cell r="E165">
            <v>4.1739875239822297E-3</v>
          </cell>
          <cell r="F165">
            <v>4.4129228629870523E-2</v>
          </cell>
          <cell r="G165">
            <v>8.0602584220897597E-2</v>
          </cell>
          <cell r="H165">
            <v>4.8860540295155228E-2</v>
          </cell>
          <cell r="I165">
            <v>1.0863733633936969E-2</v>
          </cell>
        </row>
        <row r="166">
          <cell r="A166" t="str">
            <v>T_C-MHY-GSL-S2</v>
          </cell>
          <cell r="B166" t="str">
            <v>VAR_fout</v>
          </cell>
          <cell r="C166" t="str">
            <v>TPCAR</v>
          </cell>
          <cell r="E166">
            <v>2.3603792679744259E-5</v>
          </cell>
          <cell r="F166">
            <v>2.6541288639110632E-4</v>
          </cell>
          <cell r="G166">
            <v>5.1492601425285657E-4</v>
          </cell>
          <cell r="H166">
            <v>3.5869463112679005E-4</v>
          </cell>
          <cell r="I166">
            <v>8.6984928694510717E-5</v>
          </cell>
        </row>
        <row r="167">
          <cell r="A167" t="str">
            <v>T_C-MHY-GSL-S2</v>
          </cell>
          <cell r="B167" t="str">
            <v>VAR_fin</v>
          </cell>
          <cell r="C167" t="str">
            <v>TGSL</v>
          </cell>
          <cell r="E167">
            <v>5.6558096530924621E-5</v>
          </cell>
          <cell r="F167">
            <v>5.9795702750502016E-4</v>
          </cell>
          <cell r="G167">
            <v>1.0921759379525424E-3</v>
          </cell>
          <cell r="H167">
            <v>6.6206694166877106E-4</v>
          </cell>
          <cell r="I167">
            <v>1.4720506279047402E-4</v>
          </cell>
        </row>
        <row r="168">
          <cell r="A168" t="str">
            <v>T_C-MHY-GSL-S2</v>
          </cell>
          <cell r="B168" t="str">
            <v>VAR_ncap</v>
          </cell>
          <cell r="C168" t="str">
            <v>-</v>
          </cell>
          <cell r="E168">
            <v>1.84300678576193E-6</v>
          </cell>
          <cell r="F168">
            <v>2.2174593381206199E-5</v>
          </cell>
          <cell r="G168">
            <v>2.9191328877884601E-5</v>
          </cell>
          <cell r="H168">
            <v>1.06213999604612E-5</v>
          </cell>
        </row>
        <row r="169">
          <cell r="A169" t="str">
            <v>T_C-MHY-GSL-S2</v>
          </cell>
          <cell r="B169" t="str">
            <v>VAR_cap</v>
          </cell>
          <cell r="C169" t="str">
            <v>-</v>
          </cell>
          <cell r="E169">
            <v>1.8184705582802201E-6</v>
          </cell>
          <cell r="F169">
            <v>2.35937633724991E-5</v>
          </cell>
          <cell r="G169">
            <v>4.8288988055290901E-5</v>
          </cell>
          <cell r="H169">
            <v>3.4327860093197901E-5</v>
          </cell>
          <cell r="I169">
            <v>8.6252338494114804E-6</v>
          </cell>
        </row>
        <row r="170">
          <cell r="A170" t="str">
            <v>T_C-MHY-DSL-S1</v>
          </cell>
          <cell r="B170" t="str">
            <v>VAR_fout</v>
          </cell>
          <cell r="C170" t="str">
            <v>CO2_T</v>
          </cell>
          <cell r="E170">
            <v>4.3541298036751603E-3</v>
          </cell>
          <cell r="F170">
            <v>3.309617781641043E-2</v>
          </cell>
          <cell r="G170">
            <v>9.2795003907763532E-2</v>
          </cell>
          <cell r="H170">
            <v>6.2744925279239222E-2</v>
          </cell>
          <cell r="I170">
            <v>1.533468213854457E-2</v>
          </cell>
        </row>
        <row r="171">
          <cell r="A171" t="str">
            <v>T_C-MHY-DSL-S1</v>
          </cell>
          <cell r="B171" t="str">
            <v>VAR_fout</v>
          </cell>
          <cell r="C171" t="str">
            <v>TPCAR</v>
          </cell>
          <cell r="E171">
            <v>3.3385747511851585E-5</v>
          </cell>
          <cell r="F171">
            <v>2.661373647307217E-4</v>
          </cell>
          <cell r="G171">
            <v>7.934709445219175E-4</v>
          </cell>
          <cell r="H171">
            <v>5.9680205153634638E-4</v>
          </cell>
          <cell r="I171">
            <v>1.5780022844120233E-4</v>
          </cell>
        </row>
        <row r="172">
          <cell r="A172" t="str">
            <v>T_C-MHY-DSL-S1</v>
          </cell>
          <cell r="B172" t="str">
            <v>VAR_fin</v>
          </cell>
          <cell r="C172" t="str">
            <v>TDSL</v>
          </cell>
          <cell r="E172">
            <v>5.9401498003753872E-5</v>
          </cell>
          <cell r="F172">
            <v>4.5151675056494375E-4</v>
          </cell>
          <cell r="G172">
            <v>1.265961854130472E-3</v>
          </cell>
          <cell r="H172">
            <v>8.5600170913014036E-4</v>
          </cell>
          <cell r="I172">
            <v>2.0920439479596984E-4</v>
          </cell>
        </row>
        <row r="173">
          <cell r="A173" t="str">
            <v>T_C-MHY-DSL-S1</v>
          </cell>
          <cell r="B173" t="str">
            <v>VAR_ncap</v>
          </cell>
          <cell r="C173" t="str">
            <v>-</v>
          </cell>
          <cell r="E173">
            <v>3.6792833468656101E-6</v>
          </cell>
          <cell r="F173">
            <v>3.6179973274749599E-5</v>
          </cell>
          <cell r="G173">
            <v>8.9985605218592703E-5</v>
          </cell>
          <cell r="H173">
            <v>3.7829821143131098E-5</v>
          </cell>
        </row>
        <row r="174">
          <cell r="A174" t="str">
            <v>T_C-MHY-DSL-S1</v>
          </cell>
          <cell r="B174" t="str">
            <v>VAR_cap</v>
          </cell>
          <cell r="C174" t="str">
            <v>-</v>
          </cell>
          <cell r="E174">
            <v>3.63030049239878E-6</v>
          </cell>
          <cell r="F174">
            <v>3.9120810705793599E-5</v>
          </cell>
          <cell r="G174">
            <v>1.19450563475505E-4</v>
          </cell>
          <cell r="H174">
            <v>8.9046366140864495E-5</v>
          </cell>
          <cell r="I174">
            <v>2.3602241655526799E-5</v>
          </cell>
        </row>
        <row r="175">
          <cell r="A175" t="str">
            <v>T_C-MHY-GSL-S3</v>
          </cell>
          <cell r="B175" t="str">
            <v>VAR_fout</v>
          </cell>
          <cell r="C175" t="str">
            <v>CO2_T</v>
          </cell>
          <cell r="E175">
            <v>4.6098099419742003E-3</v>
          </cell>
          <cell r="F175">
            <v>4.615672645689399E-2</v>
          </cell>
          <cell r="G175">
            <v>7.9962616884338089E-2</v>
          </cell>
          <cell r="H175">
            <v>5.0831061542369625E-2</v>
          </cell>
          <cell r="I175">
            <v>1.1779483305643979E-2</v>
          </cell>
        </row>
        <row r="176">
          <cell r="A176" t="str">
            <v>T_C-MHY-GSL-S3</v>
          </cell>
          <cell r="B176" t="str">
            <v>VAR_fout</v>
          </cell>
          <cell r="C176" t="str">
            <v>TPCAR</v>
          </cell>
          <cell r="E176">
            <v>2.4233977616520035E-5</v>
          </cell>
          <cell r="F176">
            <v>2.580350008285371E-4</v>
          </cell>
          <cell r="G176">
            <v>4.7259465989519844E-4</v>
          </cell>
          <cell r="H176">
            <v>3.5178818962390492E-4</v>
          </cell>
          <cell r="I176">
            <v>8.7687909181507806E-5</v>
          </cell>
        </row>
        <row r="177">
          <cell r="A177" t="str">
            <v>T_C-MHY-GSL-S3</v>
          </cell>
          <cell r="B177" t="str">
            <v>VAR_fin</v>
          </cell>
          <cell r="C177" t="str">
            <v>TGSL</v>
          </cell>
          <cell r="E177">
            <v>6.2463549349243966E-5</v>
          </cell>
          <cell r="F177">
            <v>6.2542989778989098E-4</v>
          </cell>
          <cell r="G177">
            <v>1.0835042938257199E-3</v>
          </cell>
          <cell r="H177">
            <v>6.887677715768242E-4</v>
          </cell>
          <cell r="I177">
            <v>1.5961359492742508E-4</v>
          </cell>
        </row>
        <row r="178">
          <cell r="A178" t="str">
            <v>T_C-MHY-GSL-S3</v>
          </cell>
          <cell r="B178" t="str">
            <v>VAR_ncap</v>
          </cell>
          <cell r="C178" t="str">
            <v>-</v>
          </cell>
          <cell r="E178">
            <v>1.7642234495251501E-6</v>
          </cell>
          <cell r="F178">
            <v>1.7400472932584001E-5</v>
          </cell>
          <cell r="G178">
            <v>1.8608127697922602E-5</v>
          </cell>
          <cell r="H178">
            <v>9.0892051495104899E-6</v>
          </cell>
        </row>
        <row r="179">
          <cell r="A179" t="str">
            <v>T_C-MHY-GSL-S3</v>
          </cell>
          <cell r="B179" t="str">
            <v>VAR_cap</v>
          </cell>
          <cell r="C179" t="str">
            <v>-</v>
          </cell>
          <cell r="E179">
            <v>1.7407360764885799E-6</v>
          </cell>
          <cell r="F179">
            <v>1.8809916447433999E-5</v>
          </cell>
          <cell r="G179">
            <v>3.4054535188953697E-5</v>
          </cell>
          <cell r="H179">
            <v>2.7984908899861198E-5</v>
          </cell>
          <cell r="I179">
            <v>7.7272357991998094E-6</v>
          </cell>
        </row>
        <row r="180">
          <cell r="A180" t="str">
            <v>T_C-MHY-DSL-S2</v>
          </cell>
          <cell r="B180" t="str">
            <v>VAR_fout</v>
          </cell>
          <cell r="C180" t="str">
            <v>CO2_T</v>
          </cell>
          <cell r="E180">
            <v>4.1648942523336702E-3</v>
          </cell>
          <cell r="F180">
            <v>3.6562478352766499E-2</v>
          </cell>
          <cell r="G180">
            <v>7.9080001054721238E-2</v>
          </cell>
          <cell r="H180">
            <v>5.1483907771966153E-2</v>
          </cell>
          <cell r="I180">
            <v>1.38597277039599E-2</v>
          </cell>
        </row>
        <row r="181">
          <cell r="A181" t="str">
            <v>T_C-MHY-DSL-S2</v>
          </cell>
          <cell r="B181" t="str">
            <v>VAR_fout</v>
          </cell>
          <cell r="C181" t="str">
            <v>TPCAR</v>
          </cell>
          <cell r="E181">
            <v>2.5688332366869448E-5</v>
          </cell>
          <cell r="F181">
            <v>2.3720895561724715E-4</v>
          </cell>
          <cell r="G181">
            <v>5.4153483591464001E-4</v>
          </cell>
          <cell r="H181">
            <v>4.0322134214180891E-4</v>
          </cell>
          <cell r="I181">
            <v>1.1591517306557271E-4</v>
          </cell>
        </row>
        <row r="182">
          <cell r="A182" t="str">
            <v>T_C-MHY-DSL-S2</v>
          </cell>
          <cell r="B182" t="str">
            <v>VAR_fin</v>
          </cell>
          <cell r="C182" t="str">
            <v>TDSL</v>
          </cell>
          <cell r="E182">
            <v>5.6819839731700868E-5</v>
          </cell>
          <cell r="F182">
            <v>4.9880598025602333E-4</v>
          </cell>
          <cell r="G182">
            <v>1.0788540389457173E-3</v>
          </cell>
          <cell r="H182">
            <v>7.0237254804865175E-4</v>
          </cell>
          <cell r="I182">
            <v>1.8908223334188141E-4</v>
          </cell>
        </row>
        <row r="183">
          <cell r="A183" t="str">
            <v>T_C-MHY-DSL-S2</v>
          </cell>
          <cell r="B183" t="str">
            <v>VAR_ncap</v>
          </cell>
          <cell r="C183" t="str">
            <v>-</v>
          </cell>
          <cell r="E183">
            <v>1.9566354435404701E-6</v>
          </cell>
          <cell r="F183">
            <v>1.882083332281E-5</v>
          </cell>
          <cell r="G183">
            <v>2.68372918525029E-5</v>
          </cell>
          <cell r="H183">
            <v>1.61789631403344E-5</v>
          </cell>
        </row>
        <row r="184">
          <cell r="A184" t="str">
            <v>T_C-MHY-DSL-S2</v>
          </cell>
          <cell r="B184" t="str">
            <v>VAR_cap</v>
          </cell>
          <cell r="C184" t="str">
            <v>-</v>
          </cell>
          <cell r="E184">
            <v>1.9305864605891502E-6</v>
          </cell>
          <cell r="F184">
            <v>2.0390350963686501E-5</v>
          </cell>
          <cell r="G184">
            <v>4.3232694311877701E-5</v>
          </cell>
          <cell r="H184">
            <v>3.82350514531592E-5</v>
          </cell>
          <cell r="I184">
            <v>1.13643177220692E-5</v>
          </cell>
        </row>
        <row r="185">
          <cell r="A185" t="str">
            <v>T_C-MHY-GSL-S4</v>
          </cell>
          <cell r="B185" t="str">
            <v>VAR_fout</v>
          </cell>
          <cell r="C185" t="str">
            <v>CO2_T</v>
          </cell>
          <cell r="E185">
            <v>5.8462974158276296E-3</v>
          </cell>
          <cell r="F185">
            <v>6.532537807491004E-2</v>
          </cell>
          <cell r="G185">
            <v>0.16359607109253799</v>
          </cell>
          <cell r="H185">
            <v>0.15613567955467544</v>
          </cell>
          <cell r="I185">
            <v>5.1570434901811534E-2</v>
          </cell>
        </row>
        <row r="186">
          <cell r="A186" t="str">
            <v>T_C-MHY-GSL-S4</v>
          </cell>
          <cell r="B186" t="str">
            <v>VAR_fout</v>
          </cell>
          <cell r="C186" t="str">
            <v>TPCAR</v>
          </cell>
          <cell r="E186">
            <v>3.1158435221530048E-5</v>
          </cell>
          <cell r="F186">
            <v>3.698875817330413E-4</v>
          </cell>
          <cell r="G186">
            <v>9.9362542027524553E-4</v>
          </cell>
          <cell r="H186">
            <v>1.1285893230053698E-3</v>
          </cell>
          <cell r="I186">
            <v>3.9456034322616718E-4</v>
          </cell>
        </row>
        <row r="187">
          <cell r="A187" t="str">
            <v>T_C-MHY-GSL-S4</v>
          </cell>
          <cell r="B187" t="str">
            <v>VAR_fin</v>
          </cell>
          <cell r="C187" t="str">
            <v>TGSL</v>
          </cell>
          <cell r="E187">
            <v>7.9218122165686014E-5</v>
          </cell>
          <cell r="F187">
            <v>8.8516772459227677E-4</v>
          </cell>
          <cell r="G187">
            <v>2.2167489307932014E-3</v>
          </cell>
          <cell r="H187">
            <v>2.1156596145619974E-3</v>
          </cell>
          <cell r="I187">
            <v>6.9878638078335392E-4</v>
          </cell>
        </row>
        <row r="188">
          <cell r="A188" t="str">
            <v>T_C-MHY-GSL-S4</v>
          </cell>
          <cell r="B188" t="str">
            <v>VAR_ncap</v>
          </cell>
          <cell r="C188" t="str">
            <v>-</v>
          </cell>
          <cell r="E188">
            <v>2.5526154881863801E-6</v>
          </cell>
          <cell r="F188">
            <v>3.01078977603156E-5</v>
          </cell>
          <cell r="G188">
            <v>5.8996874590381903E-5</v>
          </cell>
          <cell r="H188">
            <v>7.2262685998780398E-5</v>
          </cell>
        </row>
        <row r="189">
          <cell r="A189" t="str">
            <v>T_C-MHY-GSL-S4</v>
          </cell>
          <cell r="B189" t="str">
            <v>VAR_cap</v>
          </cell>
          <cell r="C189" t="str">
            <v>-</v>
          </cell>
          <cell r="E189">
            <v>2.5186321329565899E-6</v>
          </cell>
          <cell r="F189">
            <v>3.2081535721798499E-5</v>
          </cell>
          <cell r="G189">
            <v>8.3960390689192995E-5</v>
          </cell>
          <cell r="H189">
            <v>1.17174762029123E-4</v>
          </cell>
          <cell r="I189">
            <v>4.3203412507170898E-5</v>
          </cell>
        </row>
        <row r="190">
          <cell r="A190" t="str">
            <v>T_C-MHY-DSL-S3</v>
          </cell>
          <cell r="B190" t="str">
            <v>VAR_fout</v>
          </cell>
          <cell r="C190" t="str">
            <v>CO2_T</v>
          </cell>
          <cell r="E190">
            <v>4.4898057686170098E-3</v>
          </cell>
          <cell r="F190">
            <v>3.7439046600307321E-2</v>
          </cell>
          <cell r="G190">
            <v>6.8694035643424661E-2</v>
          </cell>
          <cell r="H190">
            <v>5.3878346301023533E-2</v>
          </cell>
          <cell r="I190">
            <v>1.480004552753577E-2</v>
          </cell>
        </row>
        <row r="191">
          <cell r="A191" t="str">
            <v>T_C-MHY-DSL-S3</v>
          </cell>
          <cell r="B191" t="str">
            <v>VAR_fout</v>
          </cell>
          <cell r="C191" t="str">
            <v>TPCAR</v>
          </cell>
          <cell r="E191">
            <v>2.5743278126328724E-5</v>
          </cell>
          <cell r="F191">
            <v>2.2576120576242139E-4</v>
          </cell>
          <cell r="G191">
            <v>4.3519314399099616E-4</v>
          </cell>
          <cell r="H191">
            <v>3.9591991760369502E-4</v>
          </cell>
          <cell r="I191">
            <v>1.1508383561115482E-4</v>
          </cell>
        </row>
        <row r="192">
          <cell r="A192" t="str">
            <v>T_C-MHY-DSL-S3</v>
          </cell>
          <cell r="B192" t="str">
            <v>VAR_fin</v>
          </cell>
          <cell r="C192" t="str">
            <v>TDSL</v>
          </cell>
          <cell r="E192">
            <v>6.1252466147571744E-5</v>
          </cell>
          <cell r="F192">
            <v>5.1076461937663508E-4</v>
          </cell>
          <cell r="G192">
            <v>9.3716283278887688E-4</v>
          </cell>
          <cell r="H192">
            <v>7.3503883084616057E-4</v>
          </cell>
          <cell r="I192">
            <v>2.0191058018466281E-4</v>
          </cell>
        </row>
        <row r="193">
          <cell r="A193" t="str">
            <v>T_C-MHY-DSL-S3</v>
          </cell>
          <cell r="B193" t="str">
            <v>VAR_ncap</v>
          </cell>
          <cell r="C193" t="str">
            <v>-</v>
          </cell>
          <cell r="E193">
            <v>1.84261606878447E-6</v>
          </cell>
          <cell r="F193">
            <v>1.4905902325409001E-5</v>
          </cell>
          <cell r="G193">
            <v>1.7413574511477899E-5</v>
          </cell>
          <cell r="H193">
            <v>1.26415954925199E-5</v>
          </cell>
        </row>
        <row r="194">
          <cell r="A194" t="str">
            <v>T_C-MHY-DSL-S3</v>
          </cell>
          <cell r="B194" t="str">
            <v>VAR_cap</v>
          </cell>
          <cell r="C194" t="str">
            <v>-</v>
          </cell>
          <cell r="E194">
            <v>1.81808504297685E-6</v>
          </cell>
          <cell r="F194">
            <v>1.64214780487885E-5</v>
          </cell>
          <cell r="G194">
            <v>3.0816576676927102E-5</v>
          </cell>
          <cell r="H194">
            <v>3.0251967129297801E-5</v>
          </cell>
          <cell r="I194">
            <v>9.3842975082453396E-6</v>
          </cell>
        </row>
        <row r="195">
          <cell r="A195" t="str">
            <v>T_B_c-HYBDSL-S1</v>
          </cell>
          <cell r="B195" t="str">
            <v>VAR_fout</v>
          </cell>
          <cell r="C195" t="str">
            <v>CO2_T</v>
          </cell>
          <cell r="E195">
            <v>16.370870225865399</v>
          </cell>
          <cell r="F195">
            <v>16.378402459468038</v>
          </cell>
          <cell r="H195">
            <v>7.5547910796565799E-4</v>
          </cell>
          <cell r="I195">
            <v>2.5292983229322597E-4</v>
          </cell>
        </row>
        <row r="196">
          <cell r="A196" t="str">
            <v>T_B_c-HYBDSL-S1</v>
          </cell>
          <cell r="B196" t="str">
            <v>VAR_fout</v>
          </cell>
          <cell r="C196" t="str">
            <v>TPBSc</v>
          </cell>
          <cell r="E196">
            <v>3.6295916610248738E-2</v>
          </cell>
          <cell r="F196">
            <v>3.631370378621486E-2</v>
          </cell>
          <cell r="H196">
            <v>2.1092442540061349E-6</v>
          </cell>
          <cell r="I196">
            <v>7.0616220859872273E-7</v>
          </cell>
        </row>
        <row r="197">
          <cell r="A197" t="str">
            <v>T_B_c-HYBDSL-S1</v>
          </cell>
          <cell r="B197" t="str">
            <v>VAR_fin</v>
          </cell>
          <cell r="C197" t="str">
            <v>TDSL</v>
          </cell>
          <cell r="E197">
            <v>0.2233406579244934</v>
          </cell>
          <cell r="F197">
            <v>0.22344341690952307</v>
          </cell>
          <cell r="H197">
            <v>1.0306672687116755E-5</v>
          </cell>
          <cell r="I197">
            <v>3.4506116274655657E-6</v>
          </cell>
        </row>
        <row r="198">
          <cell r="A198" t="str">
            <v>T_B_c-HYBDSL-S1</v>
          </cell>
          <cell r="B198" t="str">
            <v>VAR_ncap</v>
          </cell>
          <cell r="C198" t="str">
            <v>-</v>
          </cell>
          <cell r="E198">
            <v>7.8877016437315598E-4</v>
          </cell>
          <cell r="F198">
            <v>5.3479200422441498E-7</v>
          </cell>
          <cell r="H198">
            <v>6.05890563020897E-8</v>
          </cell>
        </row>
        <row r="199">
          <cell r="A199" t="str">
            <v>T_B_c-HYBDSL-S1</v>
          </cell>
          <cell r="B199" t="str">
            <v>VAR_cap</v>
          </cell>
          <cell r="C199" t="str">
            <v>-</v>
          </cell>
          <cell r="E199">
            <v>7.8877016437315598E-4</v>
          </cell>
          <cell r="F199">
            <v>7.8930495637738105E-4</v>
          </cell>
          <cell r="G199">
            <v>8.1516550779446584E-9</v>
          </cell>
          <cell r="H199">
            <v>5.5716116531102295E-8</v>
          </cell>
          <cell r="I199">
            <v>3.6631676797365803E-8</v>
          </cell>
        </row>
        <row r="200">
          <cell r="A200" t="str">
            <v>T_C-MHY-DSL-S4</v>
          </cell>
          <cell r="B200" t="str">
            <v>VAR_fout</v>
          </cell>
          <cell r="C200" t="str">
            <v>CO2_T</v>
          </cell>
          <cell r="E200">
            <v>4.1343101856646004E-3</v>
          </cell>
          <cell r="F200">
            <v>1.9184294941016668E-2</v>
          </cell>
          <cell r="G200">
            <v>3.2338478720819575E-2</v>
          </cell>
          <cell r="H200">
            <v>2.958629661669647E-2</v>
          </cell>
          <cell r="I200">
            <v>9.1880461243564592E-3</v>
          </cell>
        </row>
        <row r="201">
          <cell r="A201" t="str">
            <v>T_C-MHY-DSL-S4</v>
          </cell>
          <cell r="B201" t="str">
            <v>VAR_fout</v>
          </cell>
          <cell r="C201" t="str">
            <v>TPCAR</v>
          </cell>
          <cell r="E201">
            <v>2.2529116193627352E-5</v>
          </cell>
          <cell r="F201">
            <v>1.0935480527419456E-4</v>
          </cell>
          <cell r="G201">
            <v>1.9315049251799054E-4</v>
          </cell>
          <cell r="H201">
            <v>2.0759749767411973E-4</v>
          </cell>
          <cell r="I201">
            <v>6.7571156820975619E-5</v>
          </cell>
        </row>
        <row r="202">
          <cell r="A202" t="str">
            <v>T_C-MHY-DSL-S4</v>
          </cell>
          <cell r="B202" t="str">
            <v>VAR_fin</v>
          </cell>
          <cell r="C202" t="str">
            <v>TDSL</v>
          </cell>
          <cell r="E202">
            <v>5.6402594620253799E-5</v>
          </cell>
          <cell r="F202">
            <v>2.6172298691700752E-4</v>
          </cell>
          <cell r="G202">
            <v>4.4117979155279129E-4</v>
          </cell>
          <cell r="H202">
            <v>4.0363296884988293E-4</v>
          </cell>
          <cell r="I202">
            <v>1.2534851465697769E-4</v>
          </cell>
        </row>
        <row r="203">
          <cell r="A203" t="str">
            <v>T_C-MHY-DSL-S4</v>
          </cell>
          <cell r="B203" t="str">
            <v>VAR_ncap</v>
          </cell>
          <cell r="C203" t="str">
            <v>-</v>
          </cell>
          <cell r="E203">
            <v>1.84663276417161E-6</v>
          </cell>
          <cell r="F203">
            <v>7.9967752480226203E-6</v>
          </cell>
          <cell r="G203">
            <v>8.4648835241696692E-6</v>
          </cell>
          <cell r="H203">
            <v>9.16379884878856E-6</v>
          </cell>
        </row>
        <row r="204">
          <cell r="A204" t="str">
            <v>T_C-MHY-DSL-S4</v>
          </cell>
          <cell r="B204" t="str">
            <v>VAR_cap</v>
          </cell>
          <cell r="C204" t="str">
            <v>-</v>
          </cell>
          <cell r="E204">
            <v>1.82204826349211E-6</v>
          </cell>
          <cell r="F204">
            <v>9.6080695938897502E-6</v>
          </cell>
          <cell r="G204">
            <v>1.6341700604658999E-5</v>
          </cell>
          <cell r="H204">
            <v>1.9196833241658601E-5</v>
          </cell>
          <cell r="I204">
            <v>6.5372855997880202E-6</v>
          </cell>
        </row>
        <row r="205">
          <cell r="A205" t="str">
            <v>T_B_c-HYBDSL-S2</v>
          </cell>
          <cell r="B205" t="str">
            <v>VAR_fout</v>
          </cell>
          <cell r="C205" t="str">
            <v>CO2_T</v>
          </cell>
          <cell r="E205">
            <v>1.1257039220187601E-2</v>
          </cell>
          <cell r="F205">
            <v>1.5239884204012351E-2</v>
          </cell>
          <cell r="H205">
            <v>1.1255889816976E-3</v>
          </cell>
          <cell r="I205">
            <v>4.3797306010330301E-4</v>
          </cell>
        </row>
        <row r="206">
          <cell r="A206" t="str">
            <v>T_B_c-HYBDSL-S2</v>
          </cell>
          <cell r="B206" t="str">
            <v>VAR_fout</v>
          </cell>
          <cell r="C206" t="str">
            <v>TPBSc</v>
          </cell>
          <cell r="E206">
            <v>1.789054281003655E-5</v>
          </cell>
          <cell r="F206">
            <v>2.4538107758282838E-5</v>
          </cell>
          <cell r="H206">
            <v>2.2522855943014959E-6</v>
          </cell>
          <cell r="I206">
            <v>8.7637710567766696E-7</v>
          </cell>
        </row>
        <row r="207">
          <cell r="A207" t="str">
            <v>T_B_c-HYBDSL-S2</v>
          </cell>
          <cell r="B207" t="str">
            <v>VAR_fin</v>
          </cell>
          <cell r="C207" t="str">
            <v>TDSL</v>
          </cell>
          <cell r="E207">
            <v>1.5357488704212309E-4</v>
          </cell>
          <cell r="F207">
            <v>2.0791110783100077E-4</v>
          </cell>
          <cell r="H207">
            <v>1.5355920623432442E-5</v>
          </cell>
          <cell r="I207">
            <v>5.9750758540696232E-6</v>
          </cell>
        </row>
        <row r="208">
          <cell r="A208" t="str">
            <v>T_B_c-HYBDSL-S2</v>
          </cell>
          <cell r="B208" t="str">
            <v>VAR_ncap</v>
          </cell>
          <cell r="C208" t="str">
            <v>-</v>
          </cell>
          <cell r="E208">
            <v>4.0096782965298398E-7</v>
          </cell>
          <cell r="F208">
            <v>1.53168459797033E-7</v>
          </cell>
          <cell r="H208">
            <v>6.0755867008502198E-8</v>
          </cell>
        </row>
        <row r="209">
          <cell r="A209" t="str">
            <v>T_B_c-HYBDSL-S2</v>
          </cell>
          <cell r="B209" t="str">
            <v>VAR_cap</v>
          </cell>
          <cell r="C209" t="str">
            <v>-</v>
          </cell>
          <cell r="E209">
            <v>4.0096782965298398E-7</v>
          </cell>
          <cell r="F209">
            <v>5.5413628945001701E-7</v>
          </cell>
          <cell r="G209">
            <v>9.350114587124968E-9</v>
          </cell>
          <cell r="H209">
            <v>5.0205643211659592E-8</v>
          </cell>
          <cell r="I209">
            <v>3.2716265760857101E-8</v>
          </cell>
        </row>
        <row r="210">
          <cell r="A210" t="str">
            <v>T_C-BATELCEXT</v>
          </cell>
          <cell r="B210" t="str">
            <v>VAR_fout</v>
          </cell>
          <cell r="C210" t="str">
            <v>TPCAR</v>
          </cell>
          <cell r="D210">
            <v>0.41619689219749811</v>
          </cell>
          <cell r="E210">
            <v>0.36070481024675993</v>
          </cell>
          <cell r="F210">
            <v>0.27746519521819951</v>
          </cell>
          <cell r="G210">
            <v>0.13873235413806215</v>
          </cell>
        </row>
        <row r="211">
          <cell r="A211" t="str">
            <v>T_C-BATELCEXT</v>
          </cell>
          <cell r="B211" t="str">
            <v>VAR_fin</v>
          </cell>
          <cell r="C211" t="str">
            <v>T-ELC-car</v>
          </cell>
          <cell r="D211">
            <v>0.46789351336251939</v>
          </cell>
          <cell r="E211">
            <v>0.37693354468062301</v>
          </cell>
          <cell r="F211">
            <v>0.26223078434810165</v>
          </cell>
          <cell r="G211">
            <v>0.11309590261969381</v>
          </cell>
        </row>
        <row r="212">
          <cell r="A212" t="str">
            <v>T_C-BATELCEXT</v>
          </cell>
          <cell r="B212" t="str">
            <v>VAR_cap</v>
          </cell>
          <cell r="C212" t="str">
            <v>-</v>
          </cell>
          <cell r="D212">
            <v>4.2040000000000001E-2</v>
          </cell>
          <cell r="E212">
            <v>3.6434666666666699E-2</v>
          </cell>
          <cell r="F212">
            <v>2.80266666666667E-2</v>
          </cell>
          <cell r="G212">
            <v>1.40133333333333E-2</v>
          </cell>
        </row>
        <row r="213">
          <cell r="A213" t="str">
            <v>D-TDSL</v>
          </cell>
          <cell r="B213" t="str">
            <v>VAR_fout</v>
          </cell>
          <cell r="C213" t="str">
            <v>CO2</v>
          </cell>
          <cell r="D213">
            <v>8604.4559902120309</v>
          </cell>
          <cell r="E213">
            <v>7942.2310977542202</v>
          </cell>
          <cell r="F213">
            <v>6432.7072400361003</v>
          </cell>
          <cell r="G213">
            <v>4505.3613717877397</v>
          </cell>
          <cell r="H213">
            <v>2322.5253019967199</v>
          </cell>
          <cell r="I213">
            <v>132.942732074996</v>
          </cell>
        </row>
        <row r="214">
          <cell r="A214" t="str">
            <v>D-TDSL</v>
          </cell>
          <cell r="B214" t="str">
            <v>VAR_fout</v>
          </cell>
          <cell r="C214" t="str">
            <v>TDSL</v>
          </cell>
          <cell r="D214">
            <v>115.66171901550968</v>
          </cell>
          <cell r="E214">
            <v>106.76004417125907</v>
          </cell>
          <cell r="F214">
            <v>86.468915426198393</v>
          </cell>
          <cell r="G214">
            <v>60.561393031682456</v>
          </cell>
          <cell r="H214">
            <v>31.21955289114528</v>
          </cell>
          <cell r="I214">
            <v>1.7870258084768742</v>
          </cell>
        </row>
        <row r="215">
          <cell r="A215" t="str">
            <v>D-TDSL</v>
          </cell>
          <cell r="B215" t="str">
            <v>VAR_fin</v>
          </cell>
          <cell r="C215" t="str">
            <v>DSL</v>
          </cell>
          <cell r="D215">
            <v>117.38684843399777</v>
          </cell>
          <cell r="E215">
            <v>108.35240242502334</v>
          </cell>
          <cell r="F215">
            <v>87.758625375663058</v>
          </cell>
          <cell r="G215">
            <v>61.464684471865553</v>
          </cell>
          <cell r="H215">
            <v>31.68520193719942</v>
          </cell>
          <cell r="I215">
            <v>1.8136798373123557</v>
          </cell>
        </row>
        <row r="216">
          <cell r="A216" t="str">
            <v>T_B_c-HYBDSL-S3</v>
          </cell>
          <cell r="B216" t="str">
            <v>VAR_fout</v>
          </cell>
          <cell r="C216" t="str">
            <v>CO2_T</v>
          </cell>
          <cell r="E216">
            <v>5.4590801942450799E-3</v>
          </cell>
          <cell r="F216">
            <v>7.2575509537704305E-3</v>
          </cell>
          <cell r="G216">
            <v>2.1201870727006796E-3</v>
          </cell>
        </row>
        <row r="217">
          <cell r="A217" t="str">
            <v>T_B_c-HYBDSL-S3</v>
          </cell>
          <cell r="B217" t="str">
            <v>VAR_fout</v>
          </cell>
          <cell r="C217" t="str">
            <v>TPBSc</v>
          </cell>
          <cell r="E217">
            <v>5.8266802184667733E-6</v>
          </cell>
          <cell r="F217">
            <v>7.8414631464453913E-6</v>
          </cell>
          <cell r="G217">
            <v>2.3356050175603928E-6</v>
          </cell>
        </row>
        <row r="218">
          <cell r="A218" t="str">
            <v>T_B_c-HYBDSL-S3</v>
          </cell>
          <cell r="B218" t="str">
            <v>VAR_fin</v>
          </cell>
          <cell r="C218" t="str">
            <v>TDSL</v>
          </cell>
          <cell r="E218">
            <v>7.4475855310301257E-5</v>
          </cell>
          <cell r="F218">
            <v>9.901160919195684E-5</v>
          </cell>
          <cell r="G218">
            <v>2.8924789532069331E-5</v>
          </cell>
        </row>
        <row r="219">
          <cell r="A219" t="str">
            <v>T_B_c-HYBDSL-S3</v>
          </cell>
          <cell r="B219" t="str">
            <v>VAR_ncap</v>
          </cell>
          <cell r="C219" t="str">
            <v>-</v>
          </cell>
          <cell r="E219">
            <v>1.40232553524906E-7</v>
          </cell>
          <cell r="F219">
            <v>6.1547074808432404E-8</v>
          </cell>
          <cell r="G219">
            <v>1.8833359243433E-8</v>
          </cell>
        </row>
        <row r="220">
          <cell r="A220" t="str">
            <v>T_B_c-HYBDSL-S3</v>
          </cell>
          <cell r="B220" t="str">
            <v>VAR_cap</v>
          </cell>
          <cell r="C220" t="str">
            <v>-</v>
          </cell>
          <cell r="E220">
            <v>1.40232553524906E-7</v>
          </cell>
          <cell r="F220">
            <v>2.0177962833333801E-7</v>
          </cell>
          <cell r="G220">
            <v>9.3386610657617695E-8</v>
          </cell>
        </row>
        <row r="221">
          <cell r="A221" t="str">
            <v>T-Bat-Car-STG_S1</v>
          </cell>
          <cell r="B221" t="str">
            <v>VAR_fout</v>
          </cell>
          <cell r="C221" t="str">
            <v>T-ELC-car-BatSTGAUXout_S1</v>
          </cell>
          <cell r="D221">
            <v>7.6092749029044258E-3</v>
          </cell>
          <cell r="E221">
            <v>0.18360978119443078</v>
          </cell>
          <cell r="F221">
            <v>0.45020029184887728</v>
          </cell>
          <cell r="G221">
            <v>0.85169105405667189</v>
          </cell>
          <cell r="H221">
            <v>1.2433060737401993</v>
          </cell>
          <cell r="I221">
            <v>2.1943198533684014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T-ELC-car-BatSTGOut_S1</v>
          </cell>
          <cell r="D222">
            <v>7.6092749029044258E-3</v>
          </cell>
          <cell r="E222">
            <v>0.18360978119443078</v>
          </cell>
          <cell r="F222">
            <v>0.45020029184887728</v>
          </cell>
          <cell r="G222">
            <v>0.85169105405667178</v>
          </cell>
          <cell r="H222">
            <v>1.2433060737401993</v>
          </cell>
          <cell r="I222">
            <v>2.1943198533684014</v>
          </cell>
        </row>
        <row r="223">
          <cell r="A223" t="str">
            <v>T-Bat-Car-STG_S1</v>
          </cell>
          <cell r="B223" t="str">
            <v>VAR_fin</v>
          </cell>
          <cell r="C223" t="str">
            <v>T-ELC-car-BatSTGAUXin_S1</v>
          </cell>
          <cell r="D223">
            <v>7.6119005399445817E-3</v>
          </cell>
          <cell r="E223">
            <v>0.18363824833851988</v>
          </cell>
          <cell r="F223">
            <v>0.45026999938908085</v>
          </cell>
          <cell r="G223">
            <v>0.85179847503045647</v>
          </cell>
          <cell r="H223">
            <v>1.2434478746612603</v>
          </cell>
          <cell r="I223">
            <v>2.1945545366965371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T-ELC-car-BatSTGin_S1</v>
          </cell>
          <cell r="D224">
            <v>7.6119005399445817E-3</v>
          </cell>
          <cell r="E224">
            <v>0.18363824833851988</v>
          </cell>
          <cell r="F224">
            <v>0.45026999938908085</v>
          </cell>
          <cell r="G224">
            <v>0.85179847503045647</v>
          </cell>
          <cell r="H224">
            <v>1.2434478746612603</v>
          </cell>
          <cell r="I224">
            <v>2.1945545366965371</v>
          </cell>
        </row>
        <row r="225">
          <cell r="A225" t="str">
            <v>T-Bat-Car-STG_S1</v>
          </cell>
          <cell r="B225" t="str">
            <v>VAR_ncap</v>
          </cell>
          <cell r="C225" t="str">
            <v>-</v>
          </cell>
          <cell r="D225">
            <v>2.0286705224263199E-3</v>
          </cell>
          <cell r="E225">
            <v>2.6935252755839199</v>
          </cell>
          <cell r="F225">
            <v>7.18171726962444</v>
          </cell>
          <cell r="G225">
            <v>10.2772411839876</v>
          </cell>
          <cell r="H225">
            <v>7.8133224094339297</v>
          </cell>
          <cell r="I225">
            <v>20.019010993760102</v>
          </cell>
        </row>
        <row r="226">
          <cell r="A226" t="str">
            <v>T-Bat-Car-STG_S1</v>
          </cell>
          <cell r="B226" t="str">
            <v>VAR_cap</v>
          </cell>
          <cell r="C226" t="str">
            <v>-</v>
          </cell>
          <cell r="D226">
            <v>2.0286705224263199E-3</v>
          </cell>
          <cell r="E226">
            <v>2.6596355247133512</v>
          </cell>
          <cell r="F226">
            <v>9.5920208602833998</v>
          </cell>
          <cell r="G226">
            <v>17.97960304916711</v>
          </cell>
          <cell r="H226">
            <v>22.775653551398285</v>
          </cell>
          <cell r="I226">
            <v>24.176273953143369</v>
          </cell>
        </row>
        <row r="227">
          <cell r="A227" t="str">
            <v>T_B_c-HYBDSL-S4</v>
          </cell>
          <cell r="B227" t="str">
            <v>VAR_cap</v>
          </cell>
          <cell r="C227" t="str">
            <v>-</v>
          </cell>
          <cell r="H227">
            <v>-9.6020611045650793E-9</v>
          </cell>
        </row>
        <row r="228">
          <cell r="A228" t="str">
            <v>TFHGV-ICEDSLExt</v>
          </cell>
          <cell r="B228" t="str">
            <v>VAR_fout</v>
          </cell>
          <cell r="C228" t="str">
            <v>CO2_T</v>
          </cell>
          <cell r="D228">
            <v>1410.2349998407699</v>
          </cell>
          <cell r="E228">
            <v>1167.2036457446</v>
          </cell>
          <cell r="F228">
            <v>838.38109211917595</v>
          </cell>
          <cell r="G228">
            <v>356.35831830499097</v>
          </cell>
        </row>
        <row r="229">
          <cell r="A229" t="str">
            <v>TFHGV-ICEDSLExt</v>
          </cell>
          <cell r="B229" t="str">
            <v>VAR_fout</v>
          </cell>
          <cell r="C229" t="str">
            <v>TFHGV</v>
          </cell>
          <cell r="D229">
            <v>1.5767247249187553</v>
          </cell>
          <cell r="E229">
            <v>1.3375263746156887</v>
          </cell>
          <cell r="F229">
            <v>0.99576379481404709</v>
          </cell>
          <cell r="G229">
            <v>0.4232546686519128</v>
          </cell>
        </row>
        <row r="230">
          <cell r="A230" t="str">
            <v>TFHGV-ICEDSLExt</v>
          </cell>
          <cell r="B230" t="str">
            <v>VAR_fin</v>
          </cell>
          <cell r="C230" t="str">
            <v>TDSL</v>
          </cell>
          <cell r="D230">
            <v>19.239222371633968</v>
          </cell>
          <cell r="E230">
            <v>15.923651374414749</v>
          </cell>
          <cell r="F230">
            <v>11.437668378160648</v>
          </cell>
          <cell r="G230">
            <v>4.861641450272737</v>
          </cell>
        </row>
        <row r="231">
          <cell r="A231" t="str">
            <v>TFHGV-ICEDSLExt</v>
          </cell>
          <cell r="B231" t="str">
            <v>VAR_cap</v>
          </cell>
          <cell r="C231" t="str">
            <v>-</v>
          </cell>
          <cell r="D231">
            <v>2.9662000000000001E-2</v>
          </cell>
          <cell r="E231">
            <v>2.5707066666666702E-2</v>
          </cell>
          <cell r="F231">
            <v>1.9774666666666701E-2</v>
          </cell>
          <cell r="G231">
            <v>9.8873333333333296E-3</v>
          </cell>
        </row>
        <row r="232">
          <cell r="A232" t="str">
            <v>TPSHPGSLEXT</v>
          </cell>
          <cell r="B232" t="str">
            <v>VAR_fout</v>
          </cell>
          <cell r="C232" t="str">
            <v>TPSHP</v>
          </cell>
          <cell r="D232">
            <v>1.5951113482171899</v>
          </cell>
          <cell r="E232">
            <v>3.0465269414991601E-6</v>
          </cell>
          <cell r="F232">
            <v>2.0284451603300299E-5</v>
          </cell>
          <cell r="G232">
            <v>1.7544285964008E-5</v>
          </cell>
          <cell r="H232">
            <v>3.3126271759186797E-5</v>
          </cell>
        </row>
        <row r="233">
          <cell r="A233" t="str">
            <v>TPSHPGSLEXT</v>
          </cell>
          <cell r="B233" t="str">
            <v>VAR_fout</v>
          </cell>
          <cell r="C233" t="str">
            <v>CO2_T</v>
          </cell>
          <cell r="D233">
            <v>129.873812963153</v>
          </cell>
          <cell r="E233">
            <v>2.48047931343282E-4</v>
          </cell>
          <cell r="F233">
            <v>1.6515581037847701E-3</v>
          </cell>
          <cell r="G233">
            <v>1.4284540802799201E-3</v>
          </cell>
          <cell r="H233">
            <v>2.6971378690444901E-3</v>
          </cell>
        </row>
        <row r="234">
          <cell r="A234" t="str">
            <v>TPSHPGSLEXT</v>
          </cell>
          <cell r="B234" t="str">
            <v>VAR_fin</v>
          </cell>
          <cell r="C234" t="str">
            <v>TGSL</v>
          </cell>
          <cell r="D234">
            <v>1.759807763728358</v>
          </cell>
          <cell r="E234">
            <v>3.3610830805322699E-6</v>
          </cell>
          <cell r="F234">
            <v>2.2378836094644641E-5</v>
          </cell>
          <cell r="G234">
            <v>1.9355746345256224E-5</v>
          </cell>
          <cell r="H234">
            <v>3.6546583591388775E-5</v>
          </cell>
        </row>
        <row r="235">
          <cell r="A235" t="str">
            <v>TPSHPGSLEXT</v>
          </cell>
          <cell r="B235" t="str">
            <v>VAR_ncap</v>
          </cell>
          <cell r="C235" t="str">
            <v>-</v>
          </cell>
          <cell r="D235">
            <v>3.0201572726251702E-7</v>
          </cell>
          <cell r="E235">
            <v>4.9749821611178801E-7</v>
          </cell>
          <cell r="F235">
            <v>1.30756840441365E-6</v>
          </cell>
          <cell r="G235">
            <v>1.24229770499096E-6</v>
          </cell>
          <cell r="H235">
            <v>3.60665840158764E-6</v>
          </cell>
          <cell r="I235">
            <v>4.6996936296987002E-7</v>
          </cell>
        </row>
        <row r="236">
          <cell r="A236" t="str">
            <v>TPSHPGSLEXT</v>
          </cell>
          <cell r="B236" t="str">
            <v>VAR_cap</v>
          </cell>
          <cell r="C236" t="str">
            <v>-</v>
          </cell>
          <cell r="D236">
            <v>1.5951116502329172</v>
          </cell>
          <cell r="E236">
            <v>1.5951121477311332</v>
          </cell>
          <cell r="F236">
            <v>2.2090161387655627E-5</v>
          </cell>
          <cell r="G236">
            <v>1.8406518702773766E-5</v>
          </cell>
          <cell r="H236">
            <v>1.7095291779845034E-5</v>
          </cell>
          <cell r="I236">
            <v>1.5655385523659985E-6</v>
          </cell>
        </row>
        <row r="237">
          <cell r="A237" t="str">
            <v>T-Bat-Car-STG_S2</v>
          </cell>
          <cell r="B237" t="str">
            <v>VAR_fout</v>
          </cell>
          <cell r="C237" t="str">
            <v>T-ELC-car-BatSTGAUXout_S2</v>
          </cell>
          <cell r="D237">
            <v>6.6145117403609163E-2</v>
          </cell>
          <cell r="E237">
            <v>0.10242498917435741</v>
          </cell>
          <cell r="F237">
            <v>0.79889763969265548</v>
          </cell>
          <cell r="G237">
            <v>5.7993676948129265</v>
          </cell>
          <cell r="H237">
            <v>11.786690111523495</v>
          </cell>
          <cell r="I237">
            <v>11.040593327408363</v>
          </cell>
        </row>
        <row r="238">
          <cell r="A238" t="str">
            <v>T-Bat-Car-STG_S2</v>
          </cell>
          <cell r="B238" t="str">
            <v>VAR_fout</v>
          </cell>
          <cell r="C238" t="str">
            <v>T-ELC-car-BatSTGOut_S2</v>
          </cell>
          <cell r="D238">
            <v>6.6145117403609163E-2</v>
          </cell>
          <cell r="E238">
            <v>0.10242498917435741</v>
          </cell>
          <cell r="F238">
            <v>0.79889763969265548</v>
          </cell>
          <cell r="G238">
            <v>5.7993676948129265</v>
          </cell>
          <cell r="H238">
            <v>11.786690111523493</v>
          </cell>
          <cell r="I238">
            <v>11.040593327408361</v>
          </cell>
        </row>
        <row r="239">
          <cell r="A239" t="str">
            <v>T-Bat-Car-STG_S2</v>
          </cell>
          <cell r="B239" t="str">
            <v>VAR_fin</v>
          </cell>
          <cell r="C239" t="str">
            <v>T-ELC-car-BatSTGAUXin_S2</v>
          </cell>
          <cell r="D239">
            <v>6.6153285730117334E-2</v>
          </cell>
          <cell r="E239">
            <v>0.10244343073571191</v>
          </cell>
          <cell r="F239">
            <v>0.79899933138760137</v>
          </cell>
          <cell r="G239">
            <v>5.7999636115765769</v>
          </cell>
          <cell r="H239">
            <v>11.787886568498202</v>
          </cell>
          <cell r="I239">
            <v>11.041712716537956</v>
          </cell>
        </row>
        <row r="240">
          <cell r="A240" t="str">
            <v>T-Bat-Car-STG_S2</v>
          </cell>
          <cell r="B240" t="str">
            <v>VAR_fin</v>
          </cell>
          <cell r="C240" t="str">
            <v>T-ELC-car-BatSTGin_S2</v>
          </cell>
          <cell r="D240">
            <v>6.6153285730117334E-2</v>
          </cell>
          <cell r="E240">
            <v>0.10244343073571191</v>
          </cell>
          <cell r="F240">
            <v>0.79899933138760137</v>
          </cell>
          <cell r="G240">
            <v>5.7999636115765769</v>
          </cell>
          <cell r="H240">
            <v>11.787886568498202</v>
          </cell>
          <cell r="I240">
            <v>11.041712716537956</v>
          </cell>
        </row>
        <row r="241">
          <cell r="A241" t="str">
            <v>T-Bat-Car-STG_S2</v>
          </cell>
          <cell r="B241" t="str">
            <v>VAR_ncap</v>
          </cell>
          <cell r="C241" t="str">
            <v>-</v>
          </cell>
          <cell r="D241">
            <v>9.4155036380575707E-3</v>
          </cell>
          <cell r="E241">
            <v>1.7168193057305301E-2</v>
          </cell>
          <cell r="F241">
            <v>11.023883741487399</v>
          </cell>
          <cell r="G241">
            <v>81.260697782176095</v>
          </cell>
          <cell r="H241">
            <v>82.812956888897801</v>
          </cell>
          <cell r="I241">
            <v>178.329909303622</v>
          </cell>
        </row>
        <row r="242">
          <cell r="A242" t="str">
            <v>T-Bat-Car-STG_S2</v>
          </cell>
          <cell r="B242" t="str">
            <v>VAR_cap</v>
          </cell>
          <cell r="C242" t="str">
            <v>-</v>
          </cell>
          <cell r="D242">
            <v>9.4155036380575707E-3</v>
          </cell>
          <cell r="E242">
            <v>2.6083340065779954E-2</v>
          </cell>
          <cell r="F242">
            <v>10.901588427955694</v>
          </cell>
          <cell r="G242">
            <v>86.62368979881073</v>
          </cell>
          <cell r="H242">
            <v>251.80518567361909</v>
          </cell>
          <cell r="I242">
            <v>235.00690388720707</v>
          </cell>
        </row>
        <row r="243">
          <cell r="A243" t="str">
            <v>T_TW-ICEGSL-S1</v>
          </cell>
          <cell r="B243" t="str">
            <v>VAR_fout</v>
          </cell>
          <cell r="C243" t="str">
            <v>CO2_T</v>
          </cell>
          <cell r="D243">
            <v>3.2688119824129882</v>
          </cell>
          <cell r="E243">
            <v>22.416528041099454</v>
          </cell>
          <cell r="F243">
            <v>35.434277043934323</v>
          </cell>
          <cell r="G243">
            <v>52.408550377962825</v>
          </cell>
          <cell r="H243">
            <v>69.16103669784124</v>
          </cell>
          <cell r="I243">
            <v>16.325887880442504</v>
          </cell>
        </row>
        <row r="244">
          <cell r="A244" t="str">
            <v>T_TW-ICEGSL-S1</v>
          </cell>
          <cell r="B244" t="str">
            <v>VAR_fout</v>
          </cell>
          <cell r="C244" t="str">
            <v>TPTWL</v>
          </cell>
          <cell r="D244">
            <v>8.4505594606284484E-2</v>
          </cell>
          <cell r="E244">
            <v>0.58409932458759894</v>
          </cell>
          <cell r="F244">
            <v>0.92852051265867053</v>
          </cell>
          <cell r="G244">
            <v>1.3974347979437063</v>
          </cell>
          <cell r="H244">
            <v>1.9326551468555764</v>
          </cell>
          <cell r="I244">
            <v>0.45909130857104485</v>
          </cell>
        </row>
        <row r="245">
          <cell r="A245" t="str">
            <v>T_TW-ICEGSL-S1</v>
          </cell>
          <cell r="B245" t="str">
            <v>VAR_fin</v>
          </cell>
          <cell r="C245" t="str">
            <v>TGSL</v>
          </cell>
          <cell r="D245">
            <v>4.4292845290148805E-2</v>
          </cell>
          <cell r="E245">
            <v>0.3037469924268224</v>
          </cell>
          <cell r="F245">
            <v>0.48013925533786328</v>
          </cell>
          <cell r="G245">
            <v>0.71014295905098512</v>
          </cell>
          <cell r="H245">
            <v>0.93714141866993439</v>
          </cell>
          <cell r="I245">
            <v>0.22121799295992611</v>
          </cell>
        </row>
        <row r="246">
          <cell r="A246" t="str">
            <v>T_TW-ICEGSL-S1</v>
          </cell>
          <cell r="B246" t="str">
            <v>VAR_ncap</v>
          </cell>
          <cell r="C246" t="str">
            <v>-</v>
          </cell>
          <cell r="E246">
            <v>0.16806507496122</v>
          </cell>
          <cell r="F246">
            <v>0.11856653284721499</v>
          </cell>
          <cell r="G246">
            <v>0.247690484920006</v>
          </cell>
          <cell r="H246">
            <v>0.27798491203311498</v>
          </cell>
          <cell r="I246">
            <v>6.8567771469368996E-4</v>
          </cell>
        </row>
        <row r="247">
          <cell r="A247" t="str">
            <v>T_TW-ICEGSL-S1</v>
          </cell>
          <cell r="B247" t="str">
            <v>VAR_cap</v>
          </cell>
          <cell r="C247" t="str">
            <v>-</v>
          </cell>
          <cell r="D247">
            <v>2.9121637391904671E-2</v>
          </cell>
          <cell r="E247">
            <v>0.20103753039670841</v>
          </cell>
          <cell r="F247">
            <v>0.31960420460845773</v>
          </cell>
          <cell r="G247">
            <v>0.52990253932128317</v>
          </cell>
          <cell r="H247">
            <v>0.78430430624324932</v>
          </cell>
          <cell r="I247">
            <v>0.2212509174075957</v>
          </cell>
        </row>
        <row r="248">
          <cell r="A248" t="str">
            <v>TPSHPDSLEXT</v>
          </cell>
          <cell r="B248" t="str">
            <v>VAR_fout</v>
          </cell>
          <cell r="C248" t="str">
            <v>TPSHP</v>
          </cell>
          <cell r="D248">
            <v>17.176521919007701</v>
          </cell>
          <cell r="E248">
            <v>13.723149867580799</v>
          </cell>
          <cell r="F248">
            <v>7.8490482573514404</v>
          </cell>
          <cell r="G248">
            <v>10.3015184218863</v>
          </cell>
          <cell r="H248">
            <v>16.151446808008199</v>
          </cell>
          <cell r="I248">
            <v>16.151589827738398</v>
          </cell>
        </row>
        <row r="249">
          <cell r="A249" t="str">
            <v>TPSHPDSLEXT</v>
          </cell>
          <cell r="B249" t="str">
            <v>VAR_fout</v>
          </cell>
          <cell r="C249" t="str">
            <v>CO2_T</v>
          </cell>
          <cell r="D249">
            <v>1273.9831592043399</v>
          </cell>
          <cell r="E249">
            <v>1017.84644789981</v>
          </cell>
          <cell r="F249">
            <v>582.16415074010297</v>
          </cell>
          <cell r="G249">
            <v>764.06393829901901</v>
          </cell>
          <cell r="H249">
            <v>1197.9533066829299</v>
          </cell>
          <cell r="I249">
            <v>1197.9639144607299</v>
          </cell>
        </row>
        <row r="250">
          <cell r="A250" t="str">
            <v>TPSHPDSLEXT</v>
          </cell>
          <cell r="B250" t="str">
            <v>VAR_fin</v>
          </cell>
          <cell r="C250" t="str">
            <v>TDSL</v>
          </cell>
          <cell r="D250">
            <v>17.38039780633471</v>
          </cell>
          <cell r="E250">
            <v>13.886036124144791</v>
          </cell>
          <cell r="F250">
            <v>7.9422121519795921</v>
          </cell>
          <cell r="G250">
            <v>10.423791791255326</v>
          </cell>
          <cell r="H250">
            <v>16.343155616411085</v>
          </cell>
          <cell r="I250">
            <v>16.343300333706988</v>
          </cell>
        </row>
        <row r="251">
          <cell r="A251" t="str">
            <v>TPSHPDSLEXT</v>
          </cell>
          <cell r="B251" t="str">
            <v>VAR_ncap</v>
          </cell>
          <cell r="C251" t="str">
            <v>-</v>
          </cell>
          <cell r="D251">
            <v>2.51850726212883E-7</v>
          </cell>
          <cell r="E251">
            <v>1.6204966835417201E-6</v>
          </cell>
          <cell r="F251">
            <v>1.11854913117437E-6</v>
          </cell>
          <cell r="G251">
            <v>7.4673641183204695E-7</v>
          </cell>
          <cell r="H251">
            <v>12.5466767984797</v>
          </cell>
          <cell r="I251">
            <v>3.6049014294730299</v>
          </cell>
        </row>
        <row r="252">
          <cell r="A252" t="str">
            <v>TPSHPDSLEXT</v>
          </cell>
          <cell r="B252" t="str">
            <v>VAR_cap</v>
          </cell>
          <cell r="C252" t="str">
            <v>-</v>
          </cell>
          <cell r="D252">
            <v>17.176522170858426</v>
          </cell>
          <cell r="E252">
            <v>17.176523791355113</v>
          </cell>
          <cell r="F252">
            <v>15.301523091091372</v>
          </cell>
          <cell r="G252">
            <v>10.301522821066923</v>
          </cell>
          <cell r="H252">
            <v>16.151421029651392</v>
          </cell>
          <cell r="I252">
            <v>16.151579088989845</v>
          </cell>
        </row>
        <row r="253">
          <cell r="A253" t="str">
            <v>T-Bat-Car-STG_S3</v>
          </cell>
          <cell r="B253" t="str">
            <v>VAR_fout</v>
          </cell>
          <cell r="C253" t="str">
            <v>T-ELC-car-BatSTGAUXout_S3</v>
          </cell>
          <cell r="D253">
            <v>4.5753705168259252E-2</v>
          </cell>
          <cell r="E253">
            <v>6.9842951438961548E-2</v>
          </cell>
          <cell r="F253">
            <v>9.0044905373129008E-2</v>
          </cell>
          <cell r="G253">
            <v>7.8808457659698378E-2</v>
          </cell>
          <cell r="H253">
            <v>0.61609343612348533</v>
          </cell>
          <cell r="I253">
            <v>1.4959361190446503</v>
          </cell>
        </row>
        <row r="254">
          <cell r="A254" t="str">
            <v>T-Bat-Car-STG_S3</v>
          </cell>
          <cell r="B254" t="str">
            <v>VAR_fout</v>
          </cell>
          <cell r="C254" t="str">
            <v>T-ELC-car-BatSTGOut_S3</v>
          </cell>
          <cell r="D254">
            <v>4.5753705168259245E-2</v>
          </cell>
          <cell r="E254">
            <v>6.9842951438961548E-2</v>
          </cell>
          <cell r="F254">
            <v>9.0044905373129008E-2</v>
          </cell>
          <cell r="G254">
            <v>7.880845765969835E-2</v>
          </cell>
          <cell r="H254">
            <v>0.61609343612348533</v>
          </cell>
          <cell r="I254">
            <v>1.4959361190446503</v>
          </cell>
        </row>
        <row r="255">
          <cell r="A255" t="str">
            <v>T-Bat-Car-STG_S3</v>
          </cell>
          <cell r="B255" t="str">
            <v>VAR_fin</v>
          </cell>
          <cell r="C255" t="str">
            <v>T-ELC-car-BatSTGAUXin_S3</v>
          </cell>
          <cell r="D255">
            <v>4.5759470357314674E-2</v>
          </cell>
          <cell r="E255">
            <v>6.9858035699148849E-2</v>
          </cell>
          <cell r="F255">
            <v>9.0075556547895355E-2</v>
          </cell>
          <cell r="G255">
            <v>7.8832093354768193E-2</v>
          </cell>
          <cell r="H255">
            <v>0.61617158598775768</v>
          </cell>
          <cell r="I255">
            <v>1.4961008458263532</v>
          </cell>
        </row>
        <row r="256">
          <cell r="A256" t="str">
            <v>T-Bat-Car-STG_S3</v>
          </cell>
          <cell r="B256" t="str">
            <v>VAR_fin</v>
          </cell>
          <cell r="C256" t="str">
            <v>T-ELC-car-BatSTGin_S3</v>
          </cell>
          <cell r="D256">
            <v>4.5759470357314674E-2</v>
          </cell>
          <cell r="E256">
            <v>6.9858035699148849E-2</v>
          </cell>
          <cell r="F256">
            <v>9.0075556547895355E-2</v>
          </cell>
          <cell r="G256">
            <v>7.8832093354768193E-2</v>
          </cell>
          <cell r="H256">
            <v>0.61617158598775768</v>
          </cell>
          <cell r="I256">
            <v>1.4961008458263532</v>
          </cell>
        </row>
        <row r="257">
          <cell r="A257" t="str">
            <v>T-Bat-Car-STG_S3</v>
          </cell>
          <cell r="B257" t="str">
            <v>VAR_ncap</v>
          </cell>
          <cell r="C257" t="str">
            <v>-</v>
          </cell>
          <cell r="D257">
            <v>7.2119373018514499E-3</v>
          </cell>
          <cell r="E257">
            <v>4.17285704662895E-2</v>
          </cell>
          <cell r="F257">
            <v>0.33826184101010398</v>
          </cell>
          <cell r="G257">
            <v>3.3676184242059398E-2</v>
          </cell>
          <cell r="H257">
            <v>2.8113276389781901E-2</v>
          </cell>
          <cell r="I257">
            <v>9.9560656482364305</v>
          </cell>
        </row>
        <row r="258">
          <cell r="A258" t="str">
            <v>T-Bat-Car-STG_S3</v>
          </cell>
          <cell r="B258" t="str">
            <v>VAR_cap</v>
          </cell>
          <cell r="C258" t="str">
            <v>-</v>
          </cell>
          <cell r="D258">
            <v>7.2119373018514499E-3</v>
          </cell>
          <cell r="E258">
            <v>4.8176641969079469E-2</v>
          </cell>
          <cell r="F258">
            <v>0.37908076727248952</v>
          </cell>
          <cell r="G258">
            <v>0.36137901864911104</v>
          </cell>
          <cell r="H258">
            <v>7.4613592626772895</v>
          </cell>
          <cell r="I258">
            <v>10.673888792245402</v>
          </cell>
        </row>
        <row r="259">
          <cell r="A259" t="str">
            <v>T_TW-ICEGSL-S2</v>
          </cell>
          <cell r="B259" t="str">
            <v>VAR_fout</v>
          </cell>
          <cell r="C259" t="str">
            <v>CO2_T</v>
          </cell>
          <cell r="D259">
            <v>8.2908942099168392</v>
          </cell>
          <cell r="E259">
            <v>12.020937132381912</v>
          </cell>
          <cell r="F259">
            <v>12.014521133071263</v>
          </cell>
          <cell r="G259">
            <v>7.474494391242736</v>
          </cell>
          <cell r="H259">
            <v>1.5336194749983649E-2</v>
          </cell>
          <cell r="I259">
            <v>7.3561723146264206E-3</v>
          </cell>
        </row>
        <row r="260">
          <cell r="A260" t="str">
            <v>T_TW-ICEGSL-S2</v>
          </cell>
          <cell r="B260" t="str">
            <v>VAR_fout</v>
          </cell>
          <cell r="C260" t="str">
            <v>TPTWL</v>
          </cell>
          <cell r="D260">
            <v>0.12388741524596457</v>
          </cell>
          <cell r="E260">
            <v>0.17987304906179896</v>
          </cell>
          <cell r="F260">
            <v>0.17977918501455867</v>
          </cell>
          <cell r="G260">
            <v>0.11187332818362347</v>
          </cell>
          <cell r="H260">
            <v>2.4530114475312194E-4</v>
          </cell>
          <cell r="I260">
            <v>1.2081628732244608E-4</v>
          </cell>
        </row>
        <row r="261">
          <cell r="A261" t="str">
            <v>T_TW-ICEGSL-S2</v>
          </cell>
          <cell r="B261" t="str">
            <v>VAR_fin</v>
          </cell>
          <cell r="C261" t="str">
            <v>TGSL</v>
          </cell>
          <cell r="D261">
            <v>0.11234273997177294</v>
          </cell>
          <cell r="E261">
            <v>0.16288532699704503</v>
          </cell>
          <cell r="F261">
            <v>0.16279838933700941</v>
          </cell>
          <cell r="G261">
            <v>0.10128041180545737</v>
          </cell>
          <cell r="H261">
            <v>2.0780751693744777E-4</v>
          </cell>
          <cell r="I261">
            <v>9.967713163450431E-5</v>
          </cell>
        </row>
        <row r="262">
          <cell r="A262" t="str">
            <v>T_TW-ICEGSL-S2</v>
          </cell>
          <cell r="B262" t="str">
            <v>VAR_ncap</v>
          </cell>
          <cell r="C262" t="str">
            <v>-</v>
          </cell>
          <cell r="E262">
            <v>2.2395268853934099E-5</v>
          </cell>
          <cell r="F262">
            <v>3.8107401230107203E-5</v>
          </cell>
          <cell r="G262">
            <v>4.1923512193936601E-5</v>
          </cell>
          <cell r="H262">
            <v>2.98688782057723E-5</v>
          </cell>
          <cell r="I262">
            <v>1.51005716287882E-5</v>
          </cell>
        </row>
        <row r="263">
          <cell r="A263" t="str">
            <v>T_TW-ICEGSL-S2</v>
          </cell>
          <cell r="B263" t="str">
            <v>VAR_cap</v>
          </cell>
          <cell r="C263" t="str">
            <v>-</v>
          </cell>
          <cell r="D263">
            <v>4.272022618355887E-2</v>
          </cell>
          <cell r="E263">
            <v>6.1908719290802071E-2</v>
          </cell>
          <cell r="F263">
            <v>6.1948185515909852E-2</v>
          </cell>
          <cell r="G263">
            <v>5.3695595523256839E-2</v>
          </cell>
          <cell r="H263">
            <v>9.6552030820334545E-5</v>
          </cell>
          <cell r="I263">
            <v>4.9976142118226493E-5</v>
          </cell>
        </row>
        <row r="264">
          <cell r="A264" t="str">
            <v>T-Bat-Car-STG_S4</v>
          </cell>
          <cell r="B264" t="str">
            <v>VAR_fout</v>
          </cell>
          <cell r="C264" t="str">
            <v>T-ELC-car-BatSTGAUXout_S4</v>
          </cell>
          <cell r="D264">
            <v>0.14919877941038337</v>
          </cell>
          <cell r="E264">
            <v>0.77903730744791522</v>
          </cell>
          <cell r="F264">
            <v>1.669026285094338</v>
          </cell>
          <cell r="G264">
            <v>8.7301985671305413</v>
          </cell>
          <cell r="H264">
            <v>16.392421308201161</v>
          </cell>
          <cell r="I264">
            <v>15.745202430260685</v>
          </cell>
        </row>
        <row r="265">
          <cell r="A265" t="str">
            <v>T-Bat-Car-STG_S4</v>
          </cell>
          <cell r="B265" t="str">
            <v>VAR_fout</v>
          </cell>
          <cell r="C265" t="str">
            <v>T-ELC-car-BatSTGOut_S4</v>
          </cell>
          <cell r="D265">
            <v>0.14919877941038334</v>
          </cell>
          <cell r="E265">
            <v>0.77903730744791522</v>
          </cell>
          <cell r="F265">
            <v>1.669026285094338</v>
          </cell>
          <cell r="G265">
            <v>8.7301985671305378</v>
          </cell>
          <cell r="H265">
            <v>16.392421308201161</v>
          </cell>
          <cell r="I265">
            <v>15.745202430260683</v>
          </cell>
        </row>
        <row r="266">
          <cell r="A266" t="str">
            <v>T-Bat-Car-STG_S4</v>
          </cell>
          <cell r="B266" t="str">
            <v>VAR_fin</v>
          </cell>
          <cell r="C266" t="str">
            <v>T-ELC-car-BatSTGAUXin_S4</v>
          </cell>
          <cell r="D266">
            <v>0.14921476691727056</v>
          </cell>
          <cell r="E266">
            <v>0.77912330836243626</v>
          </cell>
          <cell r="F266">
            <v>1.6692148353823437</v>
          </cell>
          <cell r="G266">
            <v>8.7310864110367987</v>
          </cell>
          <cell r="H266">
            <v>16.394076330634448</v>
          </cell>
          <cell r="I266">
            <v>15.746791806575805</v>
          </cell>
        </row>
        <row r="267">
          <cell r="A267" t="str">
            <v>T-Bat-Car-STG_S4</v>
          </cell>
          <cell r="B267" t="str">
            <v>VAR_fin</v>
          </cell>
          <cell r="C267" t="str">
            <v>T-ELC-car-BatSTGin_S4</v>
          </cell>
          <cell r="D267">
            <v>0.14921476691727056</v>
          </cell>
          <cell r="E267">
            <v>0.77912330836243626</v>
          </cell>
          <cell r="F267">
            <v>1.6692148353823437</v>
          </cell>
          <cell r="G267">
            <v>8.7310864110367987</v>
          </cell>
          <cell r="H267">
            <v>16.394076330634448</v>
          </cell>
          <cell r="I267">
            <v>15.746791806575805</v>
          </cell>
        </row>
        <row r="268">
          <cell r="A268" t="str">
            <v>T-Bat-Car-STG_S4</v>
          </cell>
          <cell r="B268" t="str">
            <v>VAR_ncap</v>
          </cell>
          <cell r="C268" t="str">
            <v>-</v>
          </cell>
          <cell r="D268">
            <v>2.2046830573084101E-2</v>
          </cell>
          <cell r="E268">
            <v>8.3169663092270198</v>
          </cell>
          <cell r="F268">
            <v>15.1314374390114</v>
          </cell>
          <cell r="G268">
            <v>120.679223726663</v>
          </cell>
          <cell r="H268">
            <v>129.07978128807801</v>
          </cell>
          <cell r="I268">
            <v>265.534657845943</v>
          </cell>
        </row>
        <row r="269">
          <cell r="A269" t="str">
            <v>T-Bat-Car-STG_S4</v>
          </cell>
          <cell r="B269" t="str">
            <v>VAR_cap</v>
          </cell>
          <cell r="C269" t="str">
            <v>-</v>
          </cell>
          <cell r="D269">
            <v>2.2046830573084101E-2</v>
          </cell>
          <cell r="E269">
            <v>8.2276467691041528</v>
          </cell>
          <cell r="F269">
            <v>22.682514528519874</v>
          </cell>
          <cell r="G269">
            <v>133.75803706145842</v>
          </cell>
          <cell r="H269">
            <v>289.938182860182</v>
          </cell>
          <cell r="I269">
            <v>326.46516514996767</v>
          </cell>
        </row>
        <row r="270">
          <cell r="A270" t="str">
            <v>T_TW-ICEGSL-S3</v>
          </cell>
          <cell r="B270" t="str">
            <v>VAR_fout</v>
          </cell>
          <cell r="C270" t="str">
            <v>CO2_T</v>
          </cell>
          <cell r="D270">
            <v>7.7978423078980903</v>
          </cell>
          <cell r="E270">
            <v>3.4895514325738555</v>
          </cell>
          <cell r="F270">
            <v>3.5318633301341009</v>
          </cell>
          <cell r="G270">
            <v>3.4973047110572502</v>
          </cell>
          <cell r="H270">
            <v>1.7512512582927995</v>
          </cell>
          <cell r="I270">
            <v>6.80031539398635E-3</v>
          </cell>
        </row>
        <row r="271">
          <cell r="A271" t="str">
            <v>T_TW-ICEGSL-S3</v>
          </cell>
          <cell r="B271" t="str">
            <v>VAR_fout</v>
          </cell>
          <cell r="C271" t="str">
            <v>TPTWL</v>
          </cell>
          <cell r="D271">
            <v>7.7072582229933198E-2</v>
          </cell>
          <cell r="E271">
            <v>3.4633447039605143E-2</v>
          </cell>
          <cell r="F271">
            <v>3.5053390610816269E-2</v>
          </cell>
          <cell r="G271">
            <v>3.4712715051298582E-2</v>
          </cell>
          <cell r="H271">
            <v>1.7390221480480538E-2</v>
          </cell>
          <cell r="I271">
            <v>7.2984951751171748E-5</v>
          </cell>
        </row>
        <row r="272">
          <cell r="A272" t="str">
            <v>T_TW-ICEGSL-S3</v>
          </cell>
          <cell r="B272" t="str">
            <v>VAR_fin</v>
          </cell>
          <cell r="C272" t="str">
            <v>TGSL</v>
          </cell>
          <cell r="D272">
            <v>0.10566181989021793</v>
          </cell>
          <cell r="E272">
            <v>4.7283894750323206E-2</v>
          </cell>
          <cell r="F272">
            <v>4.7857226695584072E-2</v>
          </cell>
          <cell r="G272">
            <v>4.7388952724353194E-2</v>
          </cell>
          <cell r="H272">
            <v>2.372969184678585E-2</v>
          </cell>
          <cell r="I272">
            <v>9.2145195040465217E-5</v>
          </cell>
        </row>
        <row r="273">
          <cell r="A273" t="str">
            <v>T_TW-ICEGSL-S3</v>
          </cell>
          <cell r="B273" t="str">
            <v>VAR_ncap</v>
          </cell>
          <cell r="C273" t="str">
            <v>-</v>
          </cell>
          <cell r="E273">
            <v>1.00699966325653E-5</v>
          </cell>
          <cell r="F273">
            <v>1.6133433990180801E-5</v>
          </cell>
          <cell r="G273">
            <v>1.5992482445617902E-5</v>
          </cell>
          <cell r="H273">
            <v>8.9923215490009093E-6</v>
          </cell>
          <cell r="I273">
            <v>5.7414389798189799E-6</v>
          </cell>
        </row>
        <row r="274">
          <cell r="A274" t="str">
            <v>T_TW-ICEGSL-S3</v>
          </cell>
          <cell r="B274" t="str">
            <v>VAR_cap</v>
          </cell>
          <cell r="C274" t="str">
            <v>-</v>
          </cell>
          <cell r="D274">
            <v>3.4025729122022598E-2</v>
          </cell>
          <cell r="E274">
            <v>1.6610994796070366E-2</v>
          </cell>
          <cell r="F274">
            <v>1.6628608424355845E-2</v>
          </cell>
          <cell r="G274">
            <v>1.6646042751936166E-2</v>
          </cell>
          <cell r="H274">
            <v>8.3278219206235002E-3</v>
          </cell>
          <cell r="I274">
            <v>2.9233476387773745E-5</v>
          </cell>
        </row>
        <row r="275">
          <cell r="A275" t="str">
            <v>T_C-ICEGSLEXT</v>
          </cell>
          <cell r="B275" t="str">
            <v>VAR_fout</v>
          </cell>
          <cell r="C275" t="str">
            <v>CO2_T</v>
          </cell>
          <cell r="D275">
            <v>4722.2886023190804</v>
          </cell>
          <cell r="E275">
            <v>4315.8439020128999</v>
          </cell>
          <cell r="F275">
            <v>3039.1648406981399</v>
          </cell>
          <cell r="G275">
            <v>824.80073812234502</v>
          </cell>
        </row>
        <row r="276">
          <cell r="A276" t="str">
            <v>T_C-ICEGSLEXT</v>
          </cell>
          <cell r="B276" t="str">
            <v>VAR_fout</v>
          </cell>
          <cell r="C276" t="str">
            <v>TPCAR</v>
          </cell>
          <cell r="D276">
            <v>18.302989491195106</v>
          </cell>
          <cell r="E276">
            <v>17.108318092951507</v>
          </cell>
          <cell r="F276">
            <v>12.449550290617939</v>
          </cell>
          <cell r="G276">
            <v>3.5605589215694273</v>
          </cell>
        </row>
        <row r="277">
          <cell r="A277" t="str">
            <v>T_C-ICEGSLEXT</v>
          </cell>
          <cell r="B277" t="str">
            <v>VAR_fin</v>
          </cell>
          <cell r="C277" t="str">
            <v>TGSL</v>
          </cell>
          <cell r="D277">
            <v>63.987650437927925</v>
          </cell>
          <cell r="E277">
            <v>58.480269674971566</v>
          </cell>
          <cell r="F277">
            <v>41.181095402413774</v>
          </cell>
          <cell r="G277">
            <v>11.176161763175399</v>
          </cell>
        </row>
        <row r="278">
          <cell r="A278" t="str">
            <v>T_C-ICEGSLEXT</v>
          </cell>
          <cell r="B278" t="str">
            <v>VAR_cap</v>
          </cell>
          <cell r="C278" t="str">
            <v>-</v>
          </cell>
          <cell r="D278">
            <v>2.4943270000000002</v>
          </cell>
          <cell r="E278">
            <v>2.16175006666667</v>
          </cell>
          <cell r="F278">
            <v>1.6628836436732275</v>
          </cell>
          <cell r="G278">
            <v>0.83144230237289651</v>
          </cell>
        </row>
        <row r="279">
          <cell r="A279" t="str">
            <v>T_TW-ICEGSL-S4</v>
          </cell>
          <cell r="B279" t="str">
            <v>VAR_fout</v>
          </cell>
          <cell r="C279" t="str">
            <v>CO2_T</v>
          </cell>
          <cell r="D279">
            <v>3.4991361752477284</v>
          </cell>
          <cell r="E279">
            <v>0.85695364184505496</v>
          </cell>
          <cell r="F279">
            <v>0.90058495652314396</v>
          </cell>
          <cell r="G279">
            <v>0.86740648487309557</v>
          </cell>
          <cell r="H279">
            <v>0.84534095406298826</v>
          </cell>
          <cell r="I279">
            <v>0.10042328918557476</v>
          </cell>
        </row>
        <row r="280">
          <cell r="A280" t="str">
            <v>T_TW-ICEGSL-S4</v>
          </cell>
          <cell r="B280" t="str">
            <v>VAR_fout</v>
          </cell>
          <cell r="C280" t="str">
            <v>TPTWL</v>
          </cell>
          <cell r="D280">
            <v>3.2042304257357428E-2</v>
          </cell>
          <cell r="E280">
            <v>7.8661965644597522E-3</v>
          </cell>
          <cell r="F280">
            <v>8.2666794725202667E-3</v>
          </cell>
          <cell r="G280">
            <v>7.9631208947935506E-3</v>
          </cell>
          <cell r="H280">
            <v>7.7630584066592789E-3</v>
          </cell>
          <cell r="I280">
            <v>9.2640818708062441E-4</v>
          </cell>
        </row>
        <row r="281">
          <cell r="A281" t="str">
            <v>T_TW-ICEGSL-S4</v>
          </cell>
          <cell r="B281" t="str">
            <v>VAR_fin</v>
          </cell>
          <cell r="C281" t="str">
            <v>TGSL</v>
          </cell>
          <cell r="D281">
            <v>4.7413769312299778E-2</v>
          </cell>
          <cell r="E281">
            <v>1.1611837965380133E-2</v>
          </cell>
          <cell r="F281">
            <v>1.2203048191370516E-2</v>
          </cell>
          <cell r="G281">
            <v>1.1753475404784509E-2</v>
          </cell>
          <cell r="H281">
            <v>1.1454484472398231E-2</v>
          </cell>
          <cell r="I281">
            <v>1.3607491759562943E-3</v>
          </cell>
        </row>
        <row r="282">
          <cell r="A282" t="str">
            <v>T_TW-ICEGSL-S4</v>
          </cell>
          <cell r="B282" t="str">
            <v>VAR_ncap</v>
          </cell>
          <cell r="C282" t="str">
            <v>-</v>
          </cell>
          <cell r="E282">
            <v>5.2700770720134699E-6</v>
          </cell>
          <cell r="F282">
            <v>7.1158427505739199E-6</v>
          </cell>
          <cell r="G282">
            <v>5.9557683173285801E-6</v>
          </cell>
          <cell r="H282">
            <v>4.3889486654428401E-6</v>
          </cell>
          <cell r="I282">
            <v>2.76433718750456E-6</v>
          </cell>
        </row>
        <row r="283">
          <cell r="A283" t="str">
            <v>T_TW-ICEGSL-S4</v>
          </cell>
          <cell r="B283" t="str">
            <v>VAR_cap</v>
          </cell>
          <cell r="C283" t="str">
            <v>-</v>
          </cell>
          <cell r="D283">
            <v>1.4425649636199602E-2</v>
          </cell>
          <cell r="E283">
            <v>3.7427015161658125E-3</v>
          </cell>
          <cell r="F283">
            <v>3.7513102180505922E-3</v>
          </cell>
          <cell r="G283">
            <v>3.7587334324653207E-3</v>
          </cell>
          <cell r="H283">
            <v>3.6568660471460804E-3</v>
          </cell>
          <cell r="I283">
            <v>4.3514065650781869E-4</v>
          </cell>
        </row>
        <row r="284">
          <cell r="A284" t="str">
            <v>T_C-ICEDSLEXT</v>
          </cell>
          <cell r="B284" t="str">
            <v>VAR_fout</v>
          </cell>
          <cell r="C284" t="str">
            <v>CO2_T</v>
          </cell>
          <cell r="D284">
            <v>3821.2777277308801</v>
          </cell>
          <cell r="E284">
            <v>3569.7777712255202</v>
          </cell>
          <cell r="F284">
            <v>2582.8674184415099</v>
          </cell>
          <cell r="G284">
            <v>1175.11133120414</v>
          </cell>
        </row>
        <row r="285">
          <cell r="A285" t="str">
            <v>T_C-ICEDSLEXT</v>
          </cell>
          <cell r="B285" t="str">
            <v>VAR_fout</v>
          </cell>
          <cell r="C285" t="str">
            <v>TPCAR</v>
          </cell>
          <cell r="D285">
            <v>17.673722295486041</v>
          </cell>
          <cell r="E285">
            <v>17.235952249833517</v>
          </cell>
          <cell r="F285">
            <v>13.258176606240921</v>
          </cell>
          <cell r="G285">
            <v>6.6289963173871174</v>
          </cell>
        </row>
        <row r="286">
          <cell r="A286" t="str">
            <v>T_C-ICEDSLEXT</v>
          </cell>
          <cell r="B286" t="str">
            <v>VAR_fin</v>
          </cell>
          <cell r="C286" t="str">
            <v>TDSL</v>
          </cell>
          <cell r="D286">
            <v>52.132029027706459</v>
          </cell>
          <cell r="E286">
            <v>48.700924573335925</v>
          </cell>
          <cell r="F286">
            <v>35.236936131534989</v>
          </cell>
          <cell r="G286">
            <v>16.031532485731766</v>
          </cell>
        </row>
        <row r="287">
          <cell r="A287" t="str">
            <v>T_C-ICEDSLEXT</v>
          </cell>
          <cell r="B287" t="str">
            <v>VAR_cap</v>
          </cell>
          <cell r="C287" t="str">
            <v>-</v>
          </cell>
          <cell r="D287">
            <v>1.059558</v>
          </cell>
          <cell r="E287">
            <v>0.91828359999999998</v>
          </cell>
          <cell r="F287">
            <v>0.70637188975332854</v>
          </cell>
          <cell r="G287">
            <v>0.353186</v>
          </cell>
        </row>
        <row r="288">
          <cell r="A288" t="str">
            <v>T-Plg-ELC-GSL_S1</v>
          </cell>
          <cell r="B288" t="str">
            <v>VAR_fout</v>
          </cell>
          <cell r="C288" t="str">
            <v>T-PEVmix-ELC_GSL_S1</v>
          </cell>
          <cell r="E288">
            <v>1.124557944096192E-4</v>
          </cell>
          <cell r="F288">
            <v>1.165326552088465E-4</v>
          </cell>
          <cell r="G288">
            <v>1.7887360540215451E-4</v>
          </cell>
          <cell r="H288">
            <v>1.8617747672797238E-4</v>
          </cell>
          <cell r="I288">
            <v>2.0038250981620751E-4</v>
          </cell>
        </row>
        <row r="289">
          <cell r="A289" t="str">
            <v>T-Plg-ELC-GSL_S1</v>
          </cell>
          <cell r="B289" t="str">
            <v>VAR_fin</v>
          </cell>
          <cell r="C289" t="str">
            <v>T-ELC-car-PlgSTGOut_S1</v>
          </cell>
          <cell r="E289">
            <v>6.1741045253810428E-5</v>
          </cell>
          <cell r="F289">
            <v>6.3979343853006823E-5</v>
          </cell>
          <cell r="G289">
            <v>9.8206085545219035E-5</v>
          </cell>
          <cell r="H289">
            <v>9.7501656117554412E-5</v>
          </cell>
          <cell r="I289">
            <v>9.8114418370253713E-5</v>
          </cell>
        </row>
        <row r="290">
          <cell r="A290" t="str">
            <v>T-Plg-ELC-GSL_S2</v>
          </cell>
          <cell r="B290" t="str">
            <v>VAR_fout</v>
          </cell>
          <cell r="C290" t="str">
            <v>T-PEVmix-ELC_GSL_S2</v>
          </cell>
          <cell r="D290">
            <v>5.1072018845790216E-4</v>
          </cell>
          <cell r="E290">
            <v>1.1956771450762575E-2</v>
          </cell>
          <cell r="F290">
            <v>8.0300374684884792E-3</v>
          </cell>
          <cell r="G290">
            <v>1.2705401400475824E-3</v>
          </cell>
          <cell r="H290">
            <v>4.5958883447172767E-3</v>
          </cell>
          <cell r="I290">
            <v>4.2468778833871859E-3</v>
          </cell>
        </row>
        <row r="291">
          <cell r="A291" t="str">
            <v>T-Plg-ELC-GSL_S2</v>
          </cell>
          <cell r="B291" t="str">
            <v>VAR_fin</v>
          </cell>
          <cell r="C291" t="str">
            <v>T-ELC-car-PlgSTGOut_S2</v>
          </cell>
          <cell r="D291">
            <v>3.3976956120412074E-4</v>
          </cell>
          <cell r="E291">
            <v>7.9545455242532072E-3</v>
          </cell>
          <cell r="F291">
            <v>5.3421861300591072E-3</v>
          </cell>
          <cell r="G291">
            <v>8.4525905893726686E-4</v>
          </cell>
          <cell r="H291">
            <v>2.8150544345864497E-3</v>
          </cell>
          <cell r="I291">
            <v>2.3745702011142814E-3</v>
          </cell>
        </row>
        <row r="292">
          <cell r="A292" t="str">
            <v>T-Plg-ELC-DSL_S1</v>
          </cell>
          <cell r="B292" t="str">
            <v>VAR_fout</v>
          </cell>
          <cell r="C292" t="str">
            <v>T-PEVmix-ELC_DSL_S1</v>
          </cell>
          <cell r="E292">
            <v>1.5694882596937242E-4</v>
          </cell>
          <cell r="F292">
            <v>1.4954675702409689E-4</v>
          </cell>
          <cell r="G292">
            <v>2.2374887093056257E-4</v>
          </cell>
          <cell r="H292">
            <v>1.8532885738118727E-4</v>
          </cell>
          <cell r="I292">
            <v>2.0195545051976421E-4</v>
          </cell>
        </row>
        <row r="293">
          <cell r="A293" t="str">
            <v>T-Plg-ELC-DSL_S1</v>
          </cell>
          <cell r="B293" t="str">
            <v>VAR_fin</v>
          </cell>
          <cell r="C293" t="str">
            <v>T-ELC-car-PlgSTGOut_S1</v>
          </cell>
          <cell r="E293">
            <v>8.6168832985261882E-5</v>
          </cell>
          <cell r="F293">
            <v>8.2104911903014999E-5</v>
          </cell>
          <cell r="G293">
            <v>1.2284372929058412E-4</v>
          </cell>
          <cell r="H293">
            <v>9.7058615866866461E-5</v>
          </cell>
          <cell r="I293">
            <v>9.8892241376828628E-5</v>
          </cell>
        </row>
        <row r="294">
          <cell r="A294" t="str">
            <v>T_TRM_ELC</v>
          </cell>
          <cell r="B294" t="str">
            <v>VAR_fout</v>
          </cell>
          <cell r="C294" t="str">
            <v>TPTRM</v>
          </cell>
          <cell r="D294">
            <v>3.3477999999999994E-2</v>
          </cell>
          <cell r="E294">
            <v>3.4100101820365179E-2</v>
          </cell>
          <cell r="F294">
            <v>3.5370833501607003E-2</v>
          </cell>
          <cell r="G294">
            <v>3.726366700321395E-2</v>
          </cell>
          <cell r="H294">
            <v>3.9048512196511807E-2</v>
          </cell>
          <cell r="I294">
            <v>4.0347931071859175E-2</v>
          </cell>
        </row>
        <row r="295">
          <cell r="A295" t="str">
            <v>T_TRM_ELC</v>
          </cell>
          <cell r="B295" t="str">
            <v>VAR_fin</v>
          </cell>
          <cell r="C295" t="str">
            <v>TELC</v>
          </cell>
          <cell r="D295">
            <v>0.58772895164057959</v>
          </cell>
          <cell r="E295">
            <v>0.6125507323013607</v>
          </cell>
          <cell r="F295">
            <v>0.65830556959273911</v>
          </cell>
          <cell r="G295">
            <v>0.7379148962536346</v>
          </cell>
          <cell r="H295">
            <v>0.77325934733858914</v>
          </cell>
          <cell r="I295">
            <v>0.79899112903654423</v>
          </cell>
        </row>
        <row r="296">
          <cell r="A296" t="str">
            <v>T-Plg-ELC-GSL_S3</v>
          </cell>
          <cell r="B296" t="str">
            <v>VAR_fout</v>
          </cell>
          <cell r="C296" t="str">
            <v>T-PEVmix-ELC_GSL_S3</v>
          </cell>
          <cell r="E296">
            <v>2.4665022360949331E-2</v>
          </cell>
          <cell r="F296">
            <v>0.22373331193009502</v>
          </cell>
          <cell r="G296">
            <v>1.5361834897791944</v>
          </cell>
          <cell r="H296">
            <v>4.2283058139291771</v>
          </cell>
          <cell r="I296">
            <v>6.2378860478394396</v>
          </cell>
        </row>
        <row r="297">
          <cell r="A297" t="str">
            <v>T-Plg-ELC-GSL_S3</v>
          </cell>
          <cell r="B297" t="str">
            <v>VAR_fin</v>
          </cell>
          <cell r="C297" t="str">
            <v>T-ELC-car-PlgSTGOut_S3</v>
          </cell>
          <cell r="E297">
            <v>1.7603223934443059E-2</v>
          </cell>
          <cell r="F297">
            <v>0.15967662764966875</v>
          </cell>
          <cell r="G297">
            <v>1.096361543048548</v>
          </cell>
          <cell r="H297">
            <v>2.7457281894153884</v>
          </cell>
          <cell r="I297">
            <v>3.7082832608091163</v>
          </cell>
        </row>
        <row r="298">
          <cell r="A298" t="str">
            <v>T-Plg-ELC-DSL_S2</v>
          </cell>
          <cell r="B298" t="str">
            <v>VAR_fout</v>
          </cell>
          <cell r="C298" t="str">
            <v>T-PEVmix-ELC_DSL_S2</v>
          </cell>
          <cell r="E298">
            <v>4.2368352059458888E-5</v>
          </cell>
          <cell r="F298">
            <v>1.5875358770727144E-4</v>
          </cell>
          <cell r="G298">
            <v>2.1436957711688388E-4</v>
          </cell>
          <cell r="H298">
            <v>1.841093683603881E-2</v>
          </cell>
          <cell r="I298">
            <v>1.6679306177216736E-2</v>
          </cell>
        </row>
        <row r="299">
          <cell r="A299" t="str">
            <v>T-Plg-ELC-DSL_S2</v>
          </cell>
          <cell r="B299" t="str">
            <v>VAR_fin</v>
          </cell>
          <cell r="C299" t="str">
            <v>T-ELC-car-PlgSTGOut_S2</v>
          </cell>
          <cell r="E299">
            <v>2.8186620998184144E-5</v>
          </cell>
          <cell r="F299">
            <v>1.0561485144683218E-4</v>
          </cell>
          <cell r="G299">
            <v>1.4261479925522941E-4</v>
          </cell>
          <cell r="H299">
            <v>1.1183679211136088E-2</v>
          </cell>
          <cell r="I299">
            <v>9.2884705041687329E-3</v>
          </cell>
        </row>
        <row r="300">
          <cell r="A300" t="str">
            <v>T_TW-ICEGSLEXT</v>
          </cell>
          <cell r="B300" t="str">
            <v>VAR_fout</v>
          </cell>
          <cell r="C300" t="str">
            <v>CO2_T</v>
          </cell>
          <cell r="D300">
            <v>154.23244731296899</v>
          </cell>
          <cell r="E300">
            <v>104.529643005309</v>
          </cell>
          <cell r="F300">
            <v>70.270408836025197</v>
          </cell>
          <cell r="G300">
            <v>33.436186406786298</v>
          </cell>
        </row>
        <row r="301">
          <cell r="A301" t="str">
            <v>T_TW-ICEGSLEXT</v>
          </cell>
          <cell r="B301" t="str">
            <v>VAR_fout</v>
          </cell>
          <cell r="C301" t="str">
            <v>TPTWL</v>
          </cell>
          <cell r="D301">
            <v>1.6116352504043714</v>
          </cell>
          <cell r="E301">
            <v>1.1150371489373943</v>
          </cell>
          <cell r="F301">
            <v>0.77254427366391409</v>
          </cell>
          <cell r="G301">
            <v>0.38579887379092964</v>
          </cell>
        </row>
        <row r="302">
          <cell r="A302" t="str">
            <v>T_TW-ICEGSLEXT</v>
          </cell>
          <cell r="B302" t="str">
            <v>VAR_fin</v>
          </cell>
          <cell r="C302" t="str">
            <v>TGSL</v>
          </cell>
          <cell r="D302">
            <v>2.0898705597963239</v>
          </cell>
          <cell r="E302">
            <v>1.4163908266302045</v>
          </cell>
          <cell r="F302">
            <v>0.95217356146375687</v>
          </cell>
          <cell r="G302">
            <v>0.45306485646051958</v>
          </cell>
        </row>
        <row r="303">
          <cell r="A303" t="str">
            <v>T_TW-ICEGSLEXT</v>
          </cell>
          <cell r="B303" t="str">
            <v>VAR_cap</v>
          </cell>
          <cell r="C303" t="str">
            <v>-</v>
          </cell>
          <cell r="D303">
            <v>0.55779800000000002</v>
          </cell>
          <cell r="E303">
            <v>0.48342493333333297</v>
          </cell>
          <cell r="F303">
            <v>0.37186502465736365</v>
          </cell>
          <cell r="G303">
            <v>0.18593255038836068</v>
          </cell>
        </row>
        <row r="304">
          <cell r="A304" t="str">
            <v>T-Plg-ELC-GSL_S4</v>
          </cell>
          <cell r="B304" t="str">
            <v>VAR_fout</v>
          </cell>
          <cell r="C304" t="str">
            <v>T-PEVmix-ELC_GSL_S4</v>
          </cell>
          <cell r="E304">
            <v>2.3614657094187794E-2</v>
          </cell>
          <cell r="F304">
            <v>2.7490273152519371E-2</v>
          </cell>
          <cell r="G304">
            <v>3.4148929723966839E-2</v>
          </cell>
          <cell r="H304">
            <v>2.4010979646613378E-3</v>
          </cell>
          <cell r="I304">
            <v>2.1283095834382548E-3</v>
          </cell>
        </row>
        <row r="305">
          <cell r="A305" t="str">
            <v>T-Plg-ELC-GSL_S4</v>
          </cell>
          <cell r="B305" t="str">
            <v>VAR_fin</v>
          </cell>
          <cell r="C305" t="str">
            <v>T-ELC-car-PlgSTGOut_S4</v>
          </cell>
          <cell r="E305">
            <v>1.7630779026621531E-2</v>
          </cell>
          <cell r="F305">
            <v>2.052432645540413E-2</v>
          </cell>
          <cell r="G305">
            <v>2.5495700892776172E-2</v>
          </cell>
          <cell r="H305">
            <v>1.6837079096998241E-3</v>
          </cell>
          <cell r="I305">
            <v>1.3721630591903295E-3</v>
          </cell>
        </row>
        <row r="306">
          <cell r="A306" t="str">
            <v>T-Plg-ELC-DSL_S3</v>
          </cell>
          <cell r="B306" t="str">
            <v>VAR_fout</v>
          </cell>
          <cell r="C306" t="str">
            <v>T-PEVmix-ELC_DSL_S3</v>
          </cell>
          <cell r="E306">
            <v>1.6724838035485558E-2</v>
          </cell>
          <cell r="F306">
            <v>0.11639791693348581</v>
          </cell>
          <cell r="G306">
            <v>1.0266267619365621</v>
          </cell>
          <cell r="H306">
            <v>3.0161340511119734</v>
          </cell>
          <cell r="I306">
            <v>4.3375742852805086</v>
          </cell>
        </row>
        <row r="307">
          <cell r="A307" t="str">
            <v>T-Plg-ELC-DSL_S3</v>
          </cell>
          <cell r="B307" t="str">
            <v>VAR_fin</v>
          </cell>
          <cell r="C307" t="str">
            <v>T-ELC-car-PlgSTGOut_S3</v>
          </cell>
          <cell r="E307">
            <v>1.1936379578234901E-2</v>
          </cell>
          <cell r="F307">
            <v>8.3072237571812521E-2</v>
          </cell>
          <cell r="G307">
            <v>0.73269509035895675</v>
          </cell>
          <cell r="H307">
            <v>1.9586409533325642</v>
          </cell>
          <cell r="I307">
            <v>2.5791693278025694</v>
          </cell>
        </row>
        <row r="308">
          <cell r="A308" t="str">
            <v>T-Plg-ELC-DSL_S4</v>
          </cell>
          <cell r="B308" t="str">
            <v>VAR_fout</v>
          </cell>
          <cell r="C308" t="str">
            <v>T-PEVmix-ELC_DSL_S4</v>
          </cell>
          <cell r="E308">
            <v>5.6986042103283008E-2</v>
          </cell>
          <cell r="F308">
            <v>6.5174732226868759E-2</v>
          </cell>
          <cell r="G308">
            <v>6.1858277323954852E-2</v>
          </cell>
          <cell r="H308">
            <v>2.3489451838663408E-3</v>
          </cell>
          <cell r="I308">
            <v>2.2723049143199927E-3</v>
          </cell>
        </row>
        <row r="309">
          <cell r="A309" t="str">
            <v>T-Plg-ELC-DSL_S4</v>
          </cell>
          <cell r="B309" t="str">
            <v>VAR_fin</v>
          </cell>
          <cell r="C309" t="str">
            <v>T-ELC-car-PlgSTGOut_S4</v>
          </cell>
          <cell r="E309">
            <v>4.2545962531550754E-2</v>
          </cell>
          <cell r="F309">
            <v>4.8659664945715941E-2</v>
          </cell>
          <cell r="G309">
            <v>4.6183589036088477E-2</v>
          </cell>
          <cell r="H309">
            <v>1.6486422187701746E-3</v>
          </cell>
          <cell r="I309">
            <v>1.4651193604785116E-3</v>
          </cell>
        </row>
        <row r="310">
          <cell r="A310" t="str">
            <v>TFLGV-ICENGA</v>
          </cell>
          <cell r="B310" t="str">
            <v>VAR_fout</v>
          </cell>
          <cell r="C310" t="str">
            <v>CO2_T</v>
          </cell>
          <cell r="D310">
            <v>1.446569839882784</v>
          </cell>
          <cell r="E310">
            <v>1.7177467421230033</v>
          </cell>
          <cell r="F310">
            <v>1.7734199455440522</v>
          </cell>
          <cell r="G310">
            <v>6.7575021789537124E-3</v>
          </cell>
          <cell r="H310">
            <v>8.162345380265619E-3</v>
          </cell>
          <cell r="I310">
            <v>1.27540510058802E-3</v>
          </cell>
        </row>
        <row r="311">
          <cell r="A311" t="str">
            <v>TFLGV-ICENGA</v>
          </cell>
          <cell r="B311" t="str">
            <v>VAR_fout</v>
          </cell>
          <cell r="C311" t="str">
            <v>TFLGV</v>
          </cell>
          <cell r="D311">
            <v>8.2222857196812636E-3</v>
          </cell>
          <cell r="E311">
            <v>9.7636519982550324E-3</v>
          </cell>
          <cell r="F311">
            <v>1.0080097822602427E-2</v>
          </cell>
          <cell r="G311">
            <v>3.8409561802580108E-5</v>
          </cell>
          <cell r="H311">
            <v>4.6394673806210788E-5</v>
          </cell>
          <cell r="I311">
            <v>7.2493873826536297E-6</v>
          </cell>
        </row>
        <row r="312">
          <cell r="A312" t="str">
            <v>TFLGV-ICENGA</v>
          </cell>
          <cell r="B312" t="str">
            <v>VAR_fin</v>
          </cell>
          <cell r="C312" t="str">
            <v>TNGA</v>
          </cell>
          <cell r="D312">
            <v>2.5648401416361412E-2</v>
          </cell>
          <cell r="E312">
            <v>3.0456502519911416E-2</v>
          </cell>
          <cell r="F312">
            <v>3.1443616055745617E-2</v>
          </cell>
          <cell r="G312">
            <v>1.1981386842116527E-4</v>
          </cell>
          <cell r="H312">
            <v>1.4472243582031231E-4</v>
          </cell>
          <cell r="I312">
            <v>2.2613565613262795E-5</v>
          </cell>
        </row>
        <row r="313">
          <cell r="A313" t="str">
            <v>TFLGV-ICENGA</v>
          </cell>
          <cell r="B313" t="str">
            <v>VAR_ncap</v>
          </cell>
          <cell r="C313" t="str">
            <v>-</v>
          </cell>
          <cell r="E313">
            <v>7.0407213198798503E-7</v>
          </cell>
          <cell r="F313">
            <v>5.9856889882605503E-7</v>
          </cell>
          <cell r="G313">
            <v>3.4239293095580698E-7</v>
          </cell>
        </row>
        <row r="314">
          <cell r="A314" t="str">
            <v>TFLGV-ICENGA</v>
          </cell>
          <cell r="B314" t="str">
            <v>VAR_cap</v>
          </cell>
          <cell r="C314" t="str">
            <v>-</v>
          </cell>
          <cell r="D314">
            <v>5.8275032062540539E-4</v>
          </cell>
          <cell r="E314">
            <v>7.094445213787229E-4</v>
          </cell>
          <cell r="F314">
            <v>7.1017842773016683E-4</v>
          </cell>
          <cell r="G314">
            <v>3.1332952418869266E-6</v>
          </cell>
          <cell r="H314">
            <v>3.5422565351919626E-6</v>
          </cell>
          <cell r="I314">
            <v>6.1374665298837403E-7</v>
          </cell>
        </row>
        <row r="315">
          <cell r="A315" t="str">
            <v>TFLGV-BEVELC</v>
          </cell>
          <cell r="B315" t="str">
            <v>VAR_fout</v>
          </cell>
          <cell r="C315" t="str">
            <v>TFLGV</v>
          </cell>
          <cell r="D315">
            <v>2.4214165116360927E-2</v>
          </cell>
          <cell r="E315">
            <v>5.3569680460237259E-2</v>
          </cell>
          <cell r="F315">
            <v>7.9582822459943373E-2</v>
          </cell>
          <cell r="G315">
            <v>1.1379033516276837</v>
          </cell>
          <cell r="H315">
            <v>4.2996263107169019</v>
          </cell>
          <cell r="I315">
            <v>5.2416464243154151</v>
          </cell>
        </row>
        <row r="316">
          <cell r="A316" t="str">
            <v>TFLGV-BEVELC</v>
          </cell>
          <cell r="B316" t="str">
            <v>VAR_fin</v>
          </cell>
          <cell r="C316" t="str">
            <v>T-ELC-LGV_BatSTGout</v>
          </cell>
          <cell r="D316">
            <v>3.5538117112287729E-2</v>
          </cell>
          <cell r="E316">
            <v>7.8621978858870928E-2</v>
          </cell>
          <cell r="F316">
            <v>0.11680037908046262</v>
          </cell>
          <cell r="G316">
            <v>1.6700531436157457</v>
          </cell>
          <cell r="H316">
            <v>6.3103816561524493</v>
          </cell>
          <cell r="I316">
            <v>7.6929451663258668</v>
          </cell>
        </row>
        <row r="317">
          <cell r="A317" t="str">
            <v>TFLGV-BEVELC</v>
          </cell>
          <cell r="B317" t="str">
            <v>VAR_ncap</v>
          </cell>
          <cell r="C317" t="str">
            <v>-</v>
          </cell>
          <cell r="E317">
            <v>1.1434428115808201E-3</v>
          </cell>
          <cell r="F317">
            <v>1.81933629342558E-3</v>
          </cell>
          <cell r="G317">
            <v>7.6061391107379805E-2</v>
          </cell>
          <cell r="H317">
            <v>0.192088425016232</v>
          </cell>
          <cell r="I317">
            <v>0.35954510446534799</v>
          </cell>
        </row>
        <row r="318">
          <cell r="A318" t="str">
            <v>TFLGV-BEVELC</v>
          </cell>
          <cell r="B318" t="str">
            <v>VAR_cap</v>
          </cell>
          <cell r="C318" t="str">
            <v>-</v>
          </cell>
          <cell r="D318">
            <v>1.6988928720287695E-3</v>
          </cell>
          <cell r="E318">
            <v>3.7354316630136089E-3</v>
          </cell>
          <cell r="F318">
            <v>5.55477910500641E-3</v>
          </cell>
          <cell r="G318">
            <v>8.0654688169080668E-2</v>
          </cell>
          <cell r="H318">
            <v>0.41774020143840462</v>
          </cell>
          <cell r="I318">
            <v>0.49311357939302591</v>
          </cell>
        </row>
        <row r="319">
          <cell r="A319" t="str">
            <v>T_B_c-BEVELC-S1</v>
          </cell>
          <cell r="B319" t="str">
            <v>VAR_fout</v>
          </cell>
          <cell r="C319" t="str">
            <v>TPBSc</v>
          </cell>
          <cell r="D319">
            <v>1.4672920505699874E-4</v>
          </cell>
          <cell r="E319">
            <v>5.8438255481182435E-4</v>
          </cell>
          <cell r="F319">
            <v>7.336756406344894E-4</v>
          </cell>
          <cell r="G319">
            <v>6.472550610768979E-2</v>
          </cell>
          <cell r="H319">
            <v>6.4830965775650354E-2</v>
          </cell>
          <cell r="I319">
            <v>6.3110004669471184E-2</v>
          </cell>
        </row>
        <row r="320">
          <cell r="A320" t="str">
            <v>T_B_c-BEVELC-S1</v>
          </cell>
          <cell r="B320" t="str">
            <v>VAR_fin</v>
          </cell>
          <cell r="C320" t="str">
            <v>T-ELC-Bus_c_BatSTGout_S1</v>
          </cell>
          <cell r="D320">
            <v>3.8746193082657231E-4</v>
          </cell>
          <cell r="E320">
            <v>1.5107821166221943E-3</v>
          </cell>
          <cell r="F320">
            <v>1.8713575113206728E-3</v>
          </cell>
          <cell r="G320">
            <v>0.14468954298067019</v>
          </cell>
          <cell r="H320">
            <v>0.13757329071772381</v>
          </cell>
          <cell r="I320">
            <v>0.11870739878641066</v>
          </cell>
        </row>
        <row r="321">
          <cell r="A321" t="str">
            <v>T_B_c-BEVELC-S1</v>
          </cell>
          <cell r="B321" t="str">
            <v>VAR_ncap</v>
          </cell>
          <cell r="C321" t="str">
            <v>-</v>
          </cell>
          <cell r="E321">
            <v>5.9335965255488496E-6</v>
          </cell>
          <cell r="F321">
            <v>3.4143045054106998E-6</v>
          </cell>
          <cell r="G321">
            <v>1.4409847216102301E-3</v>
          </cell>
          <cell r="H321">
            <v>1.07145112658171E-5</v>
          </cell>
          <cell r="I321">
            <v>1.22706355543103E-3</v>
          </cell>
        </row>
        <row r="322">
          <cell r="A322" t="str">
            <v>T_B_c-BEVELC-S1</v>
          </cell>
          <cell r="B322" t="str">
            <v>VAR_cap</v>
          </cell>
          <cell r="C322" t="str">
            <v>-</v>
          </cell>
          <cell r="D322">
            <v>3.3713942307692301E-6</v>
          </cell>
          <cell r="E322">
            <v>1.267638498708731E-5</v>
          </cell>
          <cell r="F322">
            <v>1.6090689492498012E-5</v>
          </cell>
          <cell r="G322">
            <v>1.441312762768369E-3</v>
          </cell>
          <cell r="H322">
            <v>1.443197906324589E-3</v>
          </cell>
          <cell r="I322">
            <v>1.4836988388599894E-3</v>
          </cell>
        </row>
        <row r="323">
          <cell r="A323" t="str">
            <v>T_B_c-BEVELC-S2</v>
          </cell>
          <cell r="B323" t="str">
            <v>VAR_fout</v>
          </cell>
          <cell r="C323" t="str">
            <v>TPBSc</v>
          </cell>
          <cell r="D323">
            <v>1.8886604080301387E-4</v>
          </cell>
          <cell r="E323">
            <v>5.3734202647720141E-4</v>
          </cell>
          <cell r="F323">
            <v>5.6394453262252847E-4</v>
          </cell>
          <cell r="G323">
            <v>5.7404731819770329E-2</v>
          </cell>
          <cell r="H323">
            <v>5.7477050545868519E-2</v>
          </cell>
          <cell r="I323">
            <v>5.5951503388935758E-2</v>
          </cell>
        </row>
        <row r="324">
          <cell r="A324" t="str">
            <v>T_B_c-BEVELC-S2</v>
          </cell>
          <cell r="B324" t="str">
            <v>VAR_fin</v>
          </cell>
          <cell r="C324" t="str">
            <v>T-ELC-Bus_c_BatSTGout_S2</v>
          </cell>
          <cell r="D324">
            <v>6.863346062984299E-4</v>
          </cell>
          <cell r="E324">
            <v>1.9220234516824546E-3</v>
          </cell>
          <cell r="F324">
            <v>2.0111076435890339E-3</v>
          </cell>
          <cell r="G324">
            <v>0.17699287013945014</v>
          </cell>
          <cell r="H324">
            <v>0.16455238918757575</v>
          </cell>
          <cell r="I324">
            <v>0.14786975451238149</v>
          </cell>
        </row>
        <row r="325">
          <cell r="A325" t="str">
            <v>T_B_c-BEVELC-S2</v>
          </cell>
          <cell r="B325" t="str">
            <v>VAR_ncap</v>
          </cell>
          <cell r="C325" t="str">
            <v>-</v>
          </cell>
          <cell r="E325">
            <v>3.31008637668558E-7</v>
          </cell>
          <cell r="F325">
            <v>5.8025432373565604E-7</v>
          </cell>
          <cell r="G325">
            <v>1.2473163612053699E-3</v>
          </cell>
          <cell r="H325">
            <v>7.8306491196355999E-4</v>
          </cell>
          <cell r="I325">
            <v>7.7100412505188805E-4</v>
          </cell>
        </row>
        <row r="326">
          <cell r="A326" t="str">
            <v>T_B_c-BEVELC-S2</v>
          </cell>
          <cell r="B326" t="str">
            <v>VAR_cap</v>
          </cell>
          <cell r="C326" t="str">
            <v>-</v>
          </cell>
          <cell r="D326">
            <v>4.1723883943629105E-6</v>
          </cell>
          <cell r="E326">
            <v>1.2104897363433659E-5</v>
          </cell>
          <cell r="F326">
            <v>1.2708291536872044E-5</v>
          </cell>
          <cell r="G326">
            <v>1.2481327055608115E-3</v>
          </cell>
          <cell r="H326">
            <v>1.2491129547632133E-3</v>
          </cell>
          <cell r="I326">
            <v>1.21591842289771E-3</v>
          </cell>
        </row>
        <row r="327">
          <cell r="A327" t="str">
            <v>T_B_c-BEVELC-S3</v>
          </cell>
          <cell r="B327" t="str">
            <v>VAR_fout</v>
          </cell>
          <cell r="C327" t="str">
            <v>TPBSc</v>
          </cell>
          <cell r="D327">
            <v>3.807357059415563E-5</v>
          </cell>
          <cell r="E327">
            <v>5.1080968215900492E-5</v>
          </cell>
          <cell r="F327">
            <v>5.7926353512416112E-5</v>
          </cell>
          <cell r="G327">
            <v>9.1823398542034782E-3</v>
          </cell>
          <cell r="H327">
            <v>9.3486152350002166E-3</v>
          </cell>
          <cell r="I327">
            <v>9.0218583084669315E-3</v>
          </cell>
        </row>
        <row r="328">
          <cell r="A328" t="str">
            <v>T_B_c-BEVELC-S3</v>
          </cell>
          <cell r="B328" t="str">
            <v>VAR_fin</v>
          </cell>
          <cell r="C328" t="str">
            <v>T-ELC-Bus_c_BatSTGout_S3</v>
          </cell>
          <cell r="D328">
            <v>2.0808594783411699E-4</v>
          </cell>
          <cell r="E328">
            <v>2.7764013931309622E-4</v>
          </cell>
          <cell r="F328">
            <v>3.1169446042078277E-4</v>
          </cell>
          <cell r="G328">
            <v>4.252717264498522E-2</v>
          </cell>
          <cell r="H328">
            <v>3.9596615715383837E-2</v>
          </cell>
          <cell r="I328">
            <v>3.5300420560257485E-2</v>
          </cell>
        </row>
        <row r="329">
          <cell r="A329" t="str">
            <v>T_B_c-BEVELC-S3</v>
          </cell>
          <cell r="B329" t="str">
            <v>VAR_ncap</v>
          </cell>
          <cell r="C329" t="str">
            <v>-</v>
          </cell>
          <cell r="E329">
            <v>1.26587815940876E-7</v>
          </cell>
          <cell r="F329">
            <v>1.85797590574212E-7</v>
          </cell>
          <cell r="G329">
            <v>2.0550248620732601E-4</v>
          </cell>
          <cell r="H329">
            <v>1.52532502749387E-4</v>
          </cell>
          <cell r="I329">
            <v>1.43821779385953E-4</v>
          </cell>
        </row>
        <row r="330">
          <cell r="A330" t="str">
            <v>T_B_c-BEVELC-S3</v>
          </cell>
          <cell r="B330" t="str">
            <v>VAR_cap</v>
          </cell>
          <cell r="C330" t="str">
            <v>-</v>
          </cell>
          <cell r="D330">
            <v>7.7870757538705012E-7</v>
          </cell>
          <cell r="E330">
            <v>1.045575411015336E-6</v>
          </cell>
          <cell r="F330">
            <v>1.2376963745450384E-6</v>
          </cell>
          <cell r="G330">
            <v>2.0616359587187865E-4</v>
          </cell>
          <cell r="H330">
            <v>2.03180904861677E-4</v>
          </cell>
          <cell r="I330">
            <v>1.9606740239670799E-4</v>
          </cell>
        </row>
        <row r="331">
          <cell r="A331" t="str">
            <v>T_B_c-BEVELC-S4</v>
          </cell>
          <cell r="B331" t="str">
            <v>VAR_fout</v>
          </cell>
          <cell r="C331" t="str">
            <v>TPBSc</v>
          </cell>
          <cell r="E331">
            <v>1.3526899612668678E-6</v>
          </cell>
          <cell r="F331">
            <v>2.8432203099845018E-6</v>
          </cell>
          <cell r="G331">
            <v>8.5475176231277474E-7</v>
          </cell>
          <cell r="H331">
            <v>6.3661869554144934E-6</v>
          </cell>
          <cell r="I331">
            <v>1.8970309174948183E-6</v>
          </cell>
        </row>
        <row r="332">
          <cell r="A332" t="str">
            <v>T_B_c-BEVELC-S4</v>
          </cell>
          <cell r="B332" t="str">
            <v>VAR_fin</v>
          </cell>
          <cell r="C332" t="str">
            <v>T-ELC-Bus_c_BatSTGout_S4</v>
          </cell>
          <cell r="E332">
            <v>1.0698758624365954E-5</v>
          </cell>
          <cell r="F332">
            <v>2.1931675590363106E-5</v>
          </cell>
          <cell r="G332">
            <v>5.9265969325687814E-6</v>
          </cell>
          <cell r="H332">
            <v>4.0262670096935644E-5</v>
          </cell>
          <cell r="I332">
            <v>1.1081418256203453E-5</v>
          </cell>
        </row>
        <row r="333">
          <cell r="A333" t="str">
            <v>T_B_c-BEVELC-S4</v>
          </cell>
          <cell r="B333" t="str">
            <v>VAR_ncap</v>
          </cell>
          <cell r="C333" t="str">
            <v>-</v>
          </cell>
          <cell r="E333">
            <v>5.3402701065474898E-8</v>
          </cell>
          <cell r="F333">
            <v>5.3865308985283102E-8</v>
          </cell>
          <cell r="G333">
            <v>5.2236170209852902E-8</v>
          </cell>
          <cell r="H333">
            <v>1.4829332706861E-7</v>
          </cell>
          <cell r="I333">
            <v>5.9811525336855504E-8</v>
          </cell>
        </row>
        <row r="334">
          <cell r="A334" t="str">
            <v>T_B_c-BEVELC-S4</v>
          </cell>
          <cell r="B334" t="str">
            <v>VAR_cap</v>
          </cell>
          <cell r="C334" t="str">
            <v>-</v>
          </cell>
          <cell r="E334">
            <v>5.3402701065474898E-8</v>
          </cell>
          <cell r="F334">
            <v>1.07268010050758E-7</v>
          </cell>
          <cell r="G334">
            <v>7.3407679056310001E-8</v>
          </cell>
          <cell r="H334">
            <v>2.05038676177397E-7</v>
          </cell>
          <cell r="I334">
            <v>8.5835319079993295E-8</v>
          </cell>
        </row>
        <row r="335">
          <cell r="A335" t="str">
            <v>T_C-BAT-ELC-S1</v>
          </cell>
          <cell r="B335" t="str">
            <v>VAR_fout</v>
          </cell>
          <cell r="C335" t="str">
            <v>TPCAR</v>
          </cell>
          <cell r="D335">
            <v>1.3785211929911823E-2</v>
          </cell>
          <cell r="E335">
            <v>0.33263236596692475</v>
          </cell>
          <cell r="F335">
            <v>0.81560242501569813</v>
          </cell>
          <cell r="G335">
            <v>1.5403229822451736</v>
          </cell>
          <cell r="H335">
            <v>2.0262750795240017</v>
          </cell>
          <cell r="I335">
            <v>2.2896564233790389</v>
          </cell>
        </row>
        <row r="336">
          <cell r="A336" t="str">
            <v>T_C-BAT-ELC-S1</v>
          </cell>
          <cell r="B336" t="str">
            <v>VAR_fin</v>
          </cell>
          <cell r="C336" t="str">
            <v>T-ELC-car-BatSTGOut_S1</v>
          </cell>
          <cell r="D336">
            <v>7.6091103309562508E-3</v>
          </cell>
          <cell r="E336">
            <v>0.1836051839578455</v>
          </cell>
          <cell r="F336">
            <v>0.4501932120951887</v>
          </cell>
          <cell r="G336">
            <v>0.85022178670894366</v>
          </cell>
          <cell r="H336">
            <v>1.0587266008924558</v>
          </cell>
          <cell r="I336">
            <v>1.0769310673986106</v>
          </cell>
        </row>
        <row r="337">
          <cell r="A337" t="str">
            <v>T_C-BAT-ELC-S1</v>
          </cell>
          <cell r="B337" t="str">
            <v>VAR_ncap</v>
          </cell>
          <cell r="C337" t="str">
            <v>-</v>
          </cell>
          <cell r="D337">
            <v>2.5212545035676E-5</v>
          </cell>
          <cell r="E337">
            <v>3.3822168603528199E-2</v>
          </cell>
          <cell r="F337">
            <v>9.1602897551982407E-2</v>
          </cell>
          <cell r="G337">
            <v>0.13462749739631999</v>
          </cell>
          <cell r="H337">
            <v>0.108178493008593</v>
          </cell>
          <cell r="I337">
            <v>0.29385158156007102</v>
          </cell>
        </row>
        <row r="338">
          <cell r="A338" t="str">
            <v>T_C-BAT-ELC-S1</v>
          </cell>
          <cell r="B338" t="str">
            <v>VAR_cap</v>
          </cell>
          <cell r="C338" t="str">
            <v>-</v>
          </cell>
          <cell r="D338">
            <v>1.4967616461488769E-3</v>
          </cell>
          <cell r="E338">
            <v>3.5537484051326985E-2</v>
          </cell>
          <cell r="F338">
            <v>0.12394087912738076</v>
          </cell>
          <cell r="G338">
            <v>0.23408637701271781</v>
          </cell>
          <cell r="H338">
            <v>0.30794137539853506</v>
          </cell>
          <cell r="I338">
            <v>0.34797087253844644</v>
          </cell>
        </row>
        <row r="339">
          <cell r="A339" t="str">
            <v>D-TNGA</v>
          </cell>
          <cell r="B339" t="str">
            <v>VAR_fout</v>
          </cell>
          <cell r="C339" t="str">
            <v>CO2</v>
          </cell>
          <cell r="D339">
            <v>15.5933589379824</v>
          </cell>
          <cell r="E339">
            <v>8.1953903827765693</v>
          </cell>
          <cell r="F339">
            <v>291.63367013510498</v>
          </cell>
          <cell r="G339">
            <v>351.90333480041897</v>
          </cell>
          <cell r="H339">
            <v>0.116395790843157</v>
          </cell>
          <cell r="I339">
            <v>2.0341234220449499E-2</v>
          </cell>
        </row>
        <row r="340">
          <cell r="A340" t="str">
            <v>D-TNGA</v>
          </cell>
          <cell r="B340" t="str">
            <v>VAR_fout</v>
          </cell>
          <cell r="C340" t="str">
            <v>TNGA</v>
          </cell>
          <cell r="D340">
            <v>0.29794134308766423</v>
          </cell>
          <cell r="E340">
            <v>0.16207711345733289</v>
          </cell>
          <cell r="F340">
            <v>5.5392127827274971</v>
          </cell>
          <cell r="G340">
            <v>6.2198684521301644</v>
          </cell>
          <cell r="H340">
            <v>2.1867518213168772E-3</v>
          </cell>
          <cell r="I340">
            <v>4.1875478626113706E-4</v>
          </cell>
        </row>
        <row r="341">
          <cell r="A341" t="str">
            <v>D-TNGA</v>
          </cell>
          <cell r="B341" t="str">
            <v>VAR_fin</v>
          </cell>
          <cell r="C341" t="str">
            <v>NGA</v>
          </cell>
          <cell r="D341">
            <v>0.27647799535429712</v>
          </cell>
          <cell r="E341">
            <v>0.14530834012015181</v>
          </cell>
          <cell r="F341">
            <v>5.1708097541685278</v>
          </cell>
          <cell r="G341">
            <v>6.2394208297946658</v>
          </cell>
          <cell r="H341">
            <v>2.0637551567935664E-3</v>
          </cell>
          <cell r="I341">
            <v>3.606601812136436E-4</v>
          </cell>
        </row>
        <row r="342">
          <cell r="A342" t="str">
            <v>D-TNGA</v>
          </cell>
          <cell r="B342" t="str">
            <v>VAR_fin</v>
          </cell>
          <cell r="C342" t="str">
            <v>BNGA</v>
          </cell>
          <cell r="D342">
            <v>2.241371884369461E-2</v>
          </cell>
          <cell r="E342">
            <v>1.5396683065048E-2</v>
          </cell>
          <cell r="F342">
            <v>0.21963376021487052</v>
          </cell>
          <cell r="G342">
            <v>2.2636224868171357E-4</v>
          </cell>
          <cell r="H342">
            <v>1.0153768054075461E-4</v>
          </cell>
          <cell r="I342">
            <v>5.3203164216021551E-5</v>
          </cell>
        </row>
        <row r="343">
          <cell r="A343" t="str">
            <v>D-TNGA</v>
          </cell>
          <cell r="B343" t="str">
            <v>VAR_fin</v>
          </cell>
          <cell r="C343" t="str">
            <v>H2</v>
          </cell>
          <cell r="E343">
            <v>1.8892058077678265E-3</v>
          </cell>
          <cell r="F343">
            <v>0.1664383786449829</v>
          </cell>
          <cell r="G343">
            <v>6.1591240916695719E-5</v>
          </cell>
          <cell r="H343">
            <v>2.8285087164103508E-5</v>
          </cell>
          <cell r="I343">
            <v>5.7055706212244308E-6</v>
          </cell>
        </row>
        <row r="344">
          <cell r="A344" t="str">
            <v>D-TNGA</v>
          </cell>
          <cell r="B344" t="str">
            <v>VAR_ncap</v>
          </cell>
          <cell r="C344" t="str">
            <v>-</v>
          </cell>
          <cell r="D344">
            <v>5.56373404861769E-8</v>
          </cell>
          <cell r="E344">
            <v>2.8519316830863601E-8</v>
          </cell>
          <cell r="F344">
            <v>5.4899117575734099E-8</v>
          </cell>
          <cell r="G344">
            <v>3.8965760037154302E-8</v>
          </cell>
          <cell r="H344">
            <v>7.4895002897703097E-8</v>
          </cell>
          <cell r="I344">
            <v>1.2376800559796401E-7</v>
          </cell>
        </row>
        <row r="345">
          <cell r="A345" t="str">
            <v>D-TNGA</v>
          </cell>
          <cell r="B345" t="str">
            <v>VAR_cap</v>
          </cell>
          <cell r="C345" t="str">
            <v>-</v>
          </cell>
          <cell r="D345">
            <v>0.95961774871898453</v>
          </cell>
          <cell r="E345">
            <v>0.95961777723830133</v>
          </cell>
          <cell r="F345">
            <v>0.95961783213741891</v>
          </cell>
          <cell r="G345">
            <v>0.95961787110317898</v>
          </cell>
          <cell r="H345">
            <v>0.95961800444965883</v>
          </cell>
          <cell r="I345">
            <v>0.48125378457160845</v>
          </cell>
        </row>
        <row r="346">
          <cell r="A346" t="str">
            <v>T_C-BAT-ELC-S2</v>
          </cell>
          <cell r="B346" t="str">
            <v>VAR_fout</v>
          </cell>
          <cell r="C346" t="str">
            <v>TPCAR</v>
          </cell>
          <cell r="D346">
            <v>9.6823108233717883E-2</v>
          </cell>
          <cell r="E346">
            <v>0.14992304649393062</v>
          </cell>
          <cell r="F346">
            <v>1.1694138724985046</v>
          </cell>
          <cell r="G346">
            <v>8.4874837721866303</v>
          </cell>
          <cell r="H346">
            <v>18.197381652337796</v>
          </cell>
          <cell r="I346">
            <v>18.011089301755021</v>
          </cell>
        </row>
        <row r="347">
          <cell r="A347" t="str">
            <v>T_C-BAT-ELC-S2</v>
          </cell>
          <cell r="B347" t="str">
            <v>VAR_fin</v>
          </cell>
          <cell r="C347" t="str">
            <v>T-ELC-car-BatSTGOut_S2</v>
          </cell>
          <cell r="D347">
            <v>6.6145117403609163E-2</v>
          </cell>
          <cell r="E347">
            <v>0.10242056563511974</v>
          </cell>
          <cell r="F347">
            <v>0.79889005115502032</v>
          </cell>
          <cell r="G347">
            <v>5.7982605683072661</v>
          </cell>
          <cell r="H347">
            <v>11.69878418487091</v>
          </cell>
          <cell r="I347">
            <v>10.483968576280569</v>
          </cell>
        </row>
        <row r="348">
          <cell r="A348" t="str">
            <v>T_C-BAT-ELC-S2</v>
          </cell>
          <cell r="B348" t="str">
            <v>VAR_ncap</v>
          </cell>
          <cell r="C348" t="str">
            <v>-</v>
          </cell>
          <cell r="D348">
            <v>6.55401545725123E-5</v>
          </cell>
          <cell r="E348">
            <v>1.2079961752463E-4</v>
          </cell>
          <cell r="F348">
            <v>7.8847333859700899E-2</v>
          </cell>
          <cell r="G348">
            <v>0.59765471992669705</v>
          </cell>
          <cell r="H348">
            <v>0.64546221290147099</v>
          </cell>
          <cell r="I348">
            <v>1.47791978611519</v>
          </cell>
        </row>
        <row r="349">
          <cell r="A349" t="str">
            <v>T_C-BAT-ELC-S2</v>
          </cell>
          <cell r="B349" t="str">
            <v>VAR_cap</v>
          </cell>
          <cell r="C349" t="str">
            <v>-</v>
          </cell>
          <cell r="D349">
            <v>7.3519637229610716E-3</v>
          </cell>
          <cell r="E349">
            <v>1.1374766048712607E-2</v>
          </cell>
          <cell r="F349">
            <v>8.8727776704038697E-2</v>
          </cell>
          <cell r="G349">
            <v>0.64397236893164767</v>
          </cell>
          <cell r="H349">
            <v>1.9193764773585753</v>
          </cell>
          <cell r="I349">
            <v>1.8997390800015987</v>
          </cell>
        </row>
        <row r="350">
          <cell r="A350" t="str">
            <v>TFLGV-BeVELCExt</v>
          </cell>
          <cell r="B350" t="str">
            <v>VAR_fout</v>
          </cell>
          <cell r="C350" t="str">
            <v>TFLGV</v>
          </cell>
          <cell r="D350">
            <v>2.7943054619977231E-2</v>
          </cell>
          <cell r="E350">
            <v>2.4243588537628449E-2</v>
          </cell>
          <cell r="F350">
            <v>1.863671044461513E-2</v>
          </cell>
          <cell r="G350">
            <v>9.2841812424771693E-3</v>
          </cell>
        </row>
        <row r="351">
          <cell r="A351" t="str">
            <v>TFLGV-BeVELCExt</v>
          </cell>
          <cell r="B351" t="str">
            <v>VAR_fin</v>
          </cell>
          <cell r="C351" t="str">
            <v>TELC</v>
          </cell>
          <cell r="D351">
            <v>4.054284399179317E-2</v>
          </cell>
          <cell r="E351">
            <v>3.4850446213266467E-2</v>
          </cell>
          <cell r="F351">
            <v>2.6424488044675981E-2</v>
          </cell>
          <cell r="G351">
            <v>1.3163789659957308E-2</v>
          </cell>
        </row>
        <row r="352">
          <cell r="A352" t="str">
            <v>TFLGV-BeVELCExt</v>
          </cell>
          <cell r="B352" t="str">
            <v>VAR_cap</v>
          </cell>
          <cell r="C352" t="str">
            <v>-</v>
          </cell>
          <cell r="D352">
            <v>1.9499999999999999E-3</v>
          </cell>
          <cell r="E352">
            <v>1.6900000000000001E-3</v>
          </cell>
          <cell r="F352">
            <v>1.2999999999999999E-3</v>
          </cell>
          <cell r="G352">
            <v>6.4999999999999997E-4</v>
          </cell>
        </row>
        <row r="353">
          <cell r="A353" t="str">
            <v>T_C-BAT-ELC-S3</v>
          </cell>
          <cell r="B353" t="str">
            <v>VAR_fout</v>
          </cell>
          <cell r="C353" t="str">
            <v>TPCAR</v>
          </cell>
          <cell r="D353">
            <v>6.1193417662961394E-2</v>
          </cell>
          <cell r="E353">
            <v>9.3409082377054448E-2</v>
          </cell>
          <cell r="F353">
            <v>0.12042432420360556</v>
          </cell>
          <cell r="G353">
            <v>0.10290370199577874</v>
          </cell>
          <cell r="H353">
            <v>0.71218075658427071</v>
          </cell>
          <cell r="I353">
            <v>1.0945703549995696</v>
          </cell>
        </row>
        <row r="354">
          <cell r="A354" t="str">
            <v>T_C-BAT-ELC-S3</v>
          </cell>
          <cell r="B354" t="str">
            <v>VAR_fin</v>
          </cell>
          <cell r="C354" t="str">
            <v>T-ELC-car-BatSTGOut_S3</v>
          </cell>
          <cell r="D354">
            <v>4.5753705168259259E-2</v>
          </cell>
          <cell r="E354">
            <v>6.9841034842285057E-2</v>
          </cell>
          <cell r="F354">
            <v>9.0040060436657035E-2</v>
          </cell>
          <cell r="G354">
            <v>7.6940066785761957E-2</v>
          </cell>
          <cell r="H354">
            <v>0.50542900308858851</v>
          </cell>
          <cell r="I354">
            <v>0.6863985578386711</v>
          </cell>
        </row>
        <row r="355">
          <cell r="A355" t="str">
            <v>T_C-BAT-ELC-S3</v>
          </cell>
          <cell r="B355" t="str">
            <v>VAR_ncap</v>
          </cell>
          <cell r="C355" t="str">
            <v>-</v>
          </cell>
          <cell r="D355">
            <v>4.35758658727846E-5</v>
          </cell>
          <cell r="E355">
            <v>2.5481862504897099E-4</v>
          </cell>
          <cell r="F355">
            <v>2.0991759748399601E-3</v>
          </cell>
          <cell r="G355">
            <v>2.14802300453267E-4</v>
          </cell>
          <cell r="H355">
            <v>1.89846377810535E-4</v>
          </cell>
          <cell r="I355">
            <v>7.1408978410630694E-2</v>
          </cell>
        </row>
        <row r="356">
          <cell r="A356" t="str">
            <v>T_C-BAT-ELC-S3</v>
          </cell>
          <cell r="B356" t="str">
            <v>VAR_cap</v>
          </cell>
          <cell r="C356" t="str">
            <v>-</v>
          </cell>
          <cell r="D356">
            <v>4.2641422657142504E-3</v>
          </cell>
          <cell r="E356">
            <v>6.4224756729609669E-3</v>
          </cell>
          <cell r="F356">
            <v>8.286798999228781E-3</v>
          </cell>
          <cell r="G356">
            <v>7.0814294768663695E-3</v>
          </cell>
          <cell r="H356">
            <v>4.8978646823727996E-2</v>
          </cell>
          <cell r="I356">
            <v>7.5266008219018798E-2</v>
          </cell>
        </row>
        <row r="357">
          <cell r="A357" t="str">
            <v>T_C-BAT-ELC-S4</v>
          </cell>
          <cell r="B357" t="str">
            <v>VAR_fout</v>
          </cell>
          <cell r="C357" t="str">
            <v>TPCAR</v>
          </cell>
          <cell r="D357">
            <v>0.19320837956212339</v>
          </cell>
          <cell r="E357">
            <v>1.0088268262204649</v>
          </cell>
          <cell r="F357">
            <v>2.16133435885282</v>
          </cell>
          <cell r="G357">
            <v>11.303972285540134</v>
          </cell>
          <cell r="H357">
            <v>22.505744731350038</v>
          </cell>
          <cell r="I357">
            <v>23.00047809713233</v>
          </cell>
        </row>
        <row r="358">
          <cell r="A358" t="str">
            <v>T_C-BAT-ELC-S4</v>
          </cell>
          <cell r="B358" t="str">
            <v>VAR_fin</v>
          </cell>
          <cell r="C358" t="str">
            <v>T-ELC-car-BatSTGOut_S4</v>
          </cell>
          <cell r="D358">
            <v>0.14919877941038345</v>
          </cell>
          <cell r="E358">
            <v>0.77903314260833278</v>
          </cell>
          <cell r="F358">
            <v>1.669018957507892</v>
          </cell>
          <cell r="G358">
            <v>8.729118640266357</v>
          </cell>
          <cell r="H358">
            <v>16.301076690191884</v>
          </cell>
          <cell r="I358">
            <v>15.137686151416272</v>
          </cell>
        </row>
        <row r="359">
          <cell r="A359" t="str">
            <v>T_C-BAT-ELC-S4</v>
          </cell>
          <cell r="B359" t="str">
            <v>VAR_ncap</v>
          </cell>
          <cell r="C359" t="str">
            <v>-</v>
          </cell>
          <cell r="D359">
            <v>1.3665521085507701E-4</v>
          </cell>
          <cell r="E359">
            <v>5.20600917822523E-2</v>
          </cell>
          <cell r="F359">
            <v>9.6136762812148197E-2</v>
          </cell>
          <cell r="G359">
            <v>0.78639888211144104</v>
          </cell>
          <cell r="H359">
            <v>0.88646730905705096</v>
          </cell>
          <cell r="I359">
            <v>1.9270701723055901</v>
          </cell>
        </row>
        <row r="360">
          <cell r="A360" t="str">
            <v>T_C-BAT-ELC-S4</v>
          </cell>
          <cell r="B360" t="str">
            <v>VAR_cap</v>
          </cell>
          <cell r="C360" t="str">
            <v>-</v>
          </cell>
          <cell r="D360">
            <v>1.5338866009895967E-2</v>
          </cell>
          <cell r="E360">
            <v>7.9435328429374813E-2</v>
          </cell>
          <cell r="F360">
            <v>0.17019859925842379</v>
          </cell>
          <cell r="G360">
            <v>0.89008941722837487</v>
          </cell>
          <cell r="H360">
            <v>1.955466083884621</v>
          </cell>
          <cell r="I360">
            <v>2.3261480921976099</v>
          </cell>
        </row>
        <row r="361">
          <cell r="A361" t="str">
            <v>T_B_c-ICENGA-S1</v>
          </cell>
          <cell r="B361" t="str">
            <v>VAR_fout</v>
          </cell>
          <cell r="C361" t="str">
            <v>CO2_T</v>
          </cell>
          <cell r="E361">
            <v>5.1413306892657802E-3</v>
          </cell>
          <cell r="F361">
            <v>1.9541088373092708E-2</v>
          </cell>
          <cell r="H361">
            <v>5.8552046098077603E-5</v>
          </cell>
        </row>
        <row r="362">
          <cell r="A362" t="str">
            <v>T_B_c-ICENGA-S1</v>
          </cell>
          <cell r="B362" t="str">
            <v>VAR_fout</v>
          </cell>
          <cell r="C362" t="str">
            <v>TPBSc</v>
          </cell>
          <cell r="E362">
            <v>1.0960653373830161E-5</v>
          </cell>
          <cell r="F362">
            <v>4.3215511432639544E-5</v>
          </cell>
          <cell r="H362">
            <v>1.5874444340101859E-7</v>
          </cell>
        </row>
        <row r="363">
          <cell r="A363" t="str">
            <v>T_B_c-ICENGA-S1</v>
          </cell>
          <cell r="B363" t="str">
            <v>VAR_fin</v>
          </cell>
          <cell r="C363" t="str">
            <v>TNGA</v>
          </cell>
          <cell r="E363">
            <v>9.1158345554357898E-5</v>
          </cell>
          <cell r="F363">
            <v>3.4647319810448179E-4</v>
          </cell>
          <cell r="H363">
            <v>1.0381568457105951E-6</v>
          </cell>
        </row>
        <row r="364">
          <cell r="A364" t="str">
            <v>T_B_c-ICENGA-S1</v>
          </cell>
          <cell r="B364" t="str">
            <v>VAR_ncap</v>
          </cell>
          <cell r="C364" t="str">
            <v>-</v>
          </cell>
          <cell r="E364">
            <v>3.0775510213620699E-7</v>
          </cell>
          <cell r="F364">
            <v>6.9140376471586E-7</v>
          </cell>
          <cell r="H364">
            <v>1.88674868224073E-8</v>
          </cell>
        </row>
        <row r="365">
          <cell r="A365" t="str">
            <v>T_B_c-ICENGA-S1</v>
          </cell>
          <cell r="B365" t="str">
            <v>VAR_cap</v>
          </cell>
          <cell r="C365" t="str">
            <v>-</v>
          </cell>
          <cell r="E365">
            <v>3.0775510213620699E-7</v>
          </cell>
          <cell r="F365">
            <v>9.9915886685206705E-7</v>
          </cell>
          <cell r="G365">
            <v>4.8129915310220527E-9</v>
          </cell>
          <cell r="H365">
            <v>1.2089020119901798E-8</v>
          </cell>
          <cell r="I365">
            <v>1.42574932611932E-8</v>
          </cell>
        </row>
        <row r="366">
          <cell r="A366" t="str">
            <v>TFLGV-FCLH2O</v>
          </cell>
          <cell r="B366" t="str">
            <v>VAR_fout</v>
          </cell>
          <cell r="C366" t="str">
            <v>TFLGV</v>
          </cell>
          <cell r="E366">
            <v>2.2497586806772443E-5</v>
          </cell>
          <cell r="F366">
            <v>4.5662705092952961E-5</v>
          </cell>
          <cell r="G366">
            <v>6.9981557024815982E-5</v>
          </cell>
          <cell r="H366">
            <v>5.5918582863763042E-2</v>
          </cell>
          <cell r="I366">
            <v>0.10989594890139533</v>
          </cell>
        </row>
        <row r="367">
          <cell r="A367" t="str">
            <v>TFLGV-FCLH2O</v>
          </cell>
          <cell r="B367" t="str">
            <v>VAR_fin</v>
          </cell>
          <cell r="C367" t="str">
            <v>TH2O</v>
          </cell>
          <cell r="E367">
            <v>4.8371147733340265E-5</v>
          </cell>
          <cell r="F367">
            <v>9.5551434443305299E-5</v>
          </cell>
          <cell r="G367">
            <v>1.4008824287181496E-4</v>
          </cell>
          <cell r="H367">
            <v>9.6984802034403045E-2</v>
          </cell>
          <cell r="I367">
            <v>0.18411458937604799</v>
          </cell>
        </row>
        <row r="368">
          <cell r="A368" t="str">
            <v>TFLGV-FCLH2O</v>
          </cell>
          <cell r="B368" t="str">
            <v>VAR_ncap</v>
          </cell>
          <cell r="C368" t="str">
            <v>-</v>
          </cell>
          <cell r="E368">
            <v>1.62649417307256E-6</v>
          </cell>
          <cell r="F368">
            <v>1.8412958020939301E-6</v>
          </cell>
          <cell r="G368">
            <v>2.36710857053409E-6</v>
          </cell>
          <cell r="H368">
            <v>4.21208130716308E-3</v>
          </cell>
          <cell r="I368">
            <v>5.6234688196334301E-3</v>
          </cell>
        </row>
        <row r="369">
          <cell r="A369" t="str">
            <v>TFLGV-FCLH2O</v>
          </cell>
          <cell r="B369" t="str">
            <v>VAR_cap</v>
          </cell>
          <cell r="C369" t="str">
            <v>-</v>
          </cell>
          <cell r="E369">
            <v>1.62649417307256E-6</v>
          </cell>
          <cell r="F369">
            <v>3.4677899751664799E-6</v>
          </cell>
          <cell r="G369">
            <v>5.6193955032721299E-6</v>
          </cell>
          <cell r="H369">
            <v>4.2210497292886296E-3</v>
          </cell>
          <cell r="I369">
            <v>7.73735015659312E-3</v>
          </cell>
        </row>
        <row r="370">
          <cell r="A370" t="str">
            <v>T_B_c-ICENGA-S2</v>
          </cell>
          <cell r="B370" t="str">
            <v>VAR_fout</v>
          </cell>
          <cell r="C370" t="str">
            <v>CO2_T</v>
          </cell>
          <cell r="E370">
            <v>3.2245973951977301E-3</v>
          </cell>
          <cell r="F370">
            <v>1.1892591454441069E-2</v>
          </cell>
          <cell r="H370">
            <v>1.58290821972614E-4</v>
          </cell>
        </row>
        <row r="371">
          <cell r="A371" t="str">
            <v>T_B_c-ICENGA-S2</v>
          </cell>
          <cell r="B371" t="str">
            <v>VAR_fout</v>
          </cell>
          <cell r="C371" t="str">
            <v>TPBSc</v>
          </cell>
          <cell r="E371">
            <v>4.8596555890020066E-6</v>
          </cell>
          <cell r="F371">
            <v>1.8548641882863084E-5</v>
          </cell>
          <cell r="H371">
            <v>3.0003913055162047E-7</v>
          </cell>
        </row>
        <row r="372">
          <cell r="A372" t="str">
            <v>T_B_c-ICENGA-S2</v>
          </cell>
          <cell r="B372" t="str">
            <v>VAR_fin</v>
          </cell>
          <cell r="C372" t="str">
            <v>TNGA</v>
          </cell>
          <cell r="E372">
            <v>5.7173712680810887E-5</v>
          </cell>
          <cell r="F372">
            <v>2.1086155061065737E-4</v>
          </cell>
          <cell r="H372">
            <v>2.8065748576704572E-6</v>
          </cell>
        </row>
        <row r="373">
          <cell r="A373" t="str">
            <v>T_B_c-ICENGA-S2</v>
          </cell>
          <cell r="B373" t="str">
            <v>VAR_ncap</v>
          </cell>
          <cell r="C373" t="str">
            <v>-</v>
          </cell>
          <cell r="E373">
            <v>1.3550456415554699E-7</v>
          </cell>
          <cell r="F373">
            <v>2.8122179442398702E-7</v>
          </cell>
          <cell r="H373">
            <v>1.7442282596191798E-8</v>
          </cell>
        </row>
        <row r="374">
          <cell r="A374" t="str">
            <v>T_B_c-ICENGA-S2</v>
          </cell>
          <cell r="B374" t="str">
            <v>VAR_cap</v>
          </cell>
          <cell r="C374" t="str">
            <v>-</v>
          </cell>
          <cell r="E374">
            <v>1.3550456415554699E-7</v>
          </cell>
          <cell r="F374">
            <v>4.1672635857953298E-7</v>
          </cell>
          <cell r="G374">
            <v>2.8501174722810107E-9</v>
          </cell>
          <cell r="H374">
            <v>7.5793607452462985E-9</v>
          </cell>
          <cell r="I374">
            <v>1.10030177143731E-8</v>
          </cell>
        </row>
        <row r="375">
          <cell r="A375" t="str">
            <v>T_B_u-ICEDSL-S1</v>
          </cell>
          <cell r="B375" t="str">
            <v>VAR_fout</v>
          </cell>
          <cell r="C375" t="str">
            <v>CO2_T</v>
          </cell>
          <cell r="D375">
            <v>2.0879793552101841E-2</v>
          </cell>
          <cell r="E375">
            <v>4.1245131506895377E-2</v>
          </cell>
          <cell r="F375">
            <v>14.837618640842306</v>
          </cell>
          <cell r="G375">
            <v>3.3894286162273399E-3</v>
          </cell>
          <cell r="H375">
            <v>6.4930521372747902E-5</v>
          </cell>
        </row>
        <row r="376">
          <cell r="A376" t="str">
            <v>T_B_u-ICEDSL-S1</v>
          </cell>
          <cell r="B376" t="str">
            <v>VAR_fout</v>
          </cell>
          <cell r="C376" t="str">
            <v>TPBSu</v>
          </cell>
          <cell r="D376">
            <v>3.5298862677428245E-5</v>
          </cell>
          <cell r="E376">
            <v>7.1048699551189194E-5</v>
          </cell>
          <cell r="F376">
            <v>2.7404410229353252E-2</v>
          </cell>
          <cell r="G376">
            <v>5.7300842070400117E-6</v>
          </cell>
          <cell r="H376">
            <v>1.4418947599651711E-7</v>
          </cell>
        </row>
        <row r="377">
          <cell r="A377" t="str">
            <v>T_B_u-ICEDSL-S1</v>
          </cell>
          <cell r="B377" t="str">
            <v>VAR_fin</v>
          </cell>
          <cell r="C377" t="str">
            <v>TDSL</v>
          </cell>
          <cell r="D377">
            <v>2.848539365907481E-4</v>
          </cell>
          <cell r="E377">
            <v>5.6268937935737148E-4</v>
          </cell>
          <cell r="F377">
            <v>0.20242317381776662</v>
          </cell>
          <cell r="G377">
            <v>4.624049953925436E-5</v>
          </cell>
          <cell r="H377">
            <v>8.8581884546722932E-7</v>
          </cell>
        </row>
        <row r="378">
          <cell r="A378" t="str">
            <v>T_B_u-ICEDSL-S1</v>
          </cell>
          <cell r="B378" t="str">
            <v>VAR_ncap</v>
          </cell>
          <cell r="C378" t="str">
            <v>-</v>
          </cell>
          <cell r="E378">
            <v>7.7638664859918597E-7</v>
          </cell>
          <cell r="F378">
            <v>5.15314942019225E-4</v>
          </cell>
          <cell r="H378">
            <v>1.53452909532121E-8</v>
          </cell>
        </row>
        <row r="379">
          <cell r="A379" t="str">
            <v>T_B_u-ICEDSL-S1</v>
          </cell>
          <cell r="B379" t="str">
            <v>VAR_cap</v>
          </cell>
          <cell r="C379" t="str">
            <v>-</v>
          </cell>
          <cell r="D379">
            <v>7.0464135021097004E-7</v>
          </cell>
          <cell r="E379">
            <v>1.5878799683208877E-6</v>
          </cell>
          <cell r="F379">
            <v>5.1692325553139744E-4</v>
          </cell>
          <cell r="G379">
            <v>9.1579247469349319E-8</v>
          </cell>
          <cell r="H379">
            <v>1.4489262602628303E-8</v>
          </cell>
          <cell r="I379">
            <v>1.40765033222837E-8</v>
          </cell>
        </row>
        <row r="380">
          <cell r="A380" t="str">
            <v>T_B_c-ICENGA-S3</v>
          </cell>
          <cell r="B380" t="str">
            <v>VAR_fout</v>
          </cell>
          <cell r="C380" t="str">
            <v>CO2_T</v>
          </cell>
          <cell r="E380">
            <v>1.80631290336852E-3</v>
          </cell>
          <cell r="F380">
            <v>6.9850629301386304E-3</v>
          </cell>
        </row>
        <row r="381">
          <cell r="A381" t="str">
            <v>T_B_c-ICENGA-S3</v>
          </cell>
          <cell r="B381" t="str">
            <v>VAR_fout</v>
          </cell>
          <cell r="C381" t="str">
            <v>TPBSc</v>
          </cell>
          <cell r="E381">
            <v>1.8070217678477564E-6</v>
          </cell>
          <cell r="F381">
            <v>7.2252533264008621E-6</v>
          </cell>
        </row>
        <row r="382">
          <cell r="A382" t="str">
            <v>T_B_c-ICENGA-S3</v>
          </cell>
          <cell r="B382" t="str">
            <v>VAR_fin</v>
          </cell>
          <cell r="C382" t="str">
            <v>TNGA</v>
          </cell>
          <cell r="E382">
            <v>3.202682452781066E-5</v>
          </cell>
          <cell r="F382">
            <v>1.238486335130962E-4</v>
          </cell>
        </row>
        <row r="383">
          <cell r="A383" t="str">
            <v>T_B_c-ICENGA-S3</v>
          </cell>
          <cell r="B383" t="str">
            <v>VAR_ncap</v>
          </cell>
          <cell r="C383" t="str">
            <v>-</v>
          </cell>
          <cell r="E383">
            <v>6.8165788397878098E-8</v>
          </cell>
          <cell r="F383">
            <v>1.1511726588647101E-7</v>
          </cell>
        </row>
        <row r="384">
          <cell r="A384" t="str">
            <v>T_B_c-ICENGA-S3</v>
          </cell>
          <cell r="B384" t="str">
            <v>VAR_cap</v>
          </cell>
          <cell r="C384" t="str">
            <v>-</v>
          </cell>
          <cell r="E384">
            <v>6.8165788397878098E-8</v>
          </cell>
          <cell r="F384">
            <v>1.8328305428434901E-7</v>
          </cell>
          <cell r="G384">
            <v>9.8368687154719834E-9</v>
          </cell>
        </row>
        <row r="385">
          <cell r="A385" t="str">
            <v>T_B_u-ICEDSL-S2</v>
          </cell>
          <cell r="B385" t="str">
            <v>VAR_fout</v>
          </cell>
          <cell r="C385" t="str">
            <v>CO2_T</v>
          </cell>
          <cell r="D385">
            <v>8.1113002082259005</v>
          </cell>
          <cell r="E385">
            <v>9.6027080255236026</v>
          </cell>
          <cell r="F385">
            <v>17.046885436368139</v>
          </cell>
        </row>
        <row r="386">
          <cell r="A386" t="str">
            <v>T_B_u-ICEDSL-S2</v>
          </cell>
          <cell r="B386" t="str">
            <v>VAR_fout</v>
          </cell>
          <cell r="C386" t="str">
            <v>TPBSu</v>
          </cell>
          <cell r="D386">
            <v>9.6788778681291508E-3</v>
          </cell>
          <cell r="E386">
            <v>1.1489889838524491E-2</v>
          </cell>
          <cell r="F386">
            <v>2.1148352004333102E-2</v>
          </cell>
        </row>
        <row r="387">
          <cell r="A387" t="str">
            <v>T_B_u-ICEDSL-S2</v>
          </cell>
          <cell r="B387" t="str">
            <v>VAR_fin</v>
          </cell>
          <cell r="C387" t="str">
            <v>TDSL</v>
          </cell>
          <cell r="D387">
            <v>0.11065893872068079</v>
          </cell>
          <cell r="E387">
            <v>0.13100556651464676</v>
          </cell>
          <cell r="F387">
            <v>0.23256323924103869</v>
          </cell>
        </row>
        <row r="388">
          <cell r="A388" t="str">
            <v>T_B_u-ICEDSL-S2</v>
          </cell>
          <cell r="B388" t="str">
            <v>VAR_ncap</v>
          </cell>
          <cell r="C388" t="str">
            <v>-</v>
          </cell>
          <cell r="E388">
            <v>5.1628945930266501E-7</v>
          </cell>
          <cell r="F388">
            <v>1.80356077906427E-4</v>
          </cell>
        </row>
        <row r="389">
          <cell r="A389" t="str">
            <v>T_B_u-ICEDSL-S2</v>
          </cell>
          <cell r="B389" t="str">
            <v>VAR_cap</v>
          </cell>
          <cell r="C389" t="str">
            <v>-</v>
          </cell>
          <cell r="D389">
            <v>1.8441392782676035E-4</v>
          </cell>
          <cell r="E389">
            <v>2.1833614744283186E-4</v>
          </cell>
          <cell r="F389">
            <v>3.9879713726561294E-4</v>
          </cell>
          <cell r="G389">
            <v>-7.9085172809936939E-9</v>
          </cell>
          <cell r="H389">
            <v>-2.2856957702820099E-8</v>
          </cell>
        </row>
        <row r="390">
          <cell r="A390" t="str">
            <v>T_B_c-ICENGA-S4</v>
          </cell>
          <cell r="B390" t="str">
            <v>VAR_ncap</v>
          </cell>
          <cell r="C390" t="str">
            <v>-</v>
          </cell>
          <cell r="F390">
            <v>1.0356132161529401E-8</v>
          </cell>
        </row>
        <row r="391">
          <cell r="A391" t="str">
            <v>T_B_c-ICENGA-S4</v>
          </cell>
          <cell r="B391" t="str">
            <v>VAR_cap</v>
          </cell>
          <cell r="C391" t="str">
            <v>-</v>
          </cell>
          <cell r="F391">
            <v>1.0356132161529401E-8</v>
          </cell>
          <cell r="G391">
            <v>-1.2752566857539189E-9</v>
          </cell>
        </row>
        <row r="392">
          <cell r="A392" t="str">
            <v>T_B_u-ICEDSL-S3</v>
          </cell>
          <cell r="B392" t="str">
            <v>VAR_fout</v>
          </cell>
          <cell r="C392" t="str">
            <v>CO2_T</v>
          </cell>
          <cell r="D392">
            <v>44.556840398011431</v>
          </cell>
          <cell r="E392">
            <v>63.712688386737625</v>
          </cell>
          <cell r="F392">
            <v>112.24165496037156</v>
          </cell>
        </row>
        <row r="393">
          <cell r="A393" t="str">
            <v>T_B_u-ICEDSL-S3</v>
          </cell>
          <cell r="B393" t="str">
            <v>VAR_fout</v>
          </cell>
          <cell r="C393" t="str">
            <v>TPBSu</v>
          </cell>
          <cell r="D393">
            <v>3.5225755383857374E-2</v>
          </cell>
          <cell r="E393">
            <v>5.050468898113069E-2</v>
          </cell>
          <cell r="F393">
            <v>9.2252811282666478E-2</v>
          </cell>
        </row>
        <row r="394">
          <cell r="A394" t="str">
            <v>T_B_u-ICEDSL-S3</v>
          </cell>
          <cell r="B394" t="str">
            <v>VAR_fin</v>
          </cell>
          <cell r="C394" t="str">
            <v>TDSL</v>
          </cell>
          <cell r="D394">
            <v>0.60786958251038781</v>
          </cell>
          <cell r="E394">
            <v>0.86920448003734829</v>
          </cell>
          <cell r="F394">
            <v>1.5312640513011131</v>
          </cell>
        </row>
        <row r="395">
          <cell r="A395" t="str">
            <v>T_B_u-ICEDSL-S3</v>
          </cell>
          <cell r="B395" t="str">
            <v>VAR_ncap</v>
          </cell>
          <cell r="C395" t="str">
            <v>-</v>
          </cell>
          <cell r="E395">
            <v>4.2382963838999701E-7</v>
          </cell>
          <cell r="F395">
            <v>7.8659605351071103E-4</v>
          </cell>
        </row>
        <row r="396">
          <cell r="A396" t="str">
            <v>T_B_u-ICEDSL-S3</v>
          </cell>
          <cell r="B396" t="str">
            <v>VAR_cap</v>
          </cell>
          <cell r="C396" t="str">
            <v>-</v>
          </cell>
          <cell r="D396">
            <v>8.0669290016805904E-4</v>
          </cell>
          <cell r="E396">
            <v>9.5288696133815037E-4</v>
          </cell>
          <cell r="F396">
            <v>1.739576141939537E-3</v>
          </cell>
          <cell r="G396">
            <v>-1.0489294895122889E-8</v>
          </cell>
          <cell r="H396">
            <v>-1.75149721570642E-8</v>
          </cell>
        </row>
        <row r="397">
          <cell r="A397" t="str">
            <v>T_B_u-ICEDSL-S4</v>
          </cell>
          <cell r="B397" t="str">
            <v>VAR_fout</v>
          </cell>
          <cell r="C397" t="str">
            <v>CO2_T</v>
          </cell>
          <cell r="D397">
            <v>0.21092704434058213</v>
          </cell>
          <cell r="F397">
            <v>2.4952874603618612E-4</v>
          </cell>
        </row>
        <row r="398">
          <cell r="A398" t="str">
            <v>T_B_u-ICEDSL-S4</v>
          </cell>
          <cell r="B398" t="str">
            <v>VAR_fout</v>
          </cell>
          <cell r="C398" t="str">
            <v>TPBSu</v>
          </cell>
          <cell r="D398">
            <v>1.1120856880386222E-4</v>
          </cell>
          <cell r="F398">
            <v>1.3236071954179043E-7</v>
          </cell>
        </row>
        <row r="399">
          <cell r="A399" t="str">
            <v>T_B_u-ICEDSL-S4</v>
          </cell>
          <cell r="B399" t="str">
            <v>VAR_fin</v>
          </cell>
          <cell r="C399" t="str">
            <v>TDSL</v>
          </cell>
          <cell r="D399">
            <v>2.8775858709492864E-3</v>
          </cell>
          <cell r="F399">
            <v>3.404212087806086E-6</v>
          </cell>
        </row>
        <row r="400">
          <cell r="A400" t="str">
            <v>T_B_u-ICEDSL-S4</v>
          </cell>
          <cell r="B400" t="str">
            <v>VAR_ncap</v>
          </cell>
          <cell r="C400" t="str">
            <v>-</v>
          </cell>
          <cell r="H400">
            <v>1.03407298117181E-8</v>
          </cell>
        </row>
        <row r="401">
          <cell r="A401" t="str">
            <v>T_B_u-ICEDSL-S4</v>
          </cell>
          <cell r="B401" t="str">
            <v>VAR_cap</v>
          </cell>
          <cell r="C401" t="str">
            <v>-</v>
          </cell>
          <cell r="D401">
            <v>2.5601990492806194E-6</v>
          </cell>
          <cell r="E401">
            <v>7.0540208180025585E-10</v>
          </cell>
          <cell r="F401">
            <v>4.4626791281900032E-8</v>
          </cell>
          <cell r="G401">
            <v>-2.0616497460719729E-9</v>
          </cell>
          <cell r="H401">
            <v>-1.1033133864717799E-8</v>
          </cell>
          <cell r="I401">
            <v>1.81468057324766E-9</v>
          </cell>
        </row>
        <row r="402">
          <cell r="A402" t="str">
            <v>T_B_c-ICENGAEXT</v>
          </cell>
          <cell r="B402" t="str">
            <v>VAR_fout</v>
          </cell>
          <cell r="C402" t="str">
            <v>CO2_T</v>
          </cell>
          <cell r="D402">
            <v>7.85477638277381E-3</v>
          </cell>
          <cell r="E402">
            <v>7.8395954094719993E-3</v>
          </cell>
          <cell r="F402">
            <v>7.7361753664887097E-3</v>
          </cell>
        </row>
        <row r="403">
          <cell r="A403" t="str">
            <v>T_B_c-ICENGAEXT</v>
          </cell>
          <cell r="B403" t="str">
            <v>VAR_fout</v>
          </cell>
          <cell r="C403" t="str">
            <v>TPBSc</v>
          </cell>
          <cell r="D403">
            <v>1.3857621545246938E-3</v>
          </cell>
          <cell r="E403">
            <v>1.1087742178202749E-3</v>
          </cell>
          <cell r="F403">
            <v>6.881108002342708E-4</v>
          </cell>
        </row>
        <row r="404">
          <cell r="A404" t="str">
            <v>T_B_c-ICENGAEXT</v>
          </cell>
          <cell r="B404" t="str">
            <v>VAR_fin</v>
          </cell>
          <cell r="C404" t="str">
            <v>TNGA</v>
          </cell>
          <cell r="D404">
            <v>1.3926908480095394E-4</v>
          </cell>
          <cell r="E404">
            <v>1.3899991860765956E-4</v>
          </cell>
          <cell r="F404">
            <v>1.3716622990228201E-4</v>
          </cell>
        </row>
        <row r="405">
          <cell r="A405" t="str">
            <v>T_B_c-ICENGAEXT</v>
          </cell>
          <cell r="B405" t="str">
            <v>VAR_cap</v>
          </cell>
          <cell r="C405" t="str">
            <v>-</v>
          </cell>
          <cell r="D405">
            <v>2.9722792607802899E-5</v>
          </cell>
          <cell r="E405">
            <v>2.3778234086242301E-5</v>
          </cell>
          <cell r="F405">
            <v>1.4861396303901497E-5</v>
          </cell>
        </row>
        <row r="406">
          <cell r="A406" t="str">
            <v>T_B_u-ICEDSLEXT</v>
          </cell>
          <cell r="B406" t="str">
            <v>VAR_fout</v>
          </cell>
          <cell r="C406" t="str">
            <v>CO2_T</v>
          </cell>
          <cell r="D406">
            <v>1.2710204737063999</v>
          </cell>
          <cell r="E406">
            <v>1.26944429366514</v>
          </cell>
          <cell r="F406">
            <v>1.26447538555961</v>
          </cell>
        </row>
        <row r="407">
          <cell r="A407" t="str">
            <v>T_B_u-ICEDSLEXT</v>
          </cell>
          <cell r="B407" t="str">
            <v>VAR_fout</v>
          </cell>
          <cell r="C407" t="str">
            <v>TPBSu</v>
          </cell>
          <cell r="D407">
            <v>0.24221663273245475</v>
          </cell>
          <cell r="E407">
            <v>0.19378675959107364</v>
          </cell>
          <cell r="F407">
            <v>0.12111656348716536</v>
          </cell>
        </row>
        <row r="408">
          <cell r="A408" t="str">
            <v>T_B_u-ICEDSLEXT</v>
          </cell>
          <cell r="B408" t="str">
            <v>VAR_fin</v>
          </cell>
          <cell r="C408" t="str">
            <v>TDSL</v>
          </cell>
          <cell r="D408">
            <v>1.7339979177440713E-2</v>
          </cell>
          <cell r="E408">
            <v>1.7318476039087823E-2</v>
          </cell>
          <cell r="F408">
            <v>1.7250687388262041E-2</v>
          </cell>
        </row>
        <row r="409">
          <cell r="A409" t="str">
            <v>T_B_u-ICEDSLEXT</v>
          </cell>
          <cell r="B409" t="str">
            <v>VAR_cap</v>
          </cell>
          <cell r="C409" t="str">
            <v>-</v>
          </cell>
          <cell r="D409">
            <v>4.5678362175525303E-3</v>
          </cell>
          <cell r="E409">
            <v>3.6542689740420198E-3</v>
          </cell>
          <cell r="F409">
            <v>2.2839181087762699E-3</v>
          </cell>
        </row>
        <row r="410">
          <cell r="A410" t="str">
            <v>D-T-ELC-LGV</v>
          </cell>
          <cell r="B410" t="str">
            <v>VAR_fout</v>
          </cell>
          <cell r="C410" t="str">
            <v>T-ELC-LGV_BatSTGin</v>
          </cell>
          <cell r="D410">
            <v>3.5537348921329565E-2</v>
          </cell>
          <cell r="E410">
            <v>7.8634564647779459E-2</v>
          </cell>
          <cell r="F410">
            <v>0.11681906679477297</v>
          </cell>
          <cell r="G410">
            <v>1.6704350376284423</v>
          </cell>
          <cell r="H410">
            <v>6.3112312286882588</v>
          </cell>
          <cell r="I410">
            <v>7.6938558261390293</v>
          </cell>
        </row>
        <row r="411">
          <cell r="A411" t="str">
            <v>D-T-ELC-LGV</v>
          </cell>
          <cell r="B411" t="str">
            <v>VAR_fin</v>
          </cell>
          <cell r="C411" t="str">
            <v>TELC</v>
          </cell>
          <cell r="D411">
            <v>3.5537348921329565E-2</v>
          </cell>
          <cell r="E411">
            <v>7.8634564647779459E-2</v>
          </cell>
          <cell r="F411">
            <v>0.11681906679477297</v>
          </cell>
          <cell r="G411">
            <v>1.6704350376284423</v>
          </cell>
          <cell r="H411">
            <v>6.3112312286882588</v>
          </cell>
          <cell r="I411">
            <v>7.6938558261390293</v>
          </cell>
        </row>
        <row r="412">
          <cell r="A412" t="str">
            <v>D-T-ELC-LGV</v>
          </cell>
          <cell r="B412" t="str">
            <v>VAR_ncap</v>
          </cell>
          <cell r="C412" t="str">
            <v>-</v>
          </cell>
          <cell r="D412">
            <v>3.7575036291385999E-3</v>
          </cell>
          <cell r="E412">
            <v>4.55407338014557E-3</v>
          </cell>
          <cell r="F412">
            <v>4.0365554129149798E-3</v>
          </cell>
          <cell r="G412">
            <v>0.16582634508885399</v>
          </cell>
          <cell r="H412">
            <v>0.35398284999686103</v>
          </cell>
          <cell r="I412">
            <v>0.58591765507049798</v>
          </cell>
        </row>
        <row r="413">
          <cell r="A413" t="str">
            <v>D-T-ELC-LGV</v>
          </cell>
          <cell r="B413" t="str">
            <v>VAR_cap</v>
          </cell>
          <cell r="C413" t="str">
            <v>-</v>
          </cell>
          <cell r="D413">
            <v>3.7575036291385999E-3</v>
          </cell>
          <cell r="E413">
            <v>8.3115770092841695E-3</v>
          </cell>
          <cell r="F413">
            <v>1.23481324221992E-2</v>
          </cell>
          <cell r="G413">
            <v>0.17656293319378</v>
          </cell>
          <cell r="H413">
            <v>0.66709229095400002</v>
          </cell>
          <cell r="I413">
            <v>0.81323471454124996</v>
          </cell>
        </row>
        <row r="414">
          <cell r="A414" t="str">
            <v>T_B_c-FCLH2O-S1</v>
          </cell>
          <cell r="B414" t="str">
            <v>VAR_fout</v>
          </cell>
          <cell r="C414" t="str">
            <v>TPBSc</v>
          </cell>
          <cell r="H414">
            <v>3.7380072758391466E-5</v>
          </cell>
          <cell r="I414">
            <v>4.0040896761931568E-5</v>
          </cell>
        </row>
        <row r="415">
          <cell r="A415" t="str">
            <v>T_B_c-FCLH2O-S1</v>
          </cell>
          <cell r="B415" t="str">
            <v>VAR_fin</v>
          </cell>
          <cell r="C415" t="str">
            <v>TH2O</v>
          </cell>
          <cell r="H415">
            <v>1.3914809241852465E-4</v>
          </cell>
          <cell r="I415">
            <v>1.3975239987316695E-4</v>
          </cell>
        </row>
        <row r="416">
          <cell r="A416" t="str">
            <v>T_B_c-FCLH2O-S1</v>
          </cell>
          <cell r="B416" t="str">
            <v>VAR_ncap</v>
          </cell>
          <cell r="C416" t="str">
            <v>-</v>
          </cell>
          <cell r="G416">
            <v>1.09281814121407E-8</v>
          </cell>
          <cell r="H416">
            <v>9.5753369038843509E-7</v>
          </cell>
          <cell r="I416">
            <v>5.5614251900255702E-7</v>
          </cell>
        </row>
        <row r="417">
          <cell r="A417" t="str">
            <v>T_B_c-FCLH2O-S1</v>
          </cell>
          <cell r="B417" t="str">
            <v>VAR_cap</v>
          </cell>
          <cell r="C417" t="str">
            <v>-</v>
          </cell>
          <cell r="G417">
            <v>1.09281814121407E-8</v>
          </cell>
          <cell r="H417">
            <v>9.8589821131143403E-7</v>
          </cell>
          <cell r="I417">
            <v>1.04098870175627E-6</v>
          </cell>
        </row>
        <row r="418">
          <cell r="A418" t="str">
            <v>T_B_c-FCLH2O-S2</v>
          </cell>
          <cell r="B418" t="str">
            <v>VAR_fout</v>
          </cell>
          <cell r="C418" t="str">
            <v>TPBSc</v>
          </cell>
          <cell r="G418">
            <v>1.7031086500471369E-7</v>
          </cell>
          <cell r="H418">
            <v>5.9073863741992699E-5</v>
          </cell>
          <cell r="I418">
            <v>5.7397211732479686E-5</v>
          </cell>
        </row>
        <row r="419">
          <cell r="A419" t="str">
            <v>T_B_c-FCLH2O-S2</v>
          </cell>
          <cell r="B419" t="str">
            <v>VAR_fin</v>
          </cell>
          <cell r="C419" t="str">
            <v>TH2O</v>
          </cell>
          <cell r="G419">
            <v>1.0071516242637963E-6</v>
          </cell>
          <cell r="H419">
            <v>3.0511380811497482E-4</v>
          </cell>
          <cell r="I419">
            <v>2.7920225968708877E-4</v>
          </cell>
        </row>
        <row r="420">
          <cell r="A420" t="str">
            <v>T_B_c-FCLH2O-S2</v>
          </cell>
          <cell r="B420" t="str">
            <v>VAR_ncap</v>
          </cell>
          <cell r="C420" t="str">
            <v>-</v>
          </cell>
          <cell r="G420">
            <v>1.8904902365749301E-8</v>
          </cell>
          <cell r="H420">
            <v>1.28178864370846E-6</v>
          </cell>
          <cell r="I420">
            <v>6.3366622667418704E-7</v>
          </cell>
        </row>
        <row r="421">
          <cell r="A421" t="str">
            <v>T_B_c-FCLH2O-S2</v>
          </cell>
          <cell r="B421" t="str">
            <v>VAR_cap</v>
          </cell>
          <cell r="C421" t="str">
            <v>-</v>
          </cell>
          <cell r="G421">
            <v>1.8904902365749301E-8</v>
          </cell>
          <cell r="H421">
            <v>1.3304670336139301E-6</v>
          </cell>
          <cell r="I421">
            <v>1.28444489748691E-6</v>
          </cell>
        </row>
        <row r="422">
          <cell r="A422" t="str">
            <v>T_B_c-FCLH2O-S3</v>
          </cell>
          <cell r="B422" t="str">
            <v>VAR_fout</v>
          </cell>
          <cell r="C422" t="str">
            <v>TPBSc</v>
          </cell>
          <cell r="G422">
            <v>3.088826677962155E-3</v>
          </cell>
          <cell r="H422">
            <v>2.9584939330647843E-3</v>
          </cell>
          <cell r="I422">
            <v>2.9580493262949337E-3</v>
          </cell>
        </row>
        <row r="423">
          <cell r="A423" t="str">
            <v>T_B_c-FCLH2O-S3</v>
          </cell>
          <cell r="B423" t="str">
            <v>VAR_fin</v>
          </cell>
          <cell r="C423" t="str">
            <v>TH2O</v>
          </cell>
          <cell r="G423">
            <v>2.73085545683018E-2</v>
          </cell>
          <cell r="H423">
            <v>2.3171744572674114E-2</v>
          </cell>
          <cell r="I423">
            <v>2.0845434591446728E-2</v>
          </cell>
        </row>
        <row r="424">
          <cell r="A424" t="str">
            <v>T_B_c-FCLH2O-S3</v>
          </cell>
          <cell r="B424" t="str">
            <v>VAR_ncap</v>
          </cell>
          <cell r="C424" t="str">
            <v>-</v>
          </cell>
          <cell r="G424">
            <v>6.7122989656304496E-5</v>
          </cell>
          <cell r="H424">
            <v>4.8702768754922698E-5</v>
          </cell>
          <cell r="I424">
            <v>4.8097116776330702E-5</v>
          </cell>
        </row>
        <row r="425">
          <cell r="A425" t="str">
            <v>T_B_c-FCLH2O-S3</v>
          </cell>
          <cell r="B425" t="str">
            <v>VAR_cap</v>
          </cell>
          <cell r="C425" t="str">
            <v>-</v>
          </cell>
          <cell r="G425">
            <v>6.7122989656304496E-5</v>
          </cell>
          <cell r="H425">
            <v>6.4796543864899996E-5</v>
          </cell>
          <cell r="I425">
            <v>6.4778849850168302E-5</v>
          </cell>
        </row>
        <row r="426">
          <cell r="A426" t="str">
            <v>T_C-HYBGSLEXT</v>
          </cell>
          <cell r="B426" t="str">
            <v>VAR_fout</v>
          </cell>
          <cell r="C426" t="str">
            <v>CO2_T</v>
          </cell>
          <cell r="D426">
            <v>92.551370531988496</v>
          </cell>
          <cell r="E426">
            <v>91.724632658122104</v>
          </cell>
          <cell r="F426">
            <v>68.278511962985107</v>
          </cell>
          <cell r="G426">
            <v>32.395637825980501</v>
          </cell>
        </row>
        <row r="427">
          <cell r="A427" t="str">
            <v>T_C-HYBGSLEXT</v>
          </cell>
          <cell r="B427" t="str">
            <v>VAR_fout</v>
          </cell>
          <cell r="C427" t="str">
            <v>TPCAR</v>
          </cell>
          <cell r="D427">
            <v>0.61926065206291947</v>
          </cell>
          <cell r="E427">
            <v>0.62769503813801752</v>
          </cell>
          <cell r="F427">
            <v>0.48284149032846024</v>
          </cell>
          <cell r="G427">
            <v>0.24142197455746459</v>
          </cell>
        </row>
        <row r="428">
          <cell r="A428" t="str">
            <v>T_C-HYBGSLEXT</v>
          </cell>
          <cell r="B428" t="str">
            <v>VAR_fin</v>
          </cell>
          <cell r="C428" t="str">
            <v>TGSL</v>
          </cell>
          <cell r="D428">
            <v>1.2540836115445586</v>
          </cell>
          <cell r="E428">
            <v>1.2428812013295676</v>
          </cell>
          <cell r="F428">
            <v>0.92518308892933843</v>
          </cell>
          <cell r="G428">
            <v>0.4389652821948582</v>
          </cell>
        </row>
        <row r="429">
          <cell r="A429" t="str">
            <v>T_C-HYBGSLEXT</v>
          </cell>
          <cell r="B429" t="str">
            <v>VAR_cap</v>
          </cell>
          <cell r="C429" t="str">
            <v>-</v>
          </cell>
          <cell r="D429">
            <v>6.5841999999999998E-2</v>
          </cell>
          <cell r="E429">
            <v>5.7063066666666697E-2</v>
          </cell>
          <cell r="F429">
            <v>4.38946666666667E-2</v>
          </cell>
          <cell r="G429">
            <v>2.1947333333333301E-2</v>
          </cell>
        </row>
        <row r="430">
          <cell r="A430" t="str">
            <v>TPAVDKEREXT</v>
          </cell>
          <cell r="B430" t="str">
            <v>VAR_fout</v>
          </cell>
          <cell r="C430" t="str">
            <v>CO2_T</v>
          </cell>
          <cell r="D430">
            <v>79.576349423418094</v>
          </cell>
          <cell r="E430">
            <v>100.796237247683</v>
          </cell>
          <cell r="F430">
            <v>132.626068984081</v>
          </cell>
          <cell r="G430">
            <v>185.675788544743</v>
          </cell>
          <cell r="H430">
            <v>154.38211110512901</v>
          </cell>
          <cell r="I430">
            <v>123.088433665514</v>
          </cell>
        </row>
        <row r="431">
          <cell r="A431" t="str">
            <v>TPAVDKEREXT</v>
          </cell>
          <cell r="B431" t="str">
            <v>VAR_fout</v>
          </cell>
          <cell r="C431" t="str">
            <v>TPAVD</v>
          </cell>
          <cell r="D431">
            <v>1.0930817228491501</v>
          </cell>
          <cell r="E431">
            <v>1.3845636984571901</v>
          </cell>
          <cell r="F431">
            <v>1.82178666186924</v>
          </cell>
          <cell r="G431">
            <v>2.5504916008893299</v>
          </cell>
          <cell r="H431">
            <v>2.1206333943012199</v>
          </cell>
          <cell r="I431">
            <v>1.6907751877131001</v>
          </cell>
        </row>
        <row r="432">
          <cell r="A432" t="str">
            <v>TPAVDKEREXT</v>
          </cell>
          <cell r="B432" t="str">
            <v>VAR_fin</v>
          </cell>
          <cell r="C432" t="str">
            <v>TKER</v>
          </cell>
          <cell r="D432">
            <v>1.0930817228491501</v>
          </cell>
          <cell r="E432">
            <v>1.3845636984571901</v>
          </cell>
          <cell r="F432">
            <v>1.82178666186924</v>
          </cell>
          <cell r="G432">
            <v>2.5504916008893299</v>
          </cell>
          <cell r="H432">
            <v>2.1206333943012199</v>
          </cell>
          <cell r="I432">
            <v>1.6907751877131001</v>
          </cell>
        </row>
        <row r="433">
          <cell r="A433" t="str">
            <v>TPAVDKEREXT</v>
          </cell>
          <cell r="B433" t="str">
            <v>VAR_ncap</v>
          </cell>
          <cell r="C433" t="str">
            <v>-</v>
          </cell>
          <cell r="D433">
            <v>3.96678583830617</v>
          </cell>
          <cell r="E433">
            <v>4.7719991947833202</v>
          </cell>
          <cell r="F433">
            <v>4.3897086201642397</v>
          </cell>
          <cell r="G433">
            <v>4.5221674517200103</v>
          </cell>
          <cell r="H433">
            <v>2.3964552192096602</v>
          </cell>
          <cell r="I433">
            <v>1.70541477238656</v>
          </cell>
        </row>
        <row r="434">
          <cell r="A434" t="str">
            <v>TPAVDKEREXT</v>
          </cell>
          <cell r="B434" t="str">
            <v>VAR_cap</v>
          </cell>
          <cell r="C434" t="str">
            <v>-</v>
          </cell>
          <cell r="D434">
            <v>5.0598675611553201</v>
          </cell>
          <cell r="E434">
            <v>9.8318667559386412</v>
          </cell>
          <cell r="F434">
            <v>12.456279620821052</v>
          </cell>
          <cell r="G434">
            <v>12.48012308517896</v>
          </cell>
          <cell r="H434">
            <v>7.0923007657801662</v>
          </cell>
          <cell r="I434">
            <v>3.4874909901441598</v>
          </cell>
        </row>
        <row r="435">
          <cell r="A435" t="str">
            <v>T_C-ICE-GSL-S1</v>
          </cell>
          <cell r="B435" t="str">
            <v>VAR_fout</v>
          </cell>
          <cell r="C435" t="str">
            <v>CO2_T</v>
          </cell>
          <cell r="D435">
            <v>36.633839687857034</v>
          </cell>
          <cell r="E435">
            <v>40.619001905643152</v>
          </cell>
          <cell r="F435">
            <v>28.35035518330983</v>
          </cell>
          <cell r="G435">
            <v>21.53920185556559</v>
          </cell>
          <cell r="H435">
            <v>6.1733905550811805E-2</v>
          </cell>
          <cell r="I435">
            <v>7.6062984364238103E-3</v>
          </cell>
        </row>
        <row r="436">
          <cell r="A436" t="str">
            <v>T_C-ICE-GSL-S1</v>
          </cell>
          <cell r="B436" t="str">
            <v>VAR_fout</v>
          </cell>
          <cell r="C436" t="str">
            <v>TPCAR</v>
          </cell>
          <cell r="D436">
            <v>0.33903434514930014</v>
          </cell>
          <cell r="E436">
            <v>0.37214149382193151</v>
          </cell>
          <cell r="F436">
            <v>0.25989651483372689</v>
          </cell>
          <cell r="G436">
            <v>0.19956431624806267</v>
          </cell>
          <cell r="H436">
            <v>5.0512864549519373E-4</v>
          </cell>
          <cell r="I436">
            <v>6.4742380731960171E-5</v>
          </cell>
        </row>
        <row r="437">
          <cell r="A437" t="str">
            <v>T_C-ICE-GSL-S1</v>
          </cell>
          <cell r="B437" t="str">
            <v>VAR_fin</v>
          </cell>
          <cell r="C437" t="str">
            <v>TGSL</v>
          </cell>
          <cell r="D437">
            <v>0.49639349170538044</v>
          </cell>
          <cell r="E437">
            <v>0.55039297975126089</v>
          </cell>
          <cell r="F437">
            <v>0.38415115424539159</v>
          </cell>
          <cell r="G437">
            <v>0.29185910373395219</v>
          </cell>
          <cell r="H437">
            <v>8.3650278524135212E-4</v>
          </cell>
          <cell r="I437">
            <v>1.030663744772875E-4</v>
          </cell>
        </row>
        <row r="438">
          <cell r="A438" t="str">
            <v>T_C-ICE-GSL-S1</v>
          </cell>
          <cell r="B438" t="str">
            <v>VAR_ncap</v>
          </cell>
          <cell r="C438" t="str">
            <v>-</v>
          </cell>
          <cell r="E438">
            <v>4.6021541379549303E-6</v>
          </cell>
          <cell r="F438">
            <v>1.95223149691028E-4</v>
          </cell>
          <cell r="G438">
            <v>6.8196463852862894E-5</v>
          </cell>
        </row>
        <row r="439">
          <cell r="A439" t="str">
            <v>T_C-ICE-GSL-S1</v>
          </cell>
          <cell r="B439" t="str">
            <v>VAR_cap</v>
          </cell>
          <cell r="C439" t="str">
            <v>-</v>
          </cell>
          <cell r="D439">
            <v>3.6541142980443857E-2</v>
          </cell>
          <cell r="E439">
            <v>3.9758563028130044E-2</v>
          </cell>
          <cell r="F439">
            <v>3.9488651485198999E-2</v>
          </cell>
          <cell r="G439">
            <v>3.0324396081902818E-2</v>
          </cell>
          <cell r="H439">
            <v>7.5402101230259778E-5</v>
          </cell>
          <cell r="I439">
            <v>9.6650237527144727E-6</v>
          </cell>
        </row>
        <row r="440">
          <cell r="A440" t="str">
            <v>V2G</v>
          </cell>
          <cell r="B440" t="str">
            <v>VAR_fout</v>
          </cell>
          <cell r="C440" t="str">
            <v>ELC35</v>
          </cell>
          <cell r="G440">
            <v>1.364609882910168E-2</v>
          </cell>
          <cell r="H440">
            <v>0.60085542743076648</v>
          </cell>
          <cell r="I440">
            <v>3.5587764013091951</v>
          </cell>
        </row>
        <row r="441">
          <cell r="A441" t="str">
            <v>V2G</v>
          </cell>
          <cell r="B441" t="str">
            <v>VAR_fin</v>
          </cell>
          <cell r="C441" t="str">
            <v>T-ELC-Bus_c_BatSTGout_S1</v>
          </cell>
          <cell r="G441">
            <v>5.470801754308642E-4</v>
          </cell>
          <cell r="H441">
            <v>2.0691315695159445E-3</v>
          </cell>
          <cell r="I441">
            <v>7.8465902547814655E-4</v>
          </cell>
        </row>
        <row r="442">
          <cell r="A442" t="str">
            <v>V2G</v>
          </cell>
          <cell r="B442" t="str">
            <v>VAR_fin</v>
          </cell>
          <cell r="C442" t="str">
            <v>T-ELC-Bus_c_BatSTGout_S2</v>
          </cell>
          <cell r="G442">
            <v>5.0261452208168081E-4</v>
          </cell>
          <cell r="H442">
            <v>2.3896386107212743E-3</v>
          </cell>
          <cell r="I442">
            <v>8.5654826581206523E-4</v>
          </cell>
        </row>
        <row r="443">
          <cell r="A443" t="str">
            <v>V2G</v>
          </cell>
          <cell r="B443" t="str">
            <v>VAR_fin</v>
          </cell>
          <cell r="C443" t="str">
            <v>T-ELC-Bus_c_BatSTGout_S3</v>
          </cell>
          <cell r="G443">
            <v>1.3056716620224199E-4</v>
          </cell>
          <cell r="H443">
            <v>1.2488079112902251E-3</v>
          </cell>
          <cell r="I443">
            <v>5.5511591645648873E-4</v>
          </cell>
        </row>
        <row r="444">
          <cell r="A444" t="str">
            <v>V2G</v>
          </cell>
          <cell r="B444" t="str">
            <v>VAR_fin</v>
          </cell>
          <cell r="C444" t="str">
            <v>T-ELC-Bus_c_BatSTGout_S4</v>
          </cell>
          <cell r="G444">
            <v>4.8458861037761165E-6</v>
          </cell>
          <cell r="H444">
            <v>1.4258507695221807E-4</v>
          </cell>
          <cell r="I444">
            <v>9.4620703491650091E-5</v>
          </cell>
        </row>
        <row r="445">
          <cell r="A445" t="str">
            <v>V2G</v>
          </cell>
          <cell r="B445" t="str">
            <v>VAR_fin</v>
          </cell>
          <cell r="C445" t="str">
            <v>T-ELC-car-BatSTGOut_S1</v>
          </cell>
          <cell r="G445">
            <v>1.4641090914233976E-3</v>
          </cell>
          <cell r="H445">
            <v>0.18457593860811319</v>
          </cell>
          <cell r="I445">
            <v>1.1173863815348251</v>
          </cell>
        </row>
        <row r="446">
          <cell r="A446" t="str">
            <v>V2G</v>
          </cell>
          <cell r="B446" t="str">
            <v>VAR_fin</v>
          </cell>
          <cell r="C446" t="str">
            <v>T-ELC-car-BatSTGOut_S2</v>
          </cell>
          <cell r="G446">
            <v>1.0988324052664251E-3</v>
          </cell>
          <cell r="H446">
            <v>8.7900112627948238E-2</v>
          </cell>
          <cell r="I446">
            <v>0.55662042363353725</v>
          </cell>
        </row>
        <row r="447">
          <cell r="A447" t="str">
            <v>V2G</v>
          </cell>
          <cell r="B447" t="str">
            <v>VAR_fin</v>
          </cell>
          <cell r="C447" t="str">
            <v>T-ELC-car-BatSTGOut_S3</v>
          </cell>
          <cell r="G447">
            <v>1.860042981045751E-3</v>
          </cell>
          <cell r="H447">
            <v>0.11065764613308773</v>
          </cell>
          <cell r="I447">
            <v>0.80953317056211727</v>
          </cell>
        </row>
        <row r="448">
          <cell r="A448" t="str">
            <v>V2G</v>
          </cell>
          <cell r="B448" t="str">
            <v>VAR_fin</v>
          </cell>
          <cell r="C448" t="str">
            <v>T-ELC-car-BatSTGOut_S4</v>
          </cell>
          <cell r="G448">
            <v>1.0709604989869669E-3</v>
          </cell>
          <cell r="H448">
            <v>9.1337314798939584E-2</v>
          </cell>
          <cell r="I448">
            <v>0.60751169957625206</v>
          </cell>
        </row>
        <row r="449">
          <cell r="A449" t="str">
            <v>V2G</v>
          </cell>
          <cell r="B449" t="str">
            <v>VAR_fin</v>
          </cell>
          <cell r="C449" t="str">
            <v>T-ELC-car-PlgSTGOut_S1</v>
          </cell>
          <cell r="G449">
            <v>4.0113470935821863E-4</v>
          </cell>
          <cell r="H449">
            <v>5.9574344124976354E-4</v>
          </cell>
          <cell r="I449">
            <v>6.5161269019606716E-4</v>
          </cell>
        </row>
        <row r="450">
          <cell r="A450" t="str">
            <v>V2G</v>
          </cell>
          <cell r="B450" t="str">
            <v>VAR_fin</v>
          </cell>
          <cell r="C450" t="str">
            <v>T-ELC-car-PlgSTGOut_S2</v>
          </cell>
          <cell r="G450">
            <v>6.9792020293523357E-5</v>
          </cell>
          <cell r="H450">
            <v>1.5160927475857329E-4</v>
          </cell>
          <cell r="I450">
            <v>1.3947813833569924E-4</v>
          </cell>
        </row>
        <row r="451">
          <cell r="A451" t="str">
            <v>V2G</v>
          </cell>
          <cell r="B451" t="str">
            <v>VAR_fin</v>
          </cell>
          <cell r="C451" t="str">
            <v>T-ELC-car-PlgSTGOut_S3</v>
          </cell>
          <cell r="G451">
            <v>1.1398731591305393E-3</v>
          </cell>
          <cell r="H451">
            <v>8.7331488190485085E-2</v>
          </cell>
          <cell r="I451">
            <v>0.43943633792928211</v>
          </cell>
        </row>
        <row r="452">
          <cell r="A452" t="str">
            <v>V2G</v>
          </cell>
          <cell r="B452" t="str">
            <v>VAR_fin</v>
          </cell>
          <cell r="C452" t="str">
            <v>T-ELC-TWSTGout_S1</v>
          </cell>
          <cell r="G452">
            <v>7.0932416900763092E-4</v>
          </cell>
          <cell r="H452">
            <v>1.3840077458439895E-3</v>
          </cell>
          <cell r="I452">
            <v>3.6062553599324772E-4</v>
          </cell>
        </row>
        <row r="453">
          <cell r="A453" t="str">
            <v>V2G</v>
          </cell>
          <cell r="B453" t="str">
            <v>VAR_fin</v>
          </cell>
          <cell r="C453" t="str">
            <v>T-ELC-car-PlgSTGOut_S4</v>
          </cell>
          <cell r="G453">
            <v>6.0065741720421568E-5</v>
          </cell>
          <cell r="H453">
            <v>4.8827191834549567E-3</v>
          </cell>
          <cell r="I453">
            <v>4.9608900744006956E-3</v>
          </cell>
        </row>
        <row r="454">
          <cell r="A454" t="str">
            <v>V2G</v>
          </cell>
          <cell r="B454" t="str">
            <v>VAR_fin</v>
          </cell>
          <cell r="C454" t="str">
            <v>T-ELC-TWSTGout_S2</v>
          </cell>
          <cell r="G454">
            <v>1.1124708987748093E-3</v>
          </cell>
          <cell r="H454">
            <v>1.7113448328201213E-3</v>
          </cell>
          <cell r="I454">
            <v>1.2405933800597136E-3</v>
          </cell>
        </row>
        <row r="455">
          <cell r="A455" t="str">
            <v>V2G</v>
          </cell>
          <cell r="B455" t="str">
            <v>VAR_fin</v>
          </cell>
          <cell r="C455" t="str">
            <v>T-ELC-TWSTGout_S3</v>
          </cell>
          <cell r="G455">
            <v>1.4345194800745606E-3</v>
          </cell>
          <cell r="H455">
            <v>3.0785779617461947E-3</v>
          </cell>
          <cell r="I455">
            <v>1.8786019060613936E-3</v>
          </cell>
        </row>
        <row r="456">
          <cell r="A456" t="str">
            <v>V2G</v>
          </cell>
          <cell r="B456" t="str">
            <v>VAR_fin</v>
          </cell>
          <cell r="C456" t="str">
            <v>T-ELC-TWSTGout_S4</v>
          </cell>
          <cell r="G456">
            <v>1.5292029617283872E-3</v>
          </cell>
          <cell r="H456">
            <v>3.4531759679778014E-3</v>
          </cell>
          <cell r="I456">
            <v>2.9472954239016542E-3</v>
          </cell>
        </row>
        <row r="457">
          <cell r="A457" t="str">
            <v>V2G</v>
          </cell>
          <cell r="B457" t="str">
            <v>VAR_fin</v>
          </cell>
          <cell r="C457" t="str">
            <v>T-ELC-Bus_u_BatSTGout_S1</v>
          </cell>
          <cell r="G457">
            <v>4.4283122477209631E-5</v>
          </cell>
          <cell r="H457">
            <v>6.5143394028869032E-5</v>
          </cell>
          <cell r="I457">
            <v>5.3252594971325501E-5</v>
          </cell>
        </row>
        <row r="458">
          <cell r="A458" t="str">
            <v>V2G</v>
          </cell>
          <cell r="B458" t="str">
            <v>VAR_fin</v>
          </cell>
          <cell r="C458" t="str">
            <v>T-ELC-Bus_u_BatSTGout_S2</v>
          </cell>
          <cell r="G458">
            <v>3.5955248673849549E-5</v>
          </cell>
          <cell r="H458">
            <v>5.7745181937825364E-5</v>
          </cell>
          <cell r="I458">
            <v>4.6903833906069389E-5</v>
          </cell>
        </row>
        <row r="459">
          <cell r="A459" t="str">
            <v>V2G</v>
          </cell>
          <cell r="B459" t="str">
            <v>VAR_fin</v>
          </cell>
          <cell r="C459" t="str">
            <v>T-ELC-Bus_u_BatSTGout_S3</v>
          </cell>
          <cell r="G459">
            <v>2.0126478050825457E-5</v>
          </cell>
          <cell r="H459">
            <v>2.979545676994543E-5</v>
          </cell>
          <cell r="I459">
            <v>2.5506525179823772E-5</v>
          </cell>
        </row>
        <row r="460">
          <cell r="A460" t="str">
            <v>V2G</v>
          </cell>
          <cell r="B460" t="str">
            <v>VAR_fin</v>
          </cell>
          <cell r="C460" t="str">
            <v>T-ELC-Bus_u_BatSTGout_S4</v>
          </cell>
          <cell r="G460">
            <v>5.3757202285780554E-5</v>
          </cell>
          <cell r="H460">
            <v>8.6106294985370161E-5</v>
          </cell>
          <cell r="I460">
            <v>5.9266793389170379E-5</v>
          </cell>
        </row>
        <row r="461">
          <cell r="A461" t="str">
            <v>V2G</v>
          </cell>
          <cell r="B461" t="str">
            <v>VAR_fin</v>
          </cell>
          <cell r="C461" t="str">
            <v>T-ELC-LGV_BatSTGout</v>
          </cell>
          <cell r="G461">
            <v>2.1379028837029558E-4</v>
          </cell>
          <cell r="H461">
            <v>2.1668399851614145E-4</v>
          </cell>
          <cell r="I461">
            <v>1.4001952124873497E-4</v>
          </cell>
        </row>
        <row r="462">
          <cell r="A462" t="str">
            <v>V2G</v>
          </cell>
          <cell r="B462" t="str">
            <v>VAR_fin</v>
          </cell>
          <cell r="C462" t="str">
            <v>T-ELC-HGV_BatSTGout</v>
          </cell>
          <cell r="G462">
            <v>2.3593207375895793E-4</v>
          </cell>
          <cell r="H462">
            <v>1.7572123166934493E-2</v>
          </cell>
          <cell r="I462">
            <v>1.3566254601560088E-2</v>
          </cell>
        </row>
        <row r="463">
          <cell r="A463" t="str">
            <v>V2G</v>
          </cell>
          <cell r="B463" t="str">
            <v>VAR_ncap</v>
          </cell>
          <cell r="C463" t="str">
            <v>-</v>
          </cell>
          <cell r="G463">
            <v>1.3800544798339501E-3</v>
          </cell>
          <cell r="H463">
            <v>0.50627177389014599</v>
          </cell>
          <cell r="I463">
            <v>3.7890595185589602</v>
          </cell>
        </row>
        <row r="464">
          <cell r="A464" t="str">
            <v>V2G</v>
          </cell>
          <cell r="B464" t="str">
            <v>VAR_cap</v>
          </cell>
          <cell r="C464" t="str">
            <v>-</v>
          </cell>
          <cell r="G464">
            <v>1.3800544798339501E-3</v>
          </cell>
          <cell r="H464">
            <v>0.9893674207076919</v>
          </cell>
          <cell r="I464">
            <v>4.3604256730036317</v>
          </cell>
        </row>
        <row r="465">
          <cell r="A465" t="str">
            <v>TPSHPELCEXT</v>
          </cell>
          <cell r="B465" t="str">
            <v>VAR_fout</v>
          </cell>
          <cell r="C465" t="str">
            <v>TPSHP</v>
          </cell>
          <cell r="E465">
            <v>4.1758562630769198</v>
          </cell>
          <cell r="F465">
            <v>4.17585820249331</v>
          </cell>
          <cell r="G465">
            <v>3.87560906099123E-5</v>
          </cell>
          <cell r="H465">
            <v>5.42131134569783E-5</v>
          </cell>
          <cell r="I465">
            <v>3.1598291947491997E-5</v>
          </cell>
        </row>
        <row r="466">
          <cell r="A466" t="str">
            <v>TPSHPELCEXT</v>
          </cell>
          <cell r="B466" t="str">
            <v>VAR_fin</v>
          </cell>
          <cell r="C466" t="str">
            <v>TELC</v>
          </cell>
          <cell r="E466">
            <v>1.6924175163131085</v>
          </cell>
          <cell r="F466">
            <v>1.692418302332088</v>
          </cell>
          <cell r="G466">
            <v>1.5707314255999709E-5</v>
          </cell>
          <cell r="H466">
            <v>2.1971834528819293E-5</v>
          </cell>
          <cell r="I466">
            <v>1.2806356207794066E-5</v>
          </cell>
        </row>
        <row r="467">
          <cell r="A467" t="str">
            <v>TPSHPELCEXT</v>
          </cell>
          <cell r="B467" t="str">
            <v>VAR_ncap</v>
          </cell>
          <cell r="C467" t="str">
            <v>-</v>
          </cell>
          <cell r="D467">
            <v>6.5149864171025999E-6</v>
          </cell>
          <cell r="E467">
            <v>4.1758466821429696</v>
          </cell>
          <cell r="F467">
            <v>4.9584577358271102E-7</v>
          </cell>
          <cell r="G467">
            <v>3.6104755569911298E-7</v>
          </cell>
          <cell r="H467">
            <v>3.0514474735268901E-7</v>
          </cell>
          <cell r="I467">
            <v>1.8164681518103199E-7</v>
          </cell>
        </row>
        <row r="468">
          <cell r="A468" t="str">
            <v>TPSHPELCEXT</v>
          </cell>
          <cell r="B468" t="str">
            <v>VAR_cap</v>
          </cell>
          <cell r="C468" t="str">
            <v>-</v>
          </cell>
          <cell r="D468">
            <v>6.5149864171025999E-6</v>
          </cell>
          <cell r="E468">
            <v>4.1758531971293804</v>
          </cell>
          <cell r="F468">
            <v>4.1758519974760091</v>
          </cell>
          <cell r="G468">
            <v>3.6904701150142216E-5</v>
          </cell>
          <cell r="H468">
            <v>-5.7419690335791529E-8</v>
          </cell>
          <cell r="I468">
            <v>1.1693981678373704E-7</v>
          </cell>
        </row>
        <row r="469">
          <cell r="A469" t="str">
            <v>TFLGV-ICEGSL</v>
          </cell>
          <cell r="B469" t="str">
            <v>VAR_fout</v>
          </cell>
          <cell r="C469" t="str">
            <v>CO2_T</v>
          </cell>
          <cell r="D469">
            <v>37.20738675153261</v>
          </cell>
          <cell r="E469">
            <v>42.579283429117183</v>
          </cell>
          <cell r="F469">
            <v>56.644645026359711</v>
          </cell>
          <cell r="G469">
            <v>100.42055366525821</v>
          </cell>
          <cell r="H469">
            <v>96.350540768205093</v>
          </cell>
          <cell r="I469">
            <v>10.3419938841123</v>
          </cell>
        </row>
        <row r="470">
          <cell r="A470" t="str">
            <v>TFLGV-ICEGSL</v>
          </cell>
          <cell r="B470" t="str">
            <v>VAR_fout</v>
          </cell>
          <cell r="C470" t="str">
            <v>TFLGV</v>
          </cell>
          <cell r="D470">
            <v>0.17707772382232145</v>
          </cell>
          <cell r="E470">
            <v>0.20264370196068596</v>
          </cell>
          <cell r="F470">
            <v>0.26958369516714281</v>
          </cell>
          <cell r="G470">
            <v>0.477922386400564</v>
          </cell>
          <cell r="H470">
            <v>0.4585523450549977</v>
          </cell>
          <cell r="I470">
            <v>4.92197086834524E-2</v>
          </cell>
        </row>
        <row r="471">
          <cell r="A471" t="str">
            <v>TFLGV-ICEGSL</v>
          </cell>
          <cell r="B471" t="str">
            <v>VAR_fin</v>
          </cell>
          <cell r="C471" t="str">
            <v>TGSL</v>
          </cell>
          <cell r="D471">
            <v>0.50416513213458836</v>
          </cell>
          <cell r="E471">
            <v>0.57695506001513797</v>
          </cell>
          <cell r="F471">
            <v>0.76754261553332992</v>
          </cell>
          <cell r="G471">
            <v>1.3607121092853416</v>
          </cell>
          <cell r="H471">
            <v>1.3055628830380099</v>
          </cell>
          <cell r="I471">
            <v>0.14013541848390704</v>
          </cell>
        </row>
        <row r="472">
          <cell r="A472" t="str">
            <v>TFLGV-ICEGSL</v>
          </cell>
          <cell r="B472" t="str">
            <v>VAR_ncap</v>
          </cell>
          <cell r="C472" t="str">
            <v>-</v>
          </cell>
          <cell r="E472">
            <v>4.8350872023144801E-6</v>
          </cell>
          <cell r="F472">
            <v>1.2379198999406101E-2</v>
          </cell>
          <cell r="G472">
            <v>2.7479173130858001E-2</v>
          </cell>
        </row>
        <row r="473">
          <cell r="A473" t="str">
            <v>TFLGV-ICEGSL</v>
          </cell>
          <cell r="B473" t="str">
            <v>VAR_cap</v>
          </cell>
          <cell r="C473" t="str">
            <v>-</v>
          </cell>
          <cell r="D473">
            <v>1.2434879385720318E-2</v>
          </cell>
          <cell r="E473">
            <v>1.4126835087202314E-2</v>
          </cell>
          <cell r="F473">
            <v>2.6506034086608499E-2</v>
          </cell>
          <cell r="G473">
            <v>4.756225383415099E-2</v>
          </cell>
          <cell r="H473">
            <v>3.2790753864723569E-2</v>
          </cell>
          <cell r="I473">
            <v>4.9002713686197349E-3</v>
          </cell>
        </row>
        <row r="474">
          <cell r="A474" t="str">
            <v>T_C-ICE-GSL-S2</v>
          </cell>
          <cell r="B474" t="str">
            <v>VAR_fout</v>
          </cell>
          <cell r="C474" t="str">
            <v>CO2_T</v>
          </cell>
          <cell r="D474">
            <v>287.15709616020609</v>
          </cell>
          <cell r="E474">
            <v>391.63189838366691</v>
          </cell>
          <cell r="F474">
            <v>380.27210821867646</v>
          </cell>
          <cell r="G474">
            <v>303.25140354454754</v>
          </cell>
          <cell r="H474">
            <v>0.1053757429375949</v>
          </cell>
          <cell r="I474">
            <v>1.03224335562379E-2</v>
          </cell>
        </row>
        <row r="475">
          <cell r="A475" t="str">
            <v>T_C-ICE-GSL-S2</v>
          </cell>
          <cell r="B475" t="str">
            <v>VAR_fout</v>
          </cell>
          <cell r="C475" t="str">
            <v>TPCAR</v>
          </cell>
          <cell r="D475">
            <v>2.363814884498554</v>
          </cell>
          <cell r="E475">
            <v>3.2076586501015085</v>
          </cell>
          <cell r="F475">
            <v>3.1212076086719835</v>
          </cell>
          <cell r="G475">
            <v>2.5037354615488856</v>
          </cell>
          <cell r="H475">
            <v>7.3062597400517105E-4</v>
          </cell>
          <cell r="I475">
            <v>7.0570618962539572E-5</v>
          </cell>
        </row>
        <row r="476">
          <cell r="A476" t="str">
            <v>T_C-ICE-GSL-S2</v>
          </cell>
          <cell r="B476" t="str">
            <v>VAR_fin</v>
          </cell>
          <cell r="C476" t="str">
            <v>TGSL</v>
          </cell>
          <cell r="D476">
            <v>3.8910175631464208</v>
          </cell>
          <cell r="E476">
            <v>5.3066652897515825</v>
          </cell>
          <cell r="F476">
            <v>5.1527385937489898</v>
          </cell>
          <cell r="G476">
            <v>4.1090976090047207</v>
          </cell>
          <cell r="H476">
            <v>1.4278555953603621E-3</v>
          </cell>
          <cell r="I476">
            <v>1.3987037339075709E-4</v>
          </cell>
        </row>
        <row r="477">
          <cell r="A477" t="str">
            <v>T_C-ICE-GSL-S2</v>
          </cell>
          <cell r="B477" t="str">
            <v>VAR_ncap</v>
          </cell>
          <cell r="C477" t="str">
            <v>-</v>
          </cell>
          <cell r="E477">
            <v>3.8690459906669799E-6</v>
          </cell>
          <cell r="F477">
            <v>3.5759208145371698E-4</v>
          </cell>
          <cell r="G477">
            <v>4.8583560927761202E-5</v>
          </cell>
        </row>
        <row r="478">
          <cell r="A478" t="str">
            <v>T_C-ICE-GSL-S2</v>
          </cell>
          <cell r="B478" t="str">
            <v>VAR_cap</v>
          </cell>
          <cell r="C478" t="str">
            <v>-</v>
          </cell>
          <cell r="D478">
            <v>0.21742902630289238</v>
          </cell>
          <cell r="E478">
            <v>0.24337448720569685</v>
          </cell>
          <cell r="F478">
            <v>0.24038427359102091</v>
          </cell>
          <cell r="G478">
            <v>0.18997333006886785</v>
          </cell>
          <cell r="H478">
            <v>7.2664765960010812E-5</v>
          </cell>
          <cell r="I478">
            <v>7.0906755152011703E-6</v>
          </cell>
        </row>
        <row r="479">
          <cell r="A479" t="str">
            <v>T_C-ICE-DSL-S1</v>
          </cell>
          <cell r="B479" t="str">
            <v>VAR_fout</v>
          </cell>
          <cell r="C479" t="str">
            <v>CO2_T</v>
          </cell>
          <cell r="D479">
            <v>0.3786816237249333</v>
          </cell>
          <cell r="E479">
            <v>0.42997953279811119</v>
          </cell>
          <cell r="F479">
            <v>0.31797797186526938</v>
          </cell>
          <cell r="G479">
            <v>0.23075430647187714</v>
          </cell>
          <cell r="H479">
            <v>1.7649935674937448E-2</v>
          </cell>
          <cell r="I479">
            <v>3.33362732315919E-3</v>
          </cell>
        </row>
        <row r="480">
          <cell r="A480" t="str">
            <v>T_C-ICE-DSL-S1</v>
          </cell>
          <cell r="B480" t="str">
            <v>VAR_fout</v>
          </cell>
          <cell r="C480" t="str">
            <v>TPCAR</v>
          </cell>
          <cell r="D480">
            <v>3.8800195404986183E-3</v>
          </cell>
          <cell r="E480">
            <v>4.4894853045708482E-3</v>
          </cell>
          <cell r="F480">
            <v>3.3291275231702648E-3</v>
          </cell>
          <cell r="G480">
            <v>2.471243740990539E-3</v>
          </cell>
          <cell r="H480">
            <v>1.5706286980720361E-4</v>
          </cell>
          <cell r="I480">
            <v>2.9619602036991906E-5</v>
          </cell>
        </row>
        <row r="481">
          <cell r="A481" t="str">
            <v>T_C-ICE-DSL-S1</v>
          </cell>
          <cell r="B481" t="str">
            <v>VAR_fin</v>
          </cell>
          <cell r="C481" t="str">
            <v>TDSL</v>
          </cell>
          <cell r="D481">
            <v>5.1661885910632187E-3</v>
          </cell>
          <cell r="E481">
            <v>5.8660236398105341E-3</v>
          </cell>
          <cell r="F481">
            <v>4.3380350868386019E-3</v>
          </cell>
          <cell r="G481">
            <v>3.1480805794253325E-3</v>
          </cell>
          <cell r="H481">
            <v>2.4079039119969149E-4</v>
          </cell>
          <cell r="I481">
            <v>4.5479226782526497E-5</v>
          </cell>
        </row>
        <row r="482">
          <cell r="A482" t="str">
            <v>T_C-ICE-DSL-S1</v>
          </cell>
          <cell r="B482" t="str">
            <v>VAR_ncap</v>
          </cell>
          <cell r="C482" t="str">
            <v>-</v>
          </cell>
          <cell r="E482">
            <v>6.6633836835644998E-6</v>
          </cell>
          <cell r="F482">
            <v>2.4556848236733901E-5</v>
          </cell>
          <cell r="G482">
            <v>1.5695691944761601E-5</v>
          </cell>
        </row>
        <row r="483">
          <cell r="A483" t="str">
            <v>T_C-ICE-DSL-S1</v>
          </cell>
          <cell r="B483" t="str">
            <v>VAR_cap</v>
          </cell>
          <cell r="C483" t="str">
            <v>-</v>
          </cell>
          <cell r="D483">
            <v>4.4420452630306094E-4</v>
          </cell>
          <cell r="E483">
            <v>4.7898786298073781E-4</v>
          </cell>
          <cell r="F483">
            <v>5.0000656412886959E-4</v>
          </cell>
          <cell r="G483">
            <v>3.7249749788793391E-4</v>
          </cell>
          <cell r="H483">
            <v>2.2937031606284942E-5</v>
          </cell>
          <cell r="I483">
            <v>4.3571195165788058E-6</v>
          </cell>
        </row>
        <row r="484">
          <cell r="A484" t="str">
            <v>T_C-ICE-GSL-S3</v>
          </cell>
          <cell r="B484" t="str">
            <v>VAR_fout</v>
          </cell>
          <cell r="C484" t="str">
            <v>CO2_T</v>
          </cell>
          <cell r="D484">
            <v>305.42242953264849</v>
          </cell>
          <cell r="E484">
            <v>423.6078911760261</v>
          </cell>
          <cell r="F484">
            <v>501.78627220732534</v>
          </cell>
          <cell r="G484">
            <v>410.42345546321013</v>
          </cell>
          <cell r="H484">
            <v>5.7961506899440183</v>
          </cell>
          <cell r="I484">
            <v>1.1947943725418001E-2</v>
          </cell>
        </row>
        <row r="485">
          <cell r="A485" t="str">
            <v>T_C-ICE-GSL-S3</v>
          </cell>
          <cell r="B485" t="str">
            <v>VAR_fout</v>
          </cell>
          <cell r="C485" t="str">
            <v>TPCAR</v>
          </cell>
          <cell r="D485">
            <v>2.148391045458744</v>
          </cell>
          <cell r="E485">
            <v>2.961969898923277</v>
          </cell>
          <cell r="F485">
            <v>3.4699129882706341</v>
          </cell>
          <cell r="G485">
            <v>2.8552203412651829</v>
          </cell>
          <cell r="H485">
            <v>3.785160595689286E-2</v>
          </cell>
          <cell r="I485">
            <v>7.5921540677476268E-5</v>
          </cell>
        </row>
        <row r="486">
          <cell r="A486" t="str">
            <v>T_C-ICE-GSL-S3</v>
          </cell>
          <cell r="B486" t="str">
            <v>VAR_fin</v>
          </cell>
          <cell r="C486" t="str">
            <v>TGSL</v>
          </cell>
          <cell r="D486">
            <v>4.1385153053204489</v>
          </cell>
          <cell r="E486">
            <v>5.7399443248784241</v>
          </cell>
          <cell r="F486">
            <v>6.7992719811290581</v>
          </cell>
          <cell r="G486">
            <v>5.5612934344608425</v>
          </cell>
          <cell r="H486">
            <v>7.8538627235013869E-2</v>
          </cell>
          <cell r="I486">
            <v>1.6189625644197854E-4</v>
          </cell>
        </row>
        <row r="487">
          <cell r="A487" t="str">
            <v>T_C-ICE-GSL-S3</v>
          </cell>
          <cell r="B487" t="str">
            <v>VAR_ncap</v>
          </cell>
          <cell r="C487" t="str">
            <v>-</v>
          </cell>
          <cell r="E487">
            <v>3.3644780003790298E-6</v>
          </cell>
          <cell r="F487">
            <v>3.8584236856016502E-2</v>
          </cell>
          <cell r="G487">
            <v>3.6785826370573798E-5</v>
          </cell>
        </row>
        <row r="488">
          <cell r="A488" t="str">
            <v>T_C-ICE-GSL-S3</v>
          </cell>
          <cell r="B488" t="str">
            <v>VAR_cap</v>
          </cell>
          <cell r="C488" t="str">
            <v>-</v>
          </cell>
          <cell r="D488">
            <v>0.18201094406061019</v>
          </cell>
          <cell r="E488">
            <v>0.20365616496374375</v>
          </cell>
          <cell r="F488">
            <v>0.2385932215608374</v>
          </cell>
          <cell r="G488">
            <v>0.1963239358858487</v>
          </cell>
          <cell r="H488">
            <v>3.2583534785861706E-3</v>
          </cell>
          <cell r="I488">
            <v>6.8357956008492403E-6</v>
          </cell>
        </row>
        <row r="489">
          <cell r="A489" t="str">
            <v>T_C-ICE-DSL-S2</v>
          </cell>
          <cell r="B489" t="str">
            <v>VAR_fout</v>
          </cell>
          <cell r="C489" t="str">
            <v>CO2_T</v>
          </cell>
          <cell r="D489">
            <v>77.846828718273727</v>
          </cell>
          <cell r="E489">
            <v>94.048481950002881</v>
          </cell>
          <cell r="F489">
            <v>80.209869069832308</v>
          </cell>
          <cell r="G489">
            <v>60.746105338685133</v>
          </cell>
          <cell r="H489">
            <v>2.2717619868175949E-2</v>
          </cell>
          <cell r="I489">
            <v>4.1628575550059499E-3</v>
          </cell>
        </row>
        <row r="490">
          <cell r="A490" t="str">
            <v>T_C-ICE-DSL-S2</v>
          </cell>
          <cell r="B490" t="str">
            <v>VAR_fout</v>
          </cell>
          <cell r="C490" t="str">
            <v>TPCAR</v>
          </cell>
          <cell r="D490">
            <v>0.77379049196666638</v>
          </cell>
          <cell r="E490">
            <v>0.90293808861896707</v>
          </cell>
          <cell r="F490">
            <v>0.80299068579628985</v>
          </cell>
          <cell r="G490">
            <v>0.63226987628237963</v>
          </cell>
          <cell r="H490">
            <v>1.6281400859862298E-4</v>
          </cell>
          <cell r="I490">
            <v>2.9680982623027912E-5</v>
          </cell>
        </row>
        <row r="491">
          <cell r="A491" t="str">
            <v>T_C-ICE-DSL-S2</v>
          </cell>
          <cell r="B491" t="str">
            <v>VAR_fin</v>
          </cell>
          <cell r="C491" t="str">
            <v>TDSL</v>
          </cell>
          <cell r="D491">
            <v>1.0620304054334742</v>
          </cell>
          <cell r="E491">
            <v>1.2830625095498371</v>
          </cell>
          <cell r="F491">
            <v>1.0942683365597867</v>
          </cell>
          <cell r="G491">
            <v>0.82873267856323374</v>
          </cell>
          <cell r="H491">
            <v>3.0992660120294569E-4</v>
          </cell>
          <cell r="I491">
            <v>5.6792053956424961E-5</v>
          </cell>
        </row>
        <row r="492">
          <cell r="A492" t="str">
            <v>T_C-ICE-DSL-S2</v>
          </cell>
          <cell r="B492" t="str">
            <v>VAR_ncap</v>
          </cell>
          <cell r="C492" t="str">
            <v>-</v>
          </cell>
          <cell r="E492">
            <v>4.2894964929506299E-6</v>
          </cell>
          <cell r="F492">
            <v>1.66530813336623E-5</v>
          </cell>
          <cell r="G492">
            <v>1.0531267099955E-5</v>
          </cell>
        </row>
        <row r="493">
          <cell r="A493" t="str">
            <v>T_C-ICE-DSL-S2</v>
          </cell>
          <cell r="B493" t="str">
            <v>VAR_cap</v>
          </cell>
          <cell r="C493" t="str">
            <v>-</v>
          </cell>
          <cell r="D493">
            <v>6.4568629298178873E-2</v>
          </cell>
          <cell r="E493">
            <v>6.8508276196393714E-2</v>
          </cell>
          <cell r="F493">
            <v>6.7904496718529772E-2</v>
          </cell>
          <cell r="G493">
            <v>5.1489030211388308E-2</v>
          </cell>
          <cell r="H493">
            <v>1.5197668331679687E-5</v>
          </cell>
          <cell r="I493">
            <v>2.8645233136633399E-6</v>
          </cell>
        </row>
        <row r="494">
          <cell r="A494" t="str">
            <v>TPRLPH2OFCL</v>
          </cell>
          <cell r="B494" t="str">
            <v>VAR_fout</v>
          </cell>
          <cell r="C494" t="str">
            <v>TPRLP</v>
          </cell>
          <cell r="H494">
            <v>1.4436104238445621E-7</v>
          </cell>
          <cell r="I494">
            <v>2.4573120571387878E-7</v>
          </cell>
        </row>
        <row r="495">
          <cell r="A495" t="str">
            <v>TPRLPH2OFCL</v>
          </cell>
          <cell r="B495" t="str">
            <v>VAR_fin</v>
          </cell>
          <cell r="C495" t="str">
            <v>TH2O</v>
          </cell>
          <cell r="H495">
            <v>8.0460359654654137E-6</v>
          </cell>
          <cell r="I495">
            <v>1.2718955565693942E-5</v>
          </cell>
        </row>
        <row r="496">
          <cell r="A496" t="str">
            <v>TPRLPH2OFCL</v>
          </cell>
          <cell r="B496" t="str">
            <v>VAR_ncap</v>
          </cell>
          <cell r="C496" t="str">
            <v>-</v>
          </cell>
          <cell r="G496">
            <v>1.0530846725779799E-8</v>
          </cell>
        </row>
        <row r="497">
          <cell r="A497" t="str">
            <v>TPRLPH2OFCL</v>
          </cell>
          <cell r="B497" t="str">
            <v>VAR_cap</v>
          </cell>
          <cell r="C497" t="str">
            <v>-</v>
          </cell>
          <cell r="G497">
            <v>1.0530846725779799E-8</v>
          </cell>
          <cell r="H497">
            <v>1.0530846725779799E-8</v>
          </cell>
          <cell r="I497">
            <v>1.0530846725779799E-8</v>
          </cell>
        </row>
        <row r="498">
          <cell r="A498" t="str">
            <v>T_C-ICE-GSL-S4</v>
          </cell>
          <cell r="B498" t="str">
            <v>VAR_fout</v>
          </cell>
          <cell r="C498" t="str">
            <v>CO2_T</v>
          </cell>
          <cell r="D498">
            <v>294.04480941281923</v>
          </cell>
          <cell r="E498">
            <v>387.70764246791362</v>
          </cell>
          <cell r="F498">
            <v>987.91688890696707</v>
          </cell>
          <cell r="G498">
            <v>893.38116352905695</v>
          </cell>
          <cell r="H498">
            <v>53.167191112842787</v>
          </cell>
          <cell r="I498">
            <v>0.23489801512532399</v>
          </cell>
        </row>
        <row r="499">
          <cell r="A499" t="str">
            <v>T_C-ICE-GSL-S4</v>
          </cell>
          <cell r="B499" t="str">
            <v>VAR_fout</v>
          </cell>
          <cell r="C499" t="str">
            <v>TPCAR</v>
          </cell>
          <cell r="D499">
            <v>1.7556458945432207</v>
          </cell>
          <cell r="E499">
            <v>2.276391997114914</v>
          </cell>
          <cell r="F499">
            <v>5.8102893804616098</v>
          </cell>
          <cell r="G499">
            <v>5.2823200874221827</v>
          </cell>
          <cell r="H499">
            <v>0.31391419945745641</v>
          </cell>
          <cell r="I499">
            <v>1.5064634119706123E-3</v>
          </cell>
        </row>
        <row r="500">
          <cell r="A500" t="str">
            <v>T_C-ICE-GSL-S4</v>
          </cell>
          <cell r="B500" t="str">
            <v>VAR_fin</v>
          </cell>
          <cell r="C500" t="str">
            <v>TGSL</v>
          </cell>
          <cell r="D500">
            <v>3.9843470110138011</v>
          </cell>
          <cell r="E500">
            <v>5.2534910903511252</v>
          </cell>
          <cell r="F500">
            <v>13.386407708766503</v>
          </cell>
          <cell r="G500">
            <v>12.105435820176908</v>
          </cell>
          <cell r="H500">
            <v>0.72042264380545717</v>
          </cell>
          <cell r="I500">
            <v>3.18289993394748E-3</v>
          </cell>
        </row>
        <row r="501">
          <cell r="A501" t="str">
            <v>T_C-ICE-GSL-S4</v>
          </cell>
          <cell r="B501" t="str">
            <v>VAR_ncap</v>
          </cell>
          <cell r="C501" t="str">
            <v>-</v>
          </cell>
          <cell r="E501">
            <v>3.3992147982437101E-6</v>
          </cell>
          <cell r="F501">
            <v>0.28500898156767801</v>
          </cell>
          <cell r="G501">
            <v>2.8485387559956402E-2</v>
          </cell>
        </row>
        <row r="502">
          <cell r="A502" t="str">
            <v>T_C-ICE-GSL-S4</v>
          </cell>
          <cell r="B502" t="str">
            <v>VAR_cap</v>
          </cell>
          <cell r="C502" t="str">
            <v>-</v>
          </cell>
          <cell r="D502">
            <v>0.15705241960080238</v>
          </cell>
          <cell r="E502">
            <v>0.17924431658672973</v>
          </cell>
          <cell r="F502">
            <v>0.45755854672987117</v>
          </cell>
          <cell r="G502">
            <v>0.41595660087027714</v>
          </cell>
          <cell r="H502">
            <v>3.5278818965665461E-2</v>
          </cell>
          <cell r="I502">
            <v>1.6856335990819268E-4</v>
          </cell>
        </row>
        <row r="503">
          <cell r="A503" t="str">
            <v>T_C-ICE-DSL-S3</v>
          </cell>
          <cell r="B503" t="str">
            <v>VAR_fout</v>
          </cell>
          <cell r="C503" t="str">
            <v>CO2_T</v>
          </cell>
          <cell r="D503">
            <v>334.08891283007654</v>
          </cell>
          <cell r="E503">
            <v>390.4509360016288</v>
          </cell>
          <cell r="F503">
            <v>386.71390936866368</v>
          </cell>
          <cell r="G503">
            <v>295.33168209514378</v>
          </cell>
          <cell r="H503">
            <v>2.4528024576036121E-2</v>
          </cell>
          <cell r="I503">
            <v>4.5026119067171503E-3</v>
          </cell>
        </row>
        <row r="504">
          <cell r="A504" t="str">
            <v>T_C-ICE-DSL-S3</v>
          </cell>
          <cell r="B504" t="str">
            <v>VAR_fout</v>
          </cell>
          <cell r="C504" t="str">
            <v>TPCAR</v>
          </cell>
          <cell r="D504">
            <v>2.4573788739840574</v>
          </cell>
          <cell r="E504">
            <v>2.8360558121830794</v>
          </cell>
          <cell r="F504">
            <v>2.8064574530283228</v>
          </cell>
          <cell r="G504">
            <v>2.1806012817949827</v>
          </cell>
          <cell r="H504">
            <v>1.6121762929082747E-4</v>
          </cell>
          <cell r="I504">
            <v>2.9839895636520467E-5</v>
          </cell>
        </row>
        <row r="505">
          <cell r="A505" t="str">
            <v>T_C-ICE-DSL-S3</v>
          </cell>
          <cell r="B505" t="str">
            <v>VAR_fin</v>
          </cell>
          <cell r="C505" t="str">
            <v>TDSL</v>
          </cell>
          <cell r="D505">
            <v>4.5578296429751264</v>
          </cell>
          <cell r="E505">
            <v>5.326752196475141</v>
          </cell>
          <cell r="F505">
            <v>5.2757695684674522</v>
          </cell>
          <cell r="G505">
            <v>4.0290816111206471</v>
          </cell>
          <cell r="H505">
            <v>3.3462516474810558E-4</v>
          </cell>
          <cell r="I505">
            <v>6.1427174716468662E-5</v>
          </cell>
        </row>
        <row r="506">
          <cell r="A506" t="str">
            <v>T_C-ICE-DSL-S3</v>
          </cell>
          <cell r="B506" t="str">
            <v>VAR_ncap</v>
          </cell>
          <cell r="C506" t="str">
            <v>-</v>
          </cell>
          <cell r="E506">
            <v>2.9781462415079799E-6</v>
          </cell>
          <cell r="F506">
            <v>1.19160890458022E-5</v>
          </cell>
          <cell r="G506">
            <v>8.0155658922446006E-6</v>
          </cell>
        </row>
        <row r="507">
          <cell r="A507" t="str">
            <v>T_C-ICE-DSL-S3</v>
          </cell>
          <cell r="B507" t="str">
            <v>VAR_cap</v>
          </cell>
          <cell r="C507" t="str">
            <v>-</v>
          </cell>
          <cell r="D507">
            <v>0.18324020485673828</v>
          </cell>
          <cell r="E507">
            <v>0.19499850970346888</v>
          </cell>
          <cell r="F507">
            <v>0.1929770439266934</v>
          </cell>
          <cell r="G507">
            <v>0.14993988780997491</v>
          </cell>
          <cell r="H507">
            <v>1.2664602619892314E-5</v>
          </cell>
          <cell r="I507">
            <v>2.5204098531587298E-6</v>
          </cell>
        </row>
        <row r="508">
          <cell r="A508" t="str">
            <v>T_C-ICE-DSL-S4</v>
          </cell>
          <cell r="B508" t="str">
            <v>VAR_fout</v>
          </cell>
          <cell r="C508" t="str">
            <v>CO2_T</v>
          </cell>
          <cell r="D508">
            <v>134.20750307781</v>
          </cell>
          <cell r="E508">
            <v>162.05279528575127</v>
          </cell>
          <cell r="F508">
            <v>159.1247114826497</v>
          </cell>
          <cell r="G508">
            <v>122.63614748387307</v>
          </cell>
          <cell r="H508">
            <v>1.5178992957667069E-2</v>
          </cell>
          <cell r="I508">
            <v>2.9161532697548E-3</v>
          </cell>
        </row>
        <row r="509">
          <cell r="A509" t="str">
            <v>T_C-ICE-DSL-S4</v>
          </cell>
          <cell r="B509" t="str">
            <v>VAR_fout</v>
          </cell>
          <cell r="C509" t="str">
            <v>TPCAR</v>
          </cell>
          <cell r="D509">
            <v>0.86211983760523858</v>
          </cell>
          <cell r="E509">
            <v>1.0075806665289577</v>
          </cell>
          <cell r="F509">
            <v>0.99171922076191188</v>
          </cell>
          <cell r="G509">
            <v>0.77499802034548471</v>
          </cell>
          <cell r="H509">
            <v>9.2784140454221588E-5</v>
          </cell>
          <cell r="I509">
            <v>1.8262830701302802E-5</v>
          </cell>
        </row>
        <row r="510">
          <cell r="A510" t="str">
            <v>T_C-ICE-DSL-S4</v>
          </cell>
          <cell r="B510" t="str">
            <v>VAR_fin</v>
          </cell>
          <cell r="C510" t="str">
            <v>TDSL</v>
          </cell>
          <cell r="D510">
            <v>1.8309345576781728</v>
          </cell>
          <cell r="E510">
            <v>2.210815761060732</v>
          </cell>
          <cell r="F510">
            <v>2.1708691880306867</v>
          </cell>
          <cell r="G510">
            <v>1.6730715891387848</v>
          </cell>
          <cell r="H510">
            <v>2.0708039505684984E-4</v>
          </cell>
          <cell r="I510">
            <v>3.9783809955727205E-5</v>
          </cell>
        </row>
        <row r="511">
          <cell r="A511" t="str">
            <v>T_C-ICE-DSL-S4</v>
          </cell>
          <cell r="B511" t="str">
            <v>VAR_ncap</v>
          </cell>
          <cell r="C511" t="str">
            <v>-</v>
          </cell>
          <cell r="E511">
            <v>1.5347792871246401E-6</v>
          </cell>
          <cell r="F511">
            <v>6.0696003340091497E-6</v>
          </cell>
          <cell r="G511">
            <v>5.4633245253929002E-6</v>
          </cell>
        </row>
        <row r="512">
          <cell r="A512" t="str">
            <v>T_C-ICE-DSL-S4</v>
          </cell>
          <cell r="B512" t="str">
            <v>VAR_cap</v>
          </cell>
          <cell r="C512" t="str">
            <v>-</v>
          </cell>
          <cell r="D512">
            <v>7.1261028742193422E-2</v>
          </cell>
          <cell r="E512">
            <v>7.9337729353034139E-2</v>
          </cell>
          <cell r="F512">
            <v>7.8208620011737048E-2</v>
          </cell>
          <cell r="G512">
            <v>6.1061583172674919E-2</v>
          </cell>
          <cell r="H512">
            <v>8.6548460598346798E-6</v>
          </cell>
          <cell r="I512">
            <v>1.7745817088999499E-6</v>
          </cell>
        </row>
        <row r="513">
          <cell r="A513" t="str">
            <v>TFLGV-ICENGAExt</v>
          </cell>
          <cell r="B513" t="str">
            <v>VAR_fout</v>
          </cell>
          <cell r="C513" t="str">
            <v>CO2_T</v>
          </cell>
          <cell r="D513">
            <v>6.0641992225146497</v>
          </cell>
          <cell r="E513">
            <v>1.8286968410104101</v>
          </cell>
          <cell r="F513">
            <v>3.9530307875241602</v>
          </cell>
          <cell r="G513">
            <v>6.0830278675869402E-3</v>
          </cell>
        </row>
        <row r="514">
          <cell r="A514" t="str">
            <v>TFLGV-ICENGAExt</v>
          </cell>
          <cell r="B514" t="str">
            <v>VAR_fout</v>
          </cell>
          <cell r="C514" t="str">
            <v>TFLGV</v>
          </cell>
          <cell r="D514">
            <v>2.9846102234892324E-2</v>
          </cell>
          <cell r="E514">
            <v>9.0841598696109211E-3</v>
          </cell>
          <cell r="F514">
            <v>1.9908904576421974E-2</v>
          </cell>
          <cell r="G514">
            <v>3.0636346606183312E-5</v>
          </cell>
        </row>
        <row r="515">
          <cell r="A515" t="str">
            <v>TFLGV-ICENGAExt</v>
          </cell>
          <cell r="B515" t="str">
            <v>VAR_fin</v>
          </cell>
          <cell r="C515" t="str">
            <v>TNGA</v>
          </cell>
          <cell r="D515">
            <v>0.10752126281054347</v>
          </cell>
          <cell r="E515">
            <v>3.2423702854794574E-2</v>
          </cell>
          <cell r="F515">
            <v>7.0089198360357458E-2</v>
          </cell>
          <cell r="G515">
            <v>1.0785510403522946E-4</v>
          </cell>
        </row>
        <row r="516">
          <cell r="A516" t="str">
            <v>TFLGV-ICENGAExt</v>
          </cell>
          <cell r="B516" t="str">
            <v>VAR_cap</v>
          </cell>
          <cell r="C516" t="str">
            <v>-</v>
          </cell>
          <cell r="D516">
            <v>2.085E-3</v>
          </cell>
          <cell r="E516">
            <v>1.807E-3</v>
          </cell>
          <cell r="F516">
            <v>1.39E-3</v>
          </cell>
          <cell r="G516">
            <v>2.2517924401269616E-6</v>
          </cell>
        </row>
        <row r="517">
          <cell r="A517" t="str">
            <v>D-TGSL</v>
          </cell>
          <cell r="B517" t="str">
            <v>VAR_fout</v>
          </cell>
          <cell r="C517" t="str">
            <v>CO2</v>
          </cell>
          <cell r="D517">
            <v>5945.8825947289297</v>
          </cell>
          <cell r="E517">
            <v>5898.99714989125</v>
          </cell>
          <cell r="F517">
            <v>5308.2563063954003</v>
          </cell>
          <cell r="G517">
            <v>3222.2005239053601</v>
          </cell>
          <cell r="H517">
            <v>615.88934327608797</v>
          </cell>
          <cell r="I517">
            <v>68.882014372614904</v>
          </cell>
        </row>
        <row r="518">
          <cell r="A518" t="str">
            <v>D-TGSL</v>
          </cell>
          <cell r="B518" t="str">
            <v>VAR_fout</v>
          </cell>
          <cell r="C518" t="str">
            <v>TGSL</v>
          </cell>
          <cell r="D518">
            <v>83.980668881380382</v>
          </cell>
          <cell r="E518">
            <v>83.31841481008388</v>
          </cell>
          <cell r="F518">
            <v>74.98758053885804</v>
          </cell>
          <cell r="G518">
            <v>45.510974095509752</v>
          </cell>
          <cell r="H518">
            <v>13.434261787587108</v>
          </cell>
          <cell r="I518">
            <v>5.5989071836576114</v>
          </cell>
        </row>
        <row r="519">
          <cell r="A519" t="str">
            <v>D-TGSL</v>
          </cell>
          <cell r="B519" t="str">
            <v>VAR_fin</v>
          </cell>
          <cell r="C519" t="str">
            <v>GSL</v>
          </cell>
          <cell r="D519">
            <v>80.567514833725383</v>
          </cell>
          <cell r="E519">
            <v>79.93221070313345</v>
          </cell>
          <cell r="F519">
            <v>71.927592227579893</v>
          </cell>
          <cell r="G519">
            <v>43.661253711454741</v>
          </cell>
          <cell r="H519">
            <v>8.3453840552315501</v>
          </cell>
          <cell r="I519">
            <v>0.93336062835521527</v>
          </cell>
        </row>
        <row r="520">
          <cell r="A520" t="str">
            <v>D-TGSL</v>
          </cell>
          <cell r="B520" t="str">
            <v>VAR_fin</v>
          </cell>
          <cell r="C520" t="str">
            <v>ETH</v>
          </cell>
          <cell r="D520">
            <v>4.6657510790231509</v>
          </cell>
          <cell r="E520">
            <v>4.6289233896492261</v>
          </cell>
          <cell r="F520">
            <v>4.1784506646955109</v>
          </cell>
          <cell r="G520">
            <v>2.5285301549476111</v>
          </cell>
          <cell r="H520">
            <v>5.2892537982026182</v>
          </cell>
          <cell r="I520">
            <v>4.749056840817051</v>
          </cell>
        </row>
        <row r="521">
          <cell r="A521" t="str">
            <v>T_TW-BEVELC-S1</v>
          </cell>
          <cell r="B521" t="str">
            <v>VAR_fout</v>
          </cell>
          <cell r="C521" t="str">
            <v>TPTWL</v>
          </cell>
          <cell r="D521">
            <v>1.7384247866757466E-2</v>
          </cell>
          <cell r="E521">
            <v>2.644043576374917E-2</v>
          </cell>
          <cell r="F521">
            <v>2.6572760377916463E-2</v>
          </cell>
          <cell r="G521">
            <v>1.84494255309267E-2</v>
          </cell>
          <cell r="H521">
            <v>2.5774561791231149E-3</v>
          </cell>
          <cell r="I521">
            <v>1.4489692263550966</v>
          </cell>
        </row>
        <row r="522">
          <cell r="A522" t="str">
            <v>T_TW-BEVELC-S1</v>
          </cell>
          <cell r="B522" t="str">
            <v>VAR_fin</v>
          </cell>
          <cell r="C522" t="str">
            <v>T-ELC-TWSTGout_S1</v>
          </cell>
          <cell r="D522">
            <v>1.5662998636972176E-3</v>
          </cell>
          <cell r="E522">
            <v>2.3794286423066422E-3</v>
          </cell>
          <cell r="F522">
            <v>2.3911596085686403E-3</v>
          </cell>
          <cell r="G522">
            <v>1.6590738697506878E-3</v>
          </cell>
          <cell r="H522">
            <v>2.2288385467189887E-4</v>
          </cell>
          <cell r="I522">
            <v>0.12162201407690229</v>
          </cell>
        </row>
        <row r="523">
          <cell r="A523" t="str">
            <v>T_TW-BEVELC-S1</v>
          </cell>
          <cell r="B523" t="str">
            <v>VAR_ncap</v>
          </cell>
          <cell r="C523" t="str">
            <v>-</v>
          </cell>
          <cell r="D523">
            <v>6.6745452599553104E-5</v>
          </cell>
          <cell r="E523">
            <v>1.1348318253953801E-3</v>
          </cell>
          <cell r="F523">
            <v>6.2423019752579599E-5</v>
          </cell>
          <cell r="G523">
            <v>9.1852687847458598E-5</v>
          </cell>
          <cell r="H523">
            <v>3.5160234153833799E-4</v>
          </cell>
          <cell r="I523">
            <v>0.57981190600257104</v>
          </cell>
        </row>
        <row r="524">
          <cell r="A524" t="str">
            <v>T_TW-BEVELC-S1</v>
          </cell>
          <cell r="B524" t="str">
            <v>VAR_cap</v>
          </cell>
          <cell r="C524" t="str">
            <v>-</v>
          </cell>
          <cell r="D524">
            <v>6.0075061618042394E-3</v>
          </cell>
          <cell r="E524">
            <v>9.0964796929130301E-3</v>
          </cell>
          <cell r="F524">
            <v>9.1587686240021792E-3</v>
          </cell>
          <cell r="G524">
            <v>6.3834307446707667E-3</v>
          </cell>
          <cell r="H524">
            <v>9.1264282765208746E-4</v>
          </cell>
          <cell r="I524">
            <v>0.5800838114782374</v>
          </cell>
        </row>
        <row r="525">
          <cell r="A525" t="str">
            <v>T_TW-BEVELC-S2</v>
          </cell>
          <cell r="B525" t="str">
            <v>VAR_fout</v>
          </cell>
          <cell r="C525" t="str">
            <v>TPTWL</v>
          </cell>
          <cell r="D525">
            <v>2.2286587528746412E-3</v>
          </cell>
          <cell r="E525">
            <v>2.7811573895192869E-3</v>
          </cell>
          <cell r="F525">
            <v>2.8157974624793622E-3</v>
          </cell>
          <cell r="G525">
            <v>2.3750674755082996E-3</v>
          </cell>
          <cell r="H525">
            <v>4.779064959266325E-4</v>
          </cell>
          <cell r="I525">
            <v>3.3425298769617577E-4</v>
          </cell>
        </row>
        <row r="526">
          <cell r="A526" t="str">
            <v>T_TW-BEVELC-S2</v>
          </cell>
          <cell r="B526" t="str">
            <v>VAR_fin</v>
          </cell>
          <cell r="C526" t="str">
            <v>T-ELC-TWSTGout_S2</v>
          </cell>
          <cell r="D526">
            <v>3.5462647993196074E-4</v>
          </cell>
          <cell r="E526">
            <v>4.423019740474688E-4</v>
          </cell>
          <cell r="F526">
            <v>4.476522796861096E-4</v>
          </cell>
          <cell r="G526">
            <v>3.7715660783289916E-4</v>
          </cell>
          <cell r="H526">
            <v>7.3070466721467521E-5</v>
          </cell>
          <cell r="I526">
            <v>5.0330586800193967E-5</v>
          </cell>
        </row>
        <row r="527">
          <cell r="A527" t="str">
            <v>T_TW-BEVELC-S2</v>
          </cell>
          <cell r="B527" t="str">
            <v>VAR_ncap</v>
          </cell>
          <cell r="C527" t="str">
            <v>-</v>
          </cell>
          <cell r="D527">
            <v>1.1618643242167701E-5</v>
          </cell>
          <cell r="E527">
            <v>3.8996874120882499E-5</v>
          </cell>
          <cell r="F527">
            <v>3.0334938449068798E-5</v>
          </cell>
          <cell r="G527">
            <v>3.4607532754158303E-5</v>
          </cell>
          <cell r="H527">
            <v>5.9718447147409302E-5</v>
          </cell>
          <cell r="I527">
            <v>5.6389234685343599E-5</v>
          </cell>
        </row>
        <row r="528">
          <cell r="A528" t="str">
            <v>T_TW-BEVELC-S2</v>
          </cell>
          <cell r="B528" t="str">
            <v>VAR_cap</v>
          </cell>
          <cell r="C528" t="str">
            <v>-</v>
          </cell>
          <cell r="D528">
            <v>7.9646124218038115E-4</v>
          </cell>
          <cell r="E528">
            <v>9.5352489315533059E-4</v>
          </cell>
          <cell r="F528">
            <v>9.8381087084795354E-4</v>
          </cell>
          <cell r="G528">
            <v>8.5353909548110398E-4</v>
          </cell>
          <cell r="H528">
            <v>1.7841430747399175E-4</v>
          </cell>
          <cell r="I528">
            <v>1.298725346047237E-4</v>
          </cell>
        </row>
        <row r="529">
          <cell r="A529" t="str">
            <v>TFRLFH2OFCL</v>
          </cell>
          <cell r="B529" t="str">
            <v>VAR_ncap</v>
          </cell>
          <cell r="C529" t="str">
            <v>-</v>
          </cell>
          <cell r="G529">
            <v>3.53825725291636E-8</v>
          </cell>
        </row>
        <row r="530">
          <cell r="A530" t="str">
            <v>TFRLFH2OFCL</v>
          </cell>
          <cell r="B530" t="str">
            <v>VAR_cap</v>
          </cell>
          <cell r="C530" t="str">
            <v>-</v>
          </cell>
          <cell r="G530">
            <v>3.53825725291636E-8</v>
          </cell>
          <cell r="H530">
            <v>4.83872556309122E-8</v>
          </cell>
          <cell r="I530">
            <v>4.83872556309122E-8</v>
          </cell>
        </row>
        <row r="531">
          <cell r="A531" t="str">
            <v>T_TW-BEVELC-S3</v>
          </cell>
          <cell r="B531" t="str">
            <v>VAR_fout</v>
          </cell>
          <cell r="C531" t="str">
            <v>TPTWL</v>
          </cell>
          <cell r="D531">
            <v>3.1349575548890652E-4</v>
          </cell>
          <cell r="E531">
            <v>5.4890593736681126E-4</v>
          </cell>
          <cell r="F531">
            <v>5.7568775009511728E-4</v>
          </cell>
          <cell r="G531">
            <v>6.0033284086047302E-4</v>
          </cell>
          <cell r="H531">
            <v>4.0446833023326717E-4</v>
          </cell>
          <cell r="I531">
            <v>1.7194711573974324E-4</v>
          </cell>
        </row>
        <row r="532">
          <cell r="A532" t="str">
            <v>T_TW-BEVELC-S3</v>
          </cell>
          <cell r="B532" t="str">
            <v>VAR_fin</v>
          </cell>
          <cell r="C532" t="str">
            <v>T-ELC-TWSTGout_S3</v>
          </cell>
          <cell r="D532">
            <v>7.6646644022270867E-5</v>
          </cell>
          <cell r="E532">
            <v>1.3400105176547631E-4</v>
          </cell>
          <cell r="F532">
            <v>1.4038193321121338E-4</v>
          </cell>
          <cell r="G532">
            <v>1.4607251344892898E-4</v>
          </cell>
          <cell r="H532">
            <v>9.6844990644086412E-5</v>
          </cell>
          <cell r="I532">
            <v>3.9645123959994163E-5</v>
          </cell>
        </row>
        <row r="533">
          <cell r="A533" t="str">
            <v>T_TW-BEVELC-S3</v>
          </cell>
          <cell r="B533" t="str">
            <v>VAR_ncap</v>
          </cell>
          <cell r="C533" t="str">
            <v>-</v>
          </cell>
          <cell r="D533">
            <v>6.4458917410042902E-6</v>
          </cell>
          <cell r="E533">
            <v>1.75677418911244E-5</v>
          </cell>
          <cell r="F533">
            <v>1.7010924737885599E-5</v>
          </cell>
          <cell r="G533">
            <v>1.7335478882004298E-5</v>
          </cell>
          <cell r="H533">
            <v>2.1375581934397302E-5</v>
          </cell>
          <cell r="I533">
            <v>2.0415725849184099E-5</v>
          </cell>
        </row>
        <row r="534">
          <cell r="A534" t="str">
            <v>T_TW-BEVELC-S3</v>
          </cell>
          <cell r="B534" t="str">
            <v>VAR_cap</v>
          </cell>
          <cell r="C534" t="str">
            <v>-</v>
          </cell>
          <cell r="D534">
            <v>1.1342551317038941E-4</v>
          </cell>
          <cell r="E534">
            <v>1.8595403489503532E-4</v>
          </cell>
          <cell r="F534">
            <v>2.02961217127765E-4</v>
          </cell>
          <cell r="G534">
            <v>2.202950507443953E-4</v>
          </cell>
          <cell r="H534">
            <v>1.5166834932568859E-4</v>
          </cell>
          <cell r="I534">
            <v>6.5610991437218554E-5</v>
          </cell>
        </row>
        <row r="535">
          <cell r="A535" t="str">
            <v>T_TW-BEVELC-S4</v>
          </cell>
          <cell r="B535" t="str">
            <v>VAR_fout</v>
          </cell>
          <cell r="C535" t="str">
            <v>TPTWL</v>
          </cell>
          <cell r="D535">
            <v>9.0421517172907236E-5</v>
          </cell>
          <cell r="E535">
            <v>2.0151858862924079E-4</v>
          </cell>
          <cell r="F535">
            <v>2.5068260927905772E-4</v>
          </cell>
          <cell r="G535">
            <v>2.8661432018855685E-4</v>
          </cell>
          <cell r="H535">
            <v>4.238779881638039E-4</v>
          </cell>
          <cell r="I535">
            <v>2.6647048548996565E-4</v>
          </cell>
        </row>
        <row r="536">
          <cell r="A536" t="str">
            <v>T_TW-BEVELC-S4</v>
          </cell>
          <cell r="B536" t="str">
            <v>VAR_fin</v>
          </cell>
          <cell r="C536" t="str">
            <v>T-ELC-TWSTGout_S4</v>
          </cell>
          <cell r="D536">
            <v>2.4015998068059036E-5</v>
          </cell>
          <cell r="E536">
            <v>5.3375414431109977E-5</v>
          </cell>
          <cell r="F536">
            <v>6.6176746632928184E-5</v>
          </cell>
          <cell r="G536">
            <v>7.5324711585229311E-5</v>
          </cell>
          <cell r="H536">
            <v>1.0977378166950897E-4</v>
          </cell>
          <cell r="I536">
            <v>6.7180308255567357E-5</v>
          </cell>
        </row>
        <row r="537">
          <cell r="A537" t="str">
            <v>T_TW-BEVELC-S4</v>
          </cell>
          <cell r="B537" t="str">
            <v>VAR_ncap</v>
          </cell>
          <cell r="C537" t="str">
            <v>-</v>
          </cell>
          <cell r="D537">
            <v>1.90625007321933E-5</v>
          </cell>
          <cell r="E537">
            <v>2.0166882481091199E-5</v>
          </cell>
          <cell r="F537">
            <v>2.0965809488266501E-5</v>
          </cell>
          <cell r="G537">
            <v>1.7469541776073299E-5</v>
          </cell>
          <cell r="H537">
            <v>2.60909944136227E-5</v>
          </cell>
          <cell r="I537">
            <v>2.0742743077488602E-5</v>
          </cell>
        </row>
        <row r="538">
          <cell r="A538" t="str">
            <v>T_TW-BEVELC-S4</v>
          </cell>
          <cell r="B538" t="str">
            <v>VAR_cap</v>
          </cell>
          <cell r="C538" t="str">
            <v>-</v>
          </cell>
          <cell r="D538">
            <v>3.2062500732193298E-5</v>
          </cell>
          <cell r="E538">
            <v>6.6193174997873581E-5</v>
          </cell>
          <cell r="F538">
            <v>8.7158738185795241E-5</v>
          </cell>
          <cell r="G538">
            <v>1.0461816975121935E-4</v>
          </cell>
          <cell r="H538">
            <v>1.5717659130806122E-4</v>
          </cell>
          <cell r="I538">
            <v>1.0259969094821142E-4</v>
          </cell>
        </row>
        <row r="539">
          <cell r="A539" t="str">
            <v>T_B_u-BeVELCEXT</v>
          </cell>
          <cell r="B539" t="str">
            <v>VAR_fout</v>
          </cell>
          <cell r="C539" t="str">
            <v>TPBSu</v>
          </cell>
          <cell r="D539">
            <v>2.0028023370734756E-3</v>
          </cell>
          <cell r="E539">
            <v>1.6113880239578132E-3</v>
          </cell>
          <cell r="F539">
            <v>1.0046927446418555E-3</v>
          </cell>
        </row>
        <row r="540">
          <cell r="A540" t="str">
            <v>T_B_u-BeVELCEXT</v>
          </cell>
          <cell r="B540" t="str">
            <v>VAR_fin</v>
          </cell>
          <cell r="C540" t="str">
            <v>TELC</v>
          </cell>
          <cell r="D540">
            <v>4.7792686557221779E-4</v>
          </cell>
          <cell r="E540">
            <v>4.7762509789094494E-4</v>
          </cell>
          <cell r="F540">
            <v>4.6763161977811277E-4</v>
          </cell>
        </row>
        <row r="541">
          <cell r="A541" t="str">
            <v>T_B_u-BeVELCEXT</v>
          </cell>
          <cell r="B541" t="str">
            <v>VAR_cap</v>
          </cell>
          <cell r="C541" t="str">
            <v>-</v>
          </cell>
          <cell r="D541">
            <v>3.77895550061805E-5</v>
          </cell>
          <cell r="E541">
            <v>3.02316440049444E-5</v>
          </cell>
          <cell r="F541">
            <v>1.8894777503090199E-5</v>
          </cell>
        </row>
        <row r="542">
          <cell r="A542" t="str">
            <v>T_B_u-HYBDSL-S1</v>
          </cell>
          <cell r="B542" t="str">
            <v>VAR_fout</v>
          </cell>
          <cell r="C542" t="str">
            <v>CO2_T</v>
          </cell>
          <cell r="E542">
            <v>15.313963986384101</v>
          </cell>
          <cell r="F542">
            <v>15.326553751884209</v>
          </cell>
          <cell r="H542">
            <v>5.1124160309263301E-5</v>
          </cell>
        </row>
        <row r="543">
          <cell r="A543" t="str">
            <v>T_B_u-HYBDSL-S1</v>
          </cell>
          <cell r="B543" t="str">
            <v>VAR_fout</v>
          </cell>
          <cell r="C543" t="str">
            <v>TPBSu</v>
          </cell>
          <cell r="E543">
            <v>3.395264589807527E-2</v>
          </cell>
          <cell r="F543">
            <v>3.3981993458698893E-2</v>
          </cell>
          <cell r="H543">
            <v>1.4273504089818453E-7</v>
          </cell>
        </row>
        <row r="544">
          <cell r="A544" t="str">
            <v>T_B_u-HYBDSL-S1</v>
          </cell>
          <cell r="B544" t="str">
            <v>VAR_fin</v>
          </cell>
          <cell r="C544" t="str">
            <v>TDSL</v>
          </cell>
          <cell r="E544">
            <v>0.20892174606253908</v>
          </cell>
          <cell r="F544">
            <v>0.20909350275421842</v>
          </cell>
          <cell r="H544">
            <v>6.9746466997630674E-7</v>
          </cell>
        </row>
        <row r="545">
          <cell r="A545" t="str">
            <v>T_B_u-HYBDSL-S1</v>
          </cell>
          <cell r="B545" t="str">
            <v>VAR_ncap</v>
          </cell>
          <cell r="C545" t="str">
            <v>-</v>
          </cell>
          <cell r="E545">
            <v>6.4032565131735201E-4</v>
          </cell>
          <cell r="F545">
            <v>6.0194027356346896E-7</v>
          </cell>
          <cell r="H545">
            <v>1.5234802583337301E-8</v>
          </cell>
        </row>
        <row r="546">
          <cell r="A546" t="str">
            <v>T_B_u-HYBDSL-S1</v>
          </cell>
          <cell r="B546" t="str">
            <v>VAR_cap</v>
          </cell>
          <cell r="C546" t="str">
            <v>-</v>
          </cell>
          <cell r="E546">
            <v>6.4032565131735201E-4</v>
          </cell>
          <cell r="F546">
            <v>6.4092759159091602E-4</v>
          </cell>
          <cell r="G546">
            <v>2.4342090860357546E-9</v>
          </cell>
          <cell r="H546">
            <v>1.5443381084986601E-8</v>
          </cell>
          <cell r="I546">
            <v>1.2674393640471001E-8</v>
          </cell>
        </row>
        <row r="547">
          <cell r="A547" t="str">
            <v>T_B_u-HYBDSL-S2</v>
          </cell>
          <cell r="B547" t="str">
            <v>VAR_fout</v>
          </cell>
          <cell r="C547" t="str">
            <v>CO2_T</v>
          </cell>
          <cell r="E547">
            <v>0.31047952996724099</v>
          </cell>
          <cell r="F547">
            <v>0.31667633896548092</v>
          </cell>
          <cell r="H547">
            <v>1.5379160961399801E-5</v>
          </cell>
        </row>
        <row r="548">
          <cell r="A548" t="str">
            <v>T_B_u-HYBDSL-S2</v>
          </cell>
          <cell r="B548" t="str">
            <v>VAR_fout</v>
          </cell>
          <cell r="C548" t="str">
            <v>TPBSu</v>
          </cell>
          <cell r="E548">
            <v>4.934376805366032E-4</v>
          </cell>
          <cell r="F548">
            <v>5.0377629784343378E-4</v>
          </cell>
          <cell r="H548">
            <v>3.0773455718768604E-8</v>
          </cell>
        </row>
        <row r="549">
          <cell r="A549" t="str">
            <v>T_B_u-HYBDSL-S2</v>
          </cell>
          <cell r="B549" t="str">
            <v>VAR_fin</v>
          </cell>
          <cell r="C549" t="str">
            <v>TDSL</v>
          </cell>
          <cell r="E549">
            <v>4.2357371073293449E-3</v>
          </cell>
          <cell r="F549">
            <v>4.3202774756545713E-3</v>
          </cell>
          <cell r="H549">
            <v>2.0981120001909748E-7</v>
          </cell>
        </row>
        <row r="550">
          <cell r="A550" t="str">
            <v>T_B_u-HYBDSL-S2</v>
          </cell>
          <cell r="B550" t="str">
            <v>VAR_ncap</v>
          </cell>
          <cell r="C550" t="str">
            <v>-</v>
          </cell>
          <cell r="E550">
            <v>9.3115903080516206E-6</v>
          </cell>
          <cell r="F550">
            <v>1.9180378138169299E-7</v>
          </cell>
        </row>
        <row r="551">
          <cell r="A551" t="str">
            <v>T_B_u-HYBDSL-S2</v>
          </cell>
          <cell r="B551" t="str">
            <v>VAR_cap</v>
          </cell>
          <cell r="C551" t="str">
            <v>-</v>
          </cell>
          <cell r="E551">
            <v>9.3115903080516206E-6</v>
          </cell>
          <cell r="F551">
            <v>9.5033940894333094E-6</v>
          </cell>
          <cell r="G551">
            <v>-8.3744870586190069E-9</v>
          </cell>
          <cell r="H551">
            <v>-2.4089919330775002E-8</v>
          </cell>
        </row>
        <row r="552">
          <cell r="A552" t="str">
            <v>T_B_u-HYBDSL-S3</v>
          </cell>
          <cell r="B552" t="str">
            <v>VAR_fout</v>
          </cell>
          <cell r="C552" t="str">
            <v>CO2_T</v>
          </cell>
          <cell r="E552">
            <v>2.33687731867085</v>
          </cell>
          <cell r="F552">
            <v>2.3423041350861453</v>
          </cell>
          <cell r="H552">
            <v>9.7611201662076868E-4</v>
          </cell>
          <cell r="I552">
            <v>1.14672482758196E-4</v>
          </cell>
        </row>
        <row r="553">
          <cell r="A553" t="str">
            <v>T_B_u-HYBDSL-S3</v>
          </cell>
          <cell r="B553" t="str">
            <v>VAR_fout</v>
          </cell>
          <cell r="C553" t="str">
            <v>TPBSu</v>
          </cell>
          <cell r="E553">
            <v>2.4942364576430397E-3</v>
          </cell>
          <cell r="F553">
            <v>2.5002962009272622E-3</v>
          </cell>
          <cell r="H553">
            <v>1.3118514047582927E-6</v>
          </cell>
          <cell r="I553">
            <v>1.5445897290426161E-7</v>
          </cell>
        </row>
        <row r="554">
          <cell r="A554" t="str">
            <v>T_B_u-HYBDSL-S3</v>
          </cell>
          <cell r="B554" t="str">
            <v>VAR_fin</v>
          </cell>
          <cell r="C554" t="str">
            <v>TDSL</v>
          </cell>
          <cell r="E554">
            <v>3.1881000254718343E-2</v>
          </cell>
          <cell r="F554">
            <v>3.1955035949333369E-2</v>
          </cell>
          <cell r="H554">
            <v>1.3316671440938176E-5</v>
          </cell>
          <cell r="I554">
            <v>1.564426777055882E-6</v>
          </cell>
        </row>
        <row r="555">
          <cell r="A555" t="str">
            <v>T_B_u-HYBDSL-S3</v>
          </cell>
          <cell r="B555" t="str">
            <v>VAR_ncap</v>
          </cell>
          <cell r="C555" t="str">
            <v>-</v>
          </cell>
          <cell r="E555">
            <v>4.7027582563838697E-5</v>
          </cell>
          <cell r="F555">
            <v>9.6548192578440395E-8</v>
          </cell>
          <cell r="H555">
            <v>1.7487202784949E-8</v>
          </cell>
        </row>
        <row r="556">
          <cell r="A556" t="str">
            <v>T_B_u-HYBDSL-S3</v>
          </cell>
          <cell r="B556" t="str">
            <v>VAR_cap</v>
          </cell>
          <cell r="C556" t="str">
            <v>-</v>
          </cell>
          <cell r="E556">
            <v>4.7027582563838697E-5</v>
          </cell>
          <cell r="F556">
            <v>4.7124130756417099E-5</v>
          </cell>
          <cell r="G556">
            <v>-4.7856498024022233E-9</v>
          </cell>
          <cell r="H556">
            <v>-1.22934426269464E-8</v>
          </cell>
          <cell r="I556">
            <v>5.9897384999718804E-9</v>
          </cell>
        </row>
        <row r="557">
          <cell r="A557" t="str">
            <v>T_C-HY-GSL-S1</v>
          </cell>
          <cell r="B557" t="str">
            <v>VAR_fout</v>
          </cell>
          <cell r="C557" t="str">
            <v>CO2_T</v>
          </cell>
          <cell r="D557">
            <v>3.4031796057170109</v>
          </cell>
          <cell r="E557">
            <v>3.9210558943763303</v>
          </cell>
          <cell r="F557">
            <v>2.7552277165862677</v>
          </cell>
          <cell r="G557">
            <v>9.4443545998328897</v>
          </cell>
          <cell r="H557">
            <v>3.0297210995575901</v>
          </cell>
          <cell r="I557">
            <v>2.3091153070573099E-2</v>
          </cell>
        </row>
        <row r="558">
          <cell r="A558" t="str">
            <v>T_C-HY-GSL-S1</v>
          </cell>
          <cell r="B558" t="str">
            <v>VAR_fout</v>
          </cell>
          <cell r="C558" t="str">
            <v>TPCAR</v>
          </cell>
          <cell r="D558">
            <v>5.2290004475435255E-2</v>
          </cell>
          <cell r="E558">
            <v>6.1514120301560102E-2</v>
          </cell>
          <cell r="F558">
            <v>4.311065058217603E-2</v>
          </cell>
          <cell r="G558">
            <v>0.12185480716725894</v>
          </cell>
          <cell r="H558">
            <v>3.6210882480836551E-2</v>
          </cell>
          <cell r="I558">
            <v>2.9576152621586636E-4</v>
          </cell>
        </row>
        <row r="559">
          <cell r="A559" t="str">
            <v>T_C-HY-GSL-S1</v>
          </cell>
          <cell r="B559" t="str">
            <v>VAR_fin</v>
          </cell>
          <cell r="C559" t="str">
            <v>TGSL</v>
          </cell>
          <cell r="D559">
            <v>4.6113544792913422E-2</v>
          </cell>
          <cell r="E559">
            <v>5.3130838677186036E-2</v>
          </cell>
          <cell r="F559">
            <v>3.7333708896832803E-2</v>
          </cell>
          <cell r="G559">
            <v>0.12797228455058113</v>
          </cell>
          <cell r="H559">
            <v>4.1053131430319627E-2</v>
          </cell>
          <cell r="I559">
            <v>3.1288825298879597E-4</v>
          </cell>
        </row>
        <row r="560">
          <cell r="A560" t="str">
            <v>T_C-HY-GSL-S1</v>
          </cell>
          <cell r="B560" t="str">
            <v>VAR_ncap</v>
          </cell>
          <cell r="C560" t="str">
            <v>-</v>
          </cell>
          <cell r="E560">
            <v>1.2969160227529701E-5</v>
          </cell>
          <cell r="F560">
            <v>8.0118302361656499E-5</v>
          </cell>
          <cell r="G560">
            <v>1.40313555589285E-2</v>
          </cell>
          <cell r="H560">
            <v>4.2292386084042003E-5</v>
          </cell>
        </row>
        <row r="561">
          <cell r="A561" t="str">
            <v>T_C-HY-GSL-S1</v>
          </cell>
          <cell r="B561" t="str">
            <v>VAR_cap</v>
          </cell>
          <cell r="C561" t="str">
            <v>-</v>
          </cell>
          <cell r="D561">
            <v>5.6682824180072219E-3</v>
          </cell>
          <cell r="E561">
            <v>6.5718596450540963E-3</v>
          </cell>
          <cell r="F561">
            <v>6.5431606672808175E-3</v>
          </cell>
          <cell r="G561">
            <v>1.8514309584130979E-2</v>
          </cell>
          <cell r="H561">
            <v>5.5011494521460709E-3</v>
          </cell>
          <cell r="I561">
            <v>4.4546589695048743E-5</v>
          </cell>
        </row>
        <row r="562">
          <cell r="A562" t="str">
            <v>T_B_u-HYBDSL-S4</v>
          </cell>
          <cell r="B562" t="str">
            <v>VAR_fout</v>
          </cell>
          <cell r="C562" t="str">
            <v>CO2_T</v>
          </cell>
          <cell r="H562">
            <v>4.4595073140631202E-5</v>
          </cell>
        </row>
        <row r="563">
          <cell r="A563" t="str">
            <v>T_B_u-HYBDSL-S4</v>
          </cell>
          <cell r="B563" t="str">
            <v>VAR_fout</v>
          </cell>
          <cell r="C563" t="str">
            <v>TPBSu</v>
          </cell>
          <cell r="H563">
            <v>4.0565555633115003E-8</v>
          </cell>
        </row>
        <row r="564">
          <cell r="A564" t="str">
            <v>T_B_u-HYBDSL-S4</v>
          </cell>
          <cell r="B564" t="str">
            <v>VAR_fin</v>
          </cell>
          <cell r="C564" t="str">
            <v>TDSL</v>
          </cell>
          <cell r="H564">
            <v>6.0839117517914306E-7</v>
          </cell>
        </row>
        <row r="565">
          <cell r="A565" t="str">
            <v>T_B_u-HYBDSL-S4</v>
          </cell>
          <cell r="B565" t="str">
            <v>VAR_cap</v>
          </cell>
          <cell r="C565" t="str">
            <v>-</v>
          </cell>
          <cell r="H565">
            <v>-1.6846981172923701E-8</v>
          </cell>
        </row>
        <row r="566">
          <cell r="A566" t="str">
            <v>TFRLFDSLEXT</v>
          </cell>
          <cell r="B566" t="str">
            <v>VAR_fout</v>
          </cell>
          <cell r="C566" t="str">
            <v>CO2_T</v>
          </cell>
          <cell r="D566">
            <v>29.0333235795337</v>
          </cell>
          <cell r="E566">
            <v>20.3249480429233</v>
          </cell>
          <cell r="F566">
            <v>6.8687759407048202E-3</v>
          </cell>
          <cell r="G566">
            <v>7.9665133744990495E-3</v>
          </cell>
          <cell r="H566">
            <v>6.1507958071381399E-3</v>
          </cell>
        </row>
        <row r="567">
          <cell r="A567" t="str">
            <v>TFRLFDSLEXT</v>
          </cell>
          <cell r="B567" t="str">
            <v>VAR_fout</v>
          </cell>
          <cell r="C567" t="str">
            <v>TFRLF</v>
          </cell>
          <cell r="D567">
            <v>1.6053779760818805E-3</v>
          </cell>
          <cell r="E567">
            <v>1.1238542450620016E-3</v>
          </cell>
          <cell r="F567">
            <v>3.798043165000174E-7</v>
          </cell>
          <cell r="G567">
            <v>4.4050296489644791E-7</v>
          </cell>
          <cell r="H567">
            <v>3.4010409098037387E-7</v>
          </cell>
        </row>
        <row r="568">
          <cell r="A568" t="str">
            <v>TFRLFDSLEXT</v>
          </cell>
          <cell r="B568" t="str">
            <v>VAR_fin</v>
          </cell>
          <cell r="C568" t="str">
            <v>TDSL</v>
          </cell>
          <cell r="D568">
            <v>0.39608899835653044</v>
          </cell>
          <cell r="E568">
            <v>0.27728442077658011</v>
          </cell>
          <cell r="F568">
            <v>9.3707720882739613E-5</v>
          </cell>
          <cell r="G568">
            <v>1.0868367495905932E-4</v>
          </cell>
          <cell r="H568">
            <v>8.3912630383876425E-5</v>
          </cell>
        </row>
        <row r="569">
          <cell r="A569" t="str">
            <v>TFRLFDSLEXT</v>
          </cell>
          <cell r="B569" t="str">
            <v>VAR_ncap</v>
          </cell>
          <cell r="C569" t="str">
            <v>-</v>
          </cell>
          <cell r="D569">
            <v>1.4820690313159301E-4</v>
          </cell>
        </row>
        <row r="570">
          <cell r="A570" t="str">
            <v>TFRLFDSLEXT</v>
          </cell>
          <cell r="B570" t="str">
            <v>VAR_cap</v>
          </cell>
          <cell r="C570" t="str">
            <v>-</v>
          </cell>
          <cell r="D570">
            <v>1.4820690313159301E-4</v>
          </cell>
          <cell r="E570">
            <v>1.4820690313159301E-4</v>
          </cell>
          <cell r="F570">
            <v>1.4852556106501763E-7</v>
          </cell>
          <cell r="G570">
            <v>1.4627837953800336E-7</v>
          </cell>
          <cell r="H570">
            <v>1.3253745646300634E-7</v>
          </cell>
          <cell r="I570">
            <v>2.3746414763299822E-8</v>
          </cell>
        </row>
        <row r="571">
          <cell r="A571" t="str">
            <v>T_C-HY-GSL-S2</v>
          </cell>
          <cell r="B571" t="str">
            <v>VAR_fout</v>
          </cell>
          <cell r="C571" t="str">
            <v>CO2_T</v>
          </cell>
          <cell r="D571">
            <v>10.171569341933139</v>
          </cell>
          <cell r="E571">
            <v>15.109077413890631</v>
          </cell>
          <cell r="F571">
            <v>43.115897909130268</v>
          </cell>
          <cell r="G571">
            <v>37.221533568449225</v>
          </cell>
          <cell r="H571">
            <v>1.8807118467433959</v>
          </cell>
          <cell r="I571">
            <v>2.1703316320277902E-2</v>
          </cell>
        </row>
        <row r="572">
          <cell r="A572" t="str">
            <v>T_C-HY-GSL-S2</v>
          </cell>
          <cell r="B572" t="str">
            <v>VAR_fout</v>
          </cell>
          <cell r="C572" t="str">
            <v>TPCAR</v>
          </cell>
          <cell r="D572">
            <v>0.22134247746028105</v>
          </cell>
          <cell r="E572">
            <v>0.38792736931521532</v>
          </cell>
          <cell r="F572">
            <v>1.1062407281950757</v>
          </cell>
          <cell r="G572">
            <v>0.9509654065532066</v>
          </cell>
          <cell r="H572">
            <v>4.6074536126626466E-2</v>
          </cell>
          <cell r="I572">
            <v>2.3141456898706554E-4</v>
          </cell>
        </row>
        <row r="573">
          <cell r="A573" t="str">
            <v>T_C-HY-GSL-S2</v>
          </cell>
          <cell r="B573" t="str">
            <v>VAR_fin</v>
          </cell>
          <cell r="C573" t="str">
            <v>TGSL</v>
          </cell>
          <cell r="D573">
            <v>0.13782614284462272</v>
          </cell>
          <cell r="E573">
            <v>0.20473004625868083</v>
          </cell>
          <cell r="F573">
            <v>0.58422625893130475</v>
          </cell>
          <cell r="G573">
            <v>0.5043568234207223</v>
          </cell>
          <cell r="H573">
            <v>2.5483900362376622E-2</v>
          </cell>
          <cell r="I573">
            <v>2.9408287696853553E-4</v>
          </cell>
        </row>
        <row r="574">
          <cell r="A574" t="str">
            <v>T_C-HY-GSL-S2</v>
          </cell>
          <cell r="B574" t="str">
            <v>VAR_ncap</v>
          </cell>
          <cell r="C574" t="str">
            <v>-</v>
          </cell>
          <cell r="E574">
            <v>2.05222379974016E-4</v>
          </cell>
          <cell r="F574">
            <v>5.6982427973474699E-2</v>
          </cell>
          <cell r="G574">
            <v>7.4835776254980201E-5</v>
          </cell>
          <cell r="H574">
            <v>2.39816564991196E-5</v>
          </cell>
        </row>
        <row r="575">
          <cell r="A575" t="str">
            <v>T_C-HY-GSL-S2</v>
          </cell>
          <cell r="B575" t="str">
            <v>VAR_cap</v>
          </cell>
          <cell r="C575" t="str">
            <v>-</v>
          </cell>
          <cell r="D575">
            <v>1.7226270044255317E-2</v>
          </cell>
          <cell r="E575">
            <v>2.9432864784706501E-2</v>
          </cell>
          <cell r="F575">
            <v>8.456263067683592E-2</v>
          </cell>
          <cell r="G575">
            <v>7.2154063136103397E-2</v>
          </cell>
          <cell r="H575">
            <v>4.8470611972892515E-3</v>
          </cell>
          <cell r="I575">
            <v>2.3440125885027699E-5</v>
          </cell>
        </row>
        <row r="576">
          <cell r="A576" t="str">
            <v>TPSHPNGAEXT</v>
          </cell>
          <cell r="B576" t="str">
            <v>VAR_fout</v>
          </cell>
          <cell r="C576" t="str">
            <v>TPSHP</v>
          </cell>
          <cell r="E576">
            <v>1.8406056258778599E-7</v>
          </cell>
          <cell r="F576">
            <v>5.00002446366328</v>
          </cell>
          <cell r="G576">
            <v>5.8500515051926696</v>
          </cell>
          <cell r="H576">
            <v>1.1533614753137899E-4</v>
          </cell>
          <cell r="I576">
            <v>1.3788658790049699E-5</v>
          </cell>
        </row>
        <row r="577">
          <cell r="A577" t="str">
            <v>TPSHPNGAEXT</v>
          </cell>
          <cell r="B577" t="str">
            <v>VAR_fout</v>
          </cell>
          <cell r="C577" t="str">
            <v>CO2_T</v>
          </cell>
          <cell r="E577">
            <v>1.10319670807591E-5</v>
          </cell>
          <cell r="F577">
            <v>299.68454138466097</v>
          </cell>
          <cell r="G577">
            <v>350.63228493203201</v>
          </cell>
          <cell r="H577">
            <v>6.9128582728356196E-3</v>
          </cell>
          <cell r="I577">
            <v>8.2644553358407805E-4</v>
          </cell>
        </row>
        <row r="578">
          <cell r="A578" t="str">
            <v>TPSHPNGAEXT</v>
          </cell>
          <cell r="B578" t="str">
            <v>VAR_fin</v>
          </cell>
          <cell r="C578" t="str">
            <v>TNGA</v>
          </cell>
          <cell r="E578">
            <v>1.9560225320494947E-7</v>
          </cell>
          <cell r="F578">
            <v>5.3135556983096324</v>
          </cell>
          <cell r="G578">
            <v>6.216884484610536</v>
          </cell>
          <cell r="H578">
            <v>1.225684090928302E-4</v>
          </cell>
          <cell r="I578">
            <v>1.4653289602554675E-5</v>
          </cell>
        </row>
        <row r="579">
          <cell r="A579" t="str">
            <v>TPSHPNGAEXT</v>
          </cell>
          <cell r="B579" t="str">
            <v>VAR_ncap</v>
          </cell>
          <cell r="C579" t="str">
            <v>-</v>
          </cell>
          <cell r="D579">
            <v>4.8192833532829004E-6</v>
          </cell>
          <cell r="E579">
            <v>1.4259454463066099E-5</v>
          </cell>
          <cell r="F579">
            <v>5.0000004238901798</v>
          </cell>
          <cell r="G579">
            <v>0.85002449731829699</v>
          </cell>
          <cell r="H579">
            <v>4.5084892123662701E-7</v>
          </cell>
          <cell r="I579">
            <v>2.6986912706277502E-7</v>
          </cell>
        </row>
        <row r="580">
          <cell r="A580" t="str">
            <v>TPSHPNGAEXT</v>
          </cell>
          <cell r="B580" t="str">
            <v>VAR_cap</v>
          </cell>
          <cell r="C580" t="str">
            <v>-</v>
          </cell>
          <cell r="D580">
            <v>4.8192833532829004E-6</v>
          </cell>
          <cell r="E580">
            <v>1.9078737816349001E-5</v>
          </cell>
          <cell r="F580">
            <v>5.0000186689462023</v>
          </cell>
          <cell r="G580">
            <v>5.8500422811673269</v>
          </cell>
          <cell r="H580">
            <v>-1.0219999193594731E-6</v>
          </cell>
          <cell r="I580">
            <v>-4.7438734995797205E-8</v>
          </cell>
        </row>
        <row r="581">
          <cell r="A581" t="str">
            <v>T_C-HY-DSL-S1</v>
          </cell>
          <cell r="B581" t="str">
            <v>VAR_fout</v>
          </cell>
          <cell r="C581" t="str">
            <v>CO2_T</v>
          </cell>
          <cell r="D581">
            <v>2.3457567342109E-3</v>
          </cell>
          <cell r="E581">
            <v>1.072472082741702E-2</v>
          </cell>
          <cell r="F581">
            <v>4.608732469535861E-2</v>
          </cell>
          <cell r="G581">
            <v>0.15819624227172813</v>
          </cell>
          <cell r="H581">
            <v>0.10836813827373601</v>
          </cell>
          <cell r="I581">
            <v>2.1102981374031601E-2</v>
          </cell>
        </row>
        <row r="582">
          <cell r="A582" t="str">
            <v>T_C-HY-DSL-S1</v>
          </cell>
          <cell r="B582" t="str">
            <v>VAR_fout</v>
          </cell>
          <cell r="C582" t="str">
            <v>TPCAR</v>
          </cell>
          <cell r="D582">
            <v>1.3384611954026877E-5</v>
          </cell>
          <cell r="E582">
            <v>2.113206018473203E-4</v>
          </cell>
          <cell r="F582">
            <v>8.7245013889754796E-4</v>
          </cell>
          <cell r="G582">
            <v>2.1762754562388346E-3</v>
          </cell>
          <cell r="H582">
            <v>1.3700924478163821E-3</v>
          </cell>
          <cell r="I582">
            <v>2.721163697951353E-4</v>
          </cell>
        </row>
        <row r="583">
          <cell r="A583" t="str">
            <v>T_C-HY-DSL-S1</v>
          </cell>
          <cell r="B583" t="str">
            <v>VAR_fin</v>
          </cell>
          <cell r="C583" t="str">
            <v>TDSL</v>
          </cell>
          <cell r="D583">
            <v>3.200213825662892E-5</v>
          </cell>
          <cell r="E583">
            <v>1.4631269887335652E-4</v>
          </cell>
          <cell r="F583">
            <v>6.2874931371566971E-4</v>
          </cell>
          <cell r="G583">
            <v>2.1582024866538571E-3</v>
          </cell>
          <cell r="H583">
            <v>1.4784193488913508E-3</v>
          </cell>
          <cell r="I583">
            <v>2.8789879091448335E-4</v>
          </cell>
        </row>
        <row r="584">
          <cell r="A584" t="str">
            <v>T_C-HY-DSL-S1</v>
          </cell>
          <cell r="B584" t="str">
            <v>VAR_ncap</v>
          </cell>
          <cell r="C584" t="str">
            <v>-</v>
          </cell>
          <cell r="E584">
            <v>2.1574413809928601E-5</v>
          </cell>
          <cell r="F584">
            <v>1.10107158710911E-4</v>
          </cell>
          <cell r="G584">
            <v>2.2863643412855401E-4</v>
          </cell>
          <cell r="H584">
            <v>3.95199767049523E-5</v>
          </cell>
        </row>
        <row r="585">
          <cell r="A585" t="str">
            <v>T_C-HY-DSL-S1</v>
          </cell>
          <cell r="B585" t="str">
            <v>VAR_cap</v>
          </cell>
          <cell r="C585" t="str">
            <v>-</v>
          </cell>
          <cell r="D585">
            <v>1.5999999999999999E-6</v>
          </cell>
          <cell r="E585">
            <v>2.2613698500326663E-5</v>
          </cell>
          <cell r="F585">
            <v>1.3026277879978068E-4</v>
          </cell>
          <cell r="G585">
            <v>3.2935046866222373E-4</v>
          </cell>
          <cell r="H585">
            <v>2.0629341583268255E-4</v>
          </cell>
          <cell r="I585">
            <v>4.0967918675356859E-5</v>
          </cell>
        </row>
        <row r="586">
          <cell r="A586" t="str">
            <v>T_C-HY-GSL-S3</v>
          </cell>
          <cell r="B586" t="str">
            <v>VAR_fout</v>
          </cell>
          <cell r="C586" t="str">
            <v>CO2_T</v>
          </cell>
          <cell r="D586">
            <v>7.5812026660162459</v>
          </cell>
          <cell r="E586">
            <v>106.03026608372386</v>
          </cell>
          <cell r="F586">
            <v>100.2282968061193</v>
          </cell>
          <cell r="G586">
            <v>80.202063142802984</v>
          </cell>
          <cell r="H586">
            <v>2.7071122509571523E-2</v>
          </cell>
          <cell r="I586">
            <v>7.5948768482706798E-3</v>
          </cell>
        </row>
        <row r="587">
          <cell r="A587" t="str">
            <v>T_C-HY-GSL-S3</v>
          </cell>
          <cell r="B587" t="str">
            <v>VAR_fout</v>
          </cell>
          <cell r="C587" t="str">
            <v>TPCAR</v>
          </cell>
          <cell r="D587">
            <v>0.2028277409883083</v>
          </cell>
          <cell r="E587">
            <v>3.5943340699215001</v>
          </cell>
          <cell r="F587">
            <v>3.3945579661070693</v>
          </cell>
          <cell r="G587">
            <v>2.7317079158200301</v>
          </cell>
          <cell r="H587">
            <v>2.6604332516893289E-4</v>
          </cell>
          <cell r="I587">
            <v>7.2952193080624801E-5</v>
          </cell>
        </row>
        <row r="588">
          <cell r="A588" t="str">
            <v>T_C-HY-GSL-S3</v>
          </cell>
          <cell r="B588" t="str">
            <v>VAR_fin</v>
          </cell>
          <cell r="C588" t="str">
            <v>TGSL</v>
          </cell>
          <cell r="D588">
            <v>0.10272632338775388</v>
          </cell>
          <cell r="E588">
            <v>1.4367244726791846</v>
          </cell>
          <cell r="F588">
            <v>1.3581070027929465</v>
          </cell>
          <cell r="G588">
            <v>1.0867488230732103</v>
          </cell>
          <cell r="H588">
            <v>3.6681737817847635E-4</v>
          </cell>
          <cell r="I588">
            <v>1.029116104101719E-4</v>
          </cell>
        </row>
        <row r="589">
          <cell r="A589" t="str">
            <v>T_C-HY-GSL-S3</v>
          </cell>
          <cell r="B589" t="str">
            <v>VAR_ncap</v>
          </cell>
          <cell r="C589" t="str">
            <v>-</v>
          </cell>
          <cell r="E589">
            <v>0.22418474843033501</v>
          </cell>
          <cell r="F589">
            <v>1.6673460960677199E-5</v>
          </cell>
          <cell r="G589">
            <v>9.1220642671758199E-6</v>
          </cell>
          <cell r="H589">
            <v>6.4924399252659198E-6</v>
          </cell>
        </row>
        <row r="590">
          <cell r="A590" t="str">
            <v>T_C-HY-GSL-S3</v>
          </cell>
          <cell r="B590" t="str">
            <v>VAR_cap</v>
          </cell>
          <cell r="C590" t="str">
            <v>-</v>
          </cell>
          <cell r="D590">
            <v>1.4247993417264439E-2</v>
          </cell>
          <cell r="E590">
            <v>0.2471347074568146</v>
          </cell>
          <cell r="F590">
            <v>0.23340912861787069</v>
          </cell>
          <cell r="G590">
            <v>0.1878283832884339</v>
          </cell>
          <cell r="H590">
            <v>2.0399322487156098E-5</v>
          </cell>
          <cell r="I590">
            <v>6.0041941707337803E-6</v>
          </cell>
        </row>
        <row r="591">
          <cell r="A591" t="str">
            <v>T_C-HY-DSL-S2</v>
          </cell>
          <cell r="B591" t="str">
            <v>VAR_fout</v>
          </cell>
          <cell r="C591" t="str">
            <v>CO2_T</v>
          </cell>
          <cell r="D591">
            <v>0.20627197636755779</v>
          </cell>
          <cell r="E591">
            <v>49.579458838814276</v>
          </cell>
          <cell r="F591">
            <v>100.10562401218631</v>
          </cell>
          <cell r="G591">
            <v>84.486068199029958</v>
          </cell>
          <cell r="H591">
            <v>3.3216445598023121</v>
          </cell>
          <cell r="I591">
            <v>2.0407773598966401E-2</v>
          </cell>
        </row>
        <row r="592">
          <cell r="A592" t="str">
            <v>T_C-HY-DSL-S2</v>
          </cell>
          <cell r="B592" t="str">
            <v>VAR_fout</v>
          </cell>
          <cell r="C592" t="str">
            <v>TPCAR</v>
          </cell>
          <cell r="D592">
            <v>3.3024037488046764E-3</v>
          </cell>
          <cell r="E592">
            <v>1.8136988270039902</v>
          </cell>
          <cell r="F592">
            <v>3.1319042579145848</v>
          </cell>
          <cell r="G592">
            <v>2.6234193143320197</v>
          </cell>
          <cell r="H592">
            <v>8.7359162423025244E-2</v>
          </cell>
          <cell r="I592">
            <v>2.1896210876934201E-4</v>
          </cell>
        </row>
        <row r="593">
          <cell r="A593" t="str">
            <v>T_C-HY-DSL-S2</v>
          </cell>
          <cell r="B593" t="str">
            <v>VAR_fin</v>
          </cell>
          <cell r="C593" t="str">
            <v>TDSL</v>
          </cell>
          <cell r="D593">
            <v>2.8140788044687223E-3</v>
          </cell>
          <cell r="E593">
            <v>0.67639098006567866</v>
          </cell>
          <cell r="F593">
            <v>1.3656974626491998</v>
          </cell>
          <cell r="G593">
            <v>1.1526066602869032</v>
          </cell>
          <cell r="H593">
            <v>4.5315751156921068E-2</v>
          </cell>
          <cell r="I593">
            <v>2.7841437379217429E-4</v>
          </cell>
        </row>
        <row r="594">
          <cell r="A594" t="str">
            <v>T_C-HY-DSL-S2</v>
          </cell>
          <cell r="B594" t="str">
            <v>VAR_ncap</v>
          </cell>
          <cell r="C594" t="str">
            <v>-</v>
          </cell>
          <cell r="E594">
            <v>0.13893968782510099</v>
          </cell>
          <cell r="F594">
            <v>0.109348508521738</v>
          </cell>
          <cell r="G594">
            <v>4.0400050161808002E-5</v>
          </cell>
          <cell r="H594">
            <v>2.2753147983508399E-5</v>
          </cell>
        </row>
        <row r="595">
          <cell r="A595" t="str">
            <v>T_C-HY-DSL-S2</v>
          </cell>
          <cell r="B595" t="str">
            <v>VAR_cap</v>
          </cell>
          <cell r="C595" t="str">
            <v>-</v>
          </cell>
          <cell r="D595">
            <v>2.5961855863055152E-4</v>
          </cell>
          <cell r="E595">
            <v>0.1376106145362084</v>
          </cell>
          <cell r="F595">
            <v>0.23762957623758835</v>
          </cell>
          <cell r="G595">
            <v>0.19905080241230919</v>
          </cell>
          <cell r="H595">
            <v>9.2018191913905475E-3</v>
          </cell>
          <cell r="I595">
            <v>2.21468483730986E-5</v>
          </cell>
        </row>
        <row r="596">
          <cell r="A596" t="str">
            <v>D-T-ELC-Bus_c_S1</v>
          </cell>
          <cell r="B596" t="str">
            <v>VAR_fout</v>
          </cell>
          <cell r="C596" t="str">
            <v>T-ELC-Bus_c_BatSTGin_S1</v>
          </cell>
          <cell r="D596">
            <v>3.8444153822369696E-4</v>
          </cell>
          <cell r="E596">
            <v>1.5162650479649655E-3</v>
          </cell>
          <cell r="F596">
            <v>1.8815696559758921E-3</v>
          </cell>
          <cell r="G596">
            <v>0.14526444621648604</v>
          </cell>
          <cell r="H596">
            <v>0.13965718959438425</v>
          </cell>
          <cell r="I596">
            <v>0.11950412221050459</v>
          </cell>
        </row>
        <row r="597">
          <cell r="A597" t="str">
            <v>D-T-ELC-Bus_c_S1</v>
          </cell>
          <cell r="B597" t="str">
            <v>VAR_fin</v>
          </cell>
          <cell r="C597" t="str">
            <v>TELC</v>
          </cell>
          <cell r="D597">
            <v>3.8444153822369696E-4</v>
          </cell>
          <cell r="E597">
            <v>1.5162650479649655E-3</v>
          </cell>
          <cell r="F597">
            <v>1.8815696559758921E-3</v>
          </cell>
          <cell r="G597">
            <v>0.14526444621648604</v>
          </cell>
          <cell r="H597">
            <v>0.13965718959438425</v>
          </cell>
          <cell r="I597">
            <v>0.11950412221050459</v>
          </cell>
        </row>
        <row r="598">
          <cell r="A598" t="str">
            <v>D-T-ELC-Bus_c_S1</v>
          </cell>
          <cell r="B598" t="str">
            <v>VAR_ncap</v>
          </cell>
          <cell r="C598" t="str">
            <v>-</v>
          </cell>
          <cell r="D598">
            <v>4.51983949358147E-5</v>
          </cell>
          <cell r="E598">
            <v>3.01819860245072E-4</v>
          </cell>
          <cell r="F598">
            <v>6.7550279029744299E-5</v>
          </cell>
          <cell r="G598">
            <v>1.85396384706785E-2</v>
          </cell>
          <cell r="H598">
            <v>1.42618160053186E-2</v>
          </cell>
          <cell r="I598">
            <v>7.9798193257600604E-3</v>
          </cell>
        </row>
        <row r="599">
          <cell r="A599" t="str">
            <v>D-T-ELC-Bus_c_S1</v>
          </cell>
          <cell r="B599" t="str">
            <v>VAR_cap</v>
          </cell>
          <cell r="C599" t="str">
            <v>-</v>
          </cell>
          <cell r="D599">
            <v>4.51983949358147E-5</v>
          </cell>
          <cell r="E599">
            <v>3.4701825518088699E-4</v>
          </cell>
          <cell r="F599">
            <v>4.1456853421063101E-4</v>
          </cell>
          <cell r="G599">
            <v>1.89020903771853E-2</v>
          </cell>
          <cell r="H599">
            <v>1.7547502061202799E-2</v>
          </cell>
          <cell r="I599">
            <v>1.51325306160603E-2</v>
          </cell>
        </row>
        <row r="600">
          <cell r="A600" t="str">
            <v>T_C-HY-GSL-S4</v>
          </cell>
          <cell r="B600" t="str">
            <v>VAR_fout</v>
          </cell>
          <cell r="C600" t="str">
            <v>CO2_T</v>
          </cell>
          <cell r="D600">
            <v>6.6970769573305375</v>
          </cell>
          <cell r="E600">
            <v>9.9883925065069796</v>
          </cell>
          <cell r="F600">
            <v>9.5069792918278395</v>
          </cell>
          <cell r="G600">
            <v>7.9619413327896673</v>
          </cell>
          <cell r="H600">
            <v>3.4793006022470603E-2</v>
          </cell>
          <cell r="I600">
            <v>1.0686752730434939E-2</v>
          </cell>
        </row>
        <row r="601">
          <cell r="A601" t="str">
            <v>T_C-HY-GSL-S4</v>
          </cell>
          <cell r="B601" t="str">
            <v>VAR_fout</v>
          </cell>
          <cell r="C601" t="str">
            <v>TPCAR</v>
          </cell>
          <cell r="D601">
            <v>0.10416243432104247</v>
          </cell>
          <cell r="E601">
            <v>0.17944893463870215</v>
          </cell>
          <cell r="F601">
            <v>0.17149914360093099</v>
          </cell>
          <cell r="G601">
            <v>0.1440704962945307</v>
          </cell>
          <cell r="H601">
            <v>3.3130726989607096E-4</v>
          </cell>
          <cell r="I601">
            <v>1.0145873233074583E-4</v>
          </cell>
        </row>
        <row r="602">
          <cell r="A602" t="str">
            <v>T_C-HY-GSL-S4</v>
          </cell>
          <cell r="B602" t="str">
            <v>VAR_fin</v>
          </cell>
          <cell r="C602" t="str">
            <v>TGSL</v>
          </cell>
          <cell r="D602">
            <v>9.0746300234831087E-2</v>
          </cell>
          <cell r="E602">
            <v>0.1353440719038885</v>
          </cell>
          <cell r="F602">
            <v>0.12882085761284345</v>
          </cell>
          <cell r="G602">
            <v>0.10788538391313898</v>
          </cell>
          <cell r="H602">
            <v>4.7144994610393714E-4</v>
          </cell>
          <cell r="I602">
            <v>1.4480694756686897E-4</v>
          </cell>
        </row>
        <row r="603">
          <cell r="A603" t="str">
            <v>T_C-HY-GSL-S4</v>
          </cell>
          <cell r="B603" t="str">
            <v>VAR_ncap</v>
          </cell>
          <cell r="C603" t="str">
            <v>-</v>
          </cell>
          <cell r="E603">
            <v>5.1527895449930598E-5</v>
          </cell>
          <cell r="F603">
            <v>1.5464394281324701E-5</v>
          </cell>
          <cell r="G603">
            <v>1.1715002570775201E-5</v>
          </cell>
          <cell r="H603">
            <v>1.2599985901826099E-5</v>
          </cell>
        </row>
        <row r="604">
          <cell r="A604" t="str">
            <v>T_C-HY-GSL-S4</v>
          </cell>
          <cell r="B604" t="str">
            <v>VAR_cap</v>
          </cell>
          <cell r="C604" t="str">
            <v>-</v>
          </cell>
          <cell r="D604">
            <v>8.3196360400255923E-3</v>
          </cell>
          <cell r="E604">
            <v>1.4129789529465654E-2</v>
          </cell>
          <cell r="F604">
            <v>1.3564479656851156E-2</v>
          </cell>
          <cell r="G604">
            <v>1.1354946860398165E-2</v>
          </cell>
          <cell r="H604">
            <v>3.0814937164072094E-5</v>
          </cell>
          <cell r="I604">
            <v>1.0166306721438399E-5</v>
          </cell>
        </row>
        <row r="605">
          <cell r="A605" t="str">
            <v>T_C-HY-DSL-S3</v>
          </cell>
          <cell r="B605" t="str">
            <v>VAR_fout</v>
          </cell>
          <cell r="C605" t="str">
            <v>CO2_T</v>
          </cell>
          <cell r="D605">
            <v>2.1219312589316965</v>
          </cell>
          <cell r="E605">
            <v>3.3177925167789915</v>
          </cell>
          <cell r="F605">
            <v>3.1777679274894086</v>
          </cell>
          <cell r="G605">
            <v>2.3839786989766365</v>
          </cell>
          <cell r="H605">
            <v>2.5876615344578358E-2</v>
          </cell>
          <cell r="I605">
            <v>7.4044325157282195E-3</v>
          </cell>
        </row>
        <row r="606">
          <cell r="A606" t="str">
            <v>T_C-HY-DSL-S3</v>
          </cell>
          <cell r="B606" t="str">
            <v>VAR_fout</v>
          </cell>
          <cell r="C606" t="str">
            <v>TPCAR</v>
          </cell>
          <cell r="D606">
            <v>2.616795544983494E-2</v>
          </cell>
          <cell r="E606">
            <v>5.3715088294130485E-2</v>
          </cell>
          <cell r="F606">
            <v>5.1248129247726142E-2</v>
          </cell>
          <cell r="G606">
            <v>4.0811848747614329E-2</v>
          </cell>
          <cell r="H606">
            <v>2.5218125953205831E-4</v>
          </cell>
          <cell r="I606">
            <v>7.1555694383449952E-5</v>
          </cell>
        </row>
        <row r="607">
          <cell r="A607" t="str">
            <v>T_C-HY-DSL-S3</v>
          </cell>
          <cell r="B607" t="str">
            <v>VAR_fin</v>
          </cell>
          <cell r="C607" t="str">
            <v>TDSL</v>
          </cell>
          <cell r="D607">
            <v>2.8948584705753025E-2</v>
          </cell>
          <cell r="E607">
            <v>4.5263199410354567E-2</v>
          </cell>
          <cell r="F607">
            <v>4.3352904877072371E-2</v>
          </cell>
          <cell r="G607">
            <v>3.2523583887812187E-2</v>
          </cell>
          <cell r="H607">
            <v>3.5302340169956835E-4</v>
          </cell>
          <cell r="I607">
            <v>1.010154504192117E-4</v>
          </cell>
        </row>
        <row r="608">
          <cell r="A608" t="str">
            <v>T_C-HY-DSL-S3</v>
          </cell>
          <cell r="B608" t="str">
            <v>VAR_ncap</v>
          </cell>
          <cell r="C608" t="str">
            <v>-</v>
          </cell>
          <cell r="E608">
            <v>1.8945943959856301E-5</v>
          </cell>
          <cell r="F608">
            <v>1.38516550807657E-5</v>
          </cell>
          <cell r="G608">
            <v>7.8031611679310802E-6</v>
          </cell>
          <cell r="H608">
            <v>6.3629240641004604E-6</v>
          </cell>
        </row>
        <row r="609">
          <cell r="A609" t="str">
            <v>T_C-HY-DSL-S3</v>
          </cell>
          <cell r="B609" t="str">
            <v>VAR_cap</v>
          </cell>
          <cell r="C609" t="str">
            <v>-</v>
          </cell>
          <cell r="D609">
            <v>1.8557923120780578E-3</v>
          </cell>
          <cell r="E609">
            <v>3.6928688764890269E-3</v>
          </cell>
          <cell r="F609">
            <v>3.5292772839087129E-3</v>
          </cell>
          <cell r="G609">
            <v>2.8101942794880519E-3</v>
          </cell>
          <cell r="H609">
            <v>1.9356332511824761E-5</v>
          </cell>
          <cell r="I609">
            <v>5.8865419677816604E-6</v>
          </cell>
        </row>
        <row r="610">
          <cell r="A610" t="str">
            <v>D-T-ELC-Bus_c_S2</v>
          </cell>
          <cell r="B610" t="str">
            <v>VAR_fout</v>
          </cell>
          <cell r="C610" t="str">
            <v>T-ELC-Bus_c_BatSTGin_S2</v>
          </cell>
          <cell r="D610">
            <v>6.709126557977867E-4</v>
          </cell>
          <cell r="E610">
            <v>1.9247586189583639E-3</v>
          </cell>
          <cell r="F610">
            <v>2.0192696926887767E-3</v>
          </cell>
          <cell r="G610">
            <v>0.17752604589233281</v>
          </cell>
          <cell r="H610">
            <v>0.16695858626333551</v>
          </cell>
          <cell r="I610">
            <v>0.14874166787927909</v>
          </cell>
        </row>
        <row r="611">
          <cell r="A611" t="str">
            <v>D-T-ELC-Bus_c_S2</v>
          </cell>
          <cell r="B611" t="str">
            <v>VAR_fin</v>
          </cell>
          <cell r="C611" t="str">
            <v>TELC</v>
          </cell>
          <cell r="D611">
            <v>6.709126557977867E-4</v>
          </cell>
          <cell r="E611">
            <v>1.9247586189583639E-3</v>
          </cell>
          <cell r="F611">
            <v>2.0192696926887767E-3</v>
          </cell>
          <cell r="G611">
            <v>0.17752604589233281</v>
          </cell>
          <cell r="H611">
            <v>0.16695858626333551</v>
          </cell>
          <cell r="I611">
            <v>0.14874166787927909</v>
          </cell>
        </row>
        <row r="612">
          <cell r="A612" t="str">
            <v>D-T-ELC-Bus_c_S2</v>
          </cell>
          <cell r="B612" t="str">
            <v>VAR_ncap</v>
          </cell>
          <cell r="C612" t="str">
            <v>-</v>
          </cell>
          <cell r="D612">
            <v>7.5538565959635501E-5</v>
          </cell>
          <cell r="E612">
            <v>1.3140810209075299E-4</v>
          </cell>
          <cell r="F612">
            <v>1.2484031796783699E-5</v>
          </cell>
          <cell r="G612">
            <v>2.2321272633271601E-2</v>
          </cell>
          <cell r="H612">
            <v>1.7029000766135401E-2</v>
          </cell>
          <cell r="I612">
            <v>1.03166779077302E-2</v>
          </cell>
        </row>
        <row r="613">
          <cell r="A613" t="str">
            <v>D-T-ELC-Bus_c_S2</v>
          </cell>
          <cell r="B613" t="str">
            <v>VAR_cap</v>
          </cell>
          <cell r="C613" t="str">
            <v>-</v>
          </cell>
          <cell r="D613">
            <v>7.5538565959635501E-5</v>
          </cell>
          <cell r="E613">
            <v>2.0694666805038799E-4</v>
          </cell>
          <cell r="F613">
            <v>2.19430699847172E-4</v>
          </cell>
          <cell r="G613">
            <v>2.2503025118023198E-2</v>
          </cell>
          <cell r="H613">
            <v>2.09879522079073E-2</v>
          </cell>
          <cell r="I613">
            <v>1.8857753319434799E-2</v>
          </cell>
        </row>
        <row r="614">
          <cell r="A614" t="str">
            <v>T_C-HY-DSL-S4</v>
          </cell>
          <cell r="B614" t="str">
            <v>VAR_fout</v>
          </cell>
          <cell r="C614" t="str">
            <v>CO2_T</v>
          </cell>
          <cell r="D614">
            <v>2.5883533836168002</v>
          </cell>
          <cell r="E614">
            <v>5.2137110620703506</v>
          </cell>
          <cell r="F614">
            <v>4.943271808660243</v>
          </cell>
          <cell r="G614">
            <v>4.0616202912672259</v>
          </cell>
          <cell r="H614">
            <v>3.3114031956343562E-2</v>
          </cell>
          <cell r="I614">
            <v>1.0372549178088761E-2</v>
          </cell>
        </row>
        <row r="615">
          <cell r="A615" t="str">
            <v>T_C-HY-DSL-S4</v>
          </cell>
          <cell r="B615" t="str">
            <v>VAR_fout</v>
          </cell>
          <cell r="C615" t="str">
            <v>TPCAR</v>
          </cell>
          <cell r="D615">
            <v>4.7542068688399754E-2</v>
          </cell>
          <cell r="E615">
            <v>0.11221635146605004</v>
          </cell>
          <cell r="F615">
            <v>0.10701403565490249</v>
          </cell>
          <cell r="G615">
            <v>8.9816293336569542E-2</v>
          </cell>
          <cell r="H615">
            <v>3.1801396011661503E-4</v>
          </cell>
          <cell r="I615">
            <v>9.9071372997810929E-5</v>
          </cell>
        </row>
        <row r="616">
          <cell r="A616" t="str">
            <v>T_C-HY-DSL-S4</v>
          </cell>
          <cell r="B616" t="str">
            <v>VAR_fin</v>
          </cell>
          <cell r="C616" t="str">
            <v>TDSL</v>
          </cell>
          <cell r="D616">
            <v>3.5311778766941387E-2</v>
          </cell>
          <cell r="E616">
            <v>7.1128391024152082E-2</v>
          </cell>
          <cell r="F616">
            <v>6.743890598445082E-2</v>
          </cell>
          <cell r="G616">
            <v>5.54109180254738E-2</v>
          </cell>
          <cell r="H616">
            <v>4.5176032682596874E-4</v>
          </cell>
          <cell r="I616">
            <v>1.4150817432590393E-4</v>
          </cell>
        </row>
        <row r="617">
          <cell r="A617" t="str">
            <v>T_C-HY-DSL-S4</v>
          </cell>
          <cell r="B617" t="str">
            <v>VAR_ncap</v>
          </cell>
          <cell r="C617" t="str">
            <v>-</v>
          </cell>
          <cell r="E617">
            <v>6.6914786142933402E-5</v>
          </cell>
          <cell r="F617">
            <v>1.56023596633148E-5</v>
          </cell>
          <cell r="G617">
            <v>1.0063065655894201E-5</v>
          </cell>
          <cell r="H617">
            <v>1.2266097289686501E-5</v>
          </cell>
        </row>
        <row r="618">
          <cell r="A618" t="str">
            <v>T_C-HY-DSL-S4</v>
          </cell>
          <cell r="B618" t="str">
            <v>VAR_cap</v>
          </cell>
          <cell r="C618" t="str">
            <v>-</v>
          </cell>
          <cell r="D618">
            <v>3.7724242617928087E-3</v>
          </cell>
          <cell r="E618">
            <v>8.8356749084826641E-3</v>
          </cell>
          <cell r="F618">
            <v>8.4392671172149707E-3</v>
          </cell>
          <cell r="G618">
            <v>7.0807117807753289E-3</v>
          </cell>
          <cell r="H618">
            <v>2.9608321990414775E-5</v>
          </cell>
          <cell r="I618">
            <v>9.9198198164205393E-6</v>
          </cell>
        </row>
        <row r="619">
          <cell r="A619" t="str">
            <v>D-T-ELC-Bus_c_S3</v>
          </cell>
          <cell r="B619" t="str">
            <v>VAR_fout</v>
          </cell>
          <cell r="C619" t="str">
            <v>T-ELC-Bus_c_BatSTGin_S3</v>
          </cell>
          <cell r="D619">
            <v>2.0962894837548416E-4</v>
          </cell>
          <cell r="E619">
            <v>2.8656929521755431E-4</v>
          </cell>
          <cell r="F619">
            <v>3.2752236383598143E-4</v>
          </cell>
          <cell r="G619">
            <v>4.2681387495724317E-2</v>
          </cell>
          <cell r="H619">
            <v>4.0848981283669004E-2</v>
          </cell>
          <cell r="I619">
            <v>3.5859143569705133E-2</v>
          </cell>
        </row>
        <row r="620">
          <cell r="A620" t="str">
            <v>D-T-ELC-Bus_c_S3</v>
          </cell>
          <cell r="B620" t="str">
            <v>VAR_fin</v>
          </cell>
          <cell r="C620" t="str">
            <v>TELC</v>
          </cell>
          <cell r="D620">
            <v>2.0962894837548416E-4</v>
          </cell>
          <cell r="E620">
            <v>2.8656929521755431E-4</v>
          </cell>
          <cell r="F620">
            <v>3.2752236383598143E-4</v>
          </cell>
          <cell r="G620">
            <v>4.2681387495724317E-2</v>
          </cell>
          <cell r="H620">
            <v>4.0848981283669004E-2</v>
          </cell>
          <cell r="I620">
            <v>3.5859143569705133E-2</v>
          </cell>
        </row>
        <row r="621">
          <cell r="A621" t="str">
            <v>D-T-ELC-Bus_c_S3</v>
          </cell>
          <cell r="B621" t="str">
            <v>VAR_ncap</v>
          </cell>
          <cell r="C621" t="str">
            <v>-</v>
          </cell>
          <cell r="D621">
            <v>2.4793651814153499E-5</v>
          </cell>
          <cell r="E621">
            <v>6.0890135556002099E-6</v>
          </cell>
          <cell r="F621">
            <v>3.9012745449900598E-6</v>
          </cell>
          <cell r="G621">
            <v>4.53650844566157E-3</v>
          </cell>
          <cell r="H621">
            <v>3.9817235656257497E-3</v>
          </cell>
          <cell r="I621">
            <v>3.1429215480593699E-3</v>
          </cell>
        </row>
        <row r="622">
          <cell r="A622" t="str">
            <v>D-T-ELC-Bus_c_S3</v>
          </cell>
          <cell r="B622" t="str">
            <v>VAR_cap</v>
          </cell>
          <cell r="C622" t="str">
            <v>-</v>
          </cell>
          <cell r="D622">
            <v>2.4793651814153499E-5</v>
          </cell>
          <cell r="E622">
            <v>3.0882665369753699E-5</v>
          </cell>
          <cell r="F622">
            <v>3.4783939914743803E-5</v>
          </cell>
          <cell r="G622">
            <v>4.5551698715066797E-3</v>
          </cell>
          <cell r="H622">
            <v>5.0575416197307403E-3</v>
          </cell>
          <cell r="I622">
            <v>4.5067464679488297E-3</v>
          </cell>
        </row>
        <row r="623">
          <cell r="A623" t="str">
            <v>D-T-ELC-Bus_c_S4</v>
          </cell>
          <cell r="B623" t="str">
            <v>VAR_fout</v>
          </cell>
          <cell r="C623" t="str">
            <v>T-ELC-Bus_c_BatSTGin_S4</v>
          </cell>
          <cell r="D623">
            <v>1.8569050120191952E-6</v>
          </cell>
          <cell r="E623">
            <v>2.3374076641663143E-5</v>
          </cell>
          <cell r="F623">
            <v>4.3592082291464325E-5</v>
          </cell>
          <cell r="G623">
            <v>2.6336292534242696E-5</v>
          </cell>
          <cell r="H623">
            <v>1.8907450355054351E-4</v>
          </cell>
          <cell r="I623">
            <v>1.1320378267344551E-4</v>
          </cell>
        </row>
        <row r="624">
          <cell r="A624" t="str">
            <v>D-T-ELC-Bus_c_S4</v>
          </cell>
          <cell r="B624" t="str">
            <v>VAR_fin</v>
          </cell>
          <cell r="C624" t="str">
            <v>TELC</v>
          </cell>
          <cell r="D624">
            <v>1.8569050120191952E-6</v>
          </cell>
          <cell r="E624">
            <v>2.3374076641663143E-5</v>
          </cell>
          <cell r="F624">
            <v>4.3592082291464325E-5</v>
          </cell>
          <cell r="G624">
            <v>2.6336292534242696E-5</v>
          </cell>
          <cell r="H624">
            <v>1.8907450355054351E-4</v>
          </cell>
          <cell r="I624">
            <v>1.1320378267344551E-4</v>
          </cell>
        </row>
        <row r="625">
          <cell r="A625" t="str">
            <v>D-T-ELC-Bus_c_S4</v>
          </cell>
          <cell r="B625" t="str">
            <v>VAR_ncap</v>
          </cell>
          <cell r="C625" t="str">
            <v>-</v>
          </cell>
          <cell r="D625">
            <v>2.0238270568380399E-6</v>
          </cell>
          <cell r="E625">
            <v>1.0797981451277899E-6</v>
          </cell>
          <cell r="F625">
            <v>3.45253314375114E-7</v>
          </cell>
          <cell r="G625">
            <v>4.2949485638414501E-7</v>
          </cell>
          <cell r="H625">
            <v>3.2937362971671999E-5</v>
          </cell>
          <cell r="I625">
            <v>1.41516582002469E-5</v>
          </cell>
        </row>
        <row r="626">
          <cell r="A626" t="str">
            <v>D-T-ELC-Bus_c_S4</v>
          </cell>
          <cell r="B626" t="str">
            <v>VAR_cap</v>
          </cell>
          <cell r="C626" t="str">
            <v>-</v>
          </cell>
          <cell r="D626">
            <v>2.0238270568380399E-6</v>
          </cell>
          <cell r="E626">
            <v>3.1036252019658298E-6</v>
          </cell>
          <cell r="F626">
            <v>3.4488785163409402E-6</v>
          </cell>
          <cell r="G626">
            <v>1.3208689265720499E-6</v>
          </cell>
          <cell r="H626">
            <v>3.5355679590606997E-5</v>
          </cell>
          <cell r="I626">
            <v>1.9931791112236101E-5</v>
          </cell>
        </row>
        <row r="627">
          <cell r="A627" t="str">
            <v>D-TH2O</v>
          </cell>
          <cell r="B627" t="str">
            <v>VAR_fout</v>
          </cell>
          <cell r="C627" t="str">
            <v>TH2O</v>
          </cell>
          <cell r="D627">
            <v>5.1812512588434419E-3</v>
          </cell>
          <cell r="E627">
            <v>1.5449276923479135E-2</v>
          </cell>
          <cell r="F627">
            <v>1.5485985780997823E-2</v>
          </cell>
          <cell r="G627">
            <v>2.9617419881777136E-2</v>
          </cell>
          <cell r="H627">
            <v>0.68407293929750845</v>
          </cell>
          <cell r="I627">
            <v>1.1664453887174615</v>
          </cell>
        </row>
        <row r="628">
          <cell r="A628" t="str">
            <v>D-TH2O</v>
          </cell>
          <cell r="B628" t="str">
            <v>VAR_fin</v>
          </cell>
          <cell r="C628" t="str">
            <v>H2</v>
          </cell>
          <cell r="D628">
            <v>5.1812512588434419E-3</v>
          </cell>
          <cell r="E628">
            <v>1.5449276923479135E-2</v>
          </cell>
          <cell r="F628">
            <v>1.5485985780997823E-2</v>
          </cell>
          <cell r="G628">
            <v>2.9617419881777136E-2</v>
          </cell>
          <cell r="H628">
            <v>0.68407293929750845</v>
          </cell>
          <cell r="I628">
            <v>1.1664453887174615</v>
          </cell>
        </row>
        <row r="629">
          <cell r="A629" t="str">
            <v>D-TH2O</v>
          </cell>
          <cell r="B629" t="str">
            <v>VAR_ncap</v>
          </cell>
          <cell r="C629" t="str">
            <v>-</v>
          </cell>
          <cell r="D629">
            <v>9.5593434235115803E-4</v>
          </cell>
          <cell r="E629">
            <v>1.8591004717033201E-3</v>
          </cell>
          <cell r="F629">
            <v>1.3651189593945301E-6</v>
          </cell>
          <cell r="G629">
            <v>5.7213118292034704E-3</v>
          </cell>
          <cell r="H629">
            <v>0.112209706574708</v>
          </cell>
          <cell r="I629">
            <v>0.11734735210564</v>
          </cell>
        </row>
        <row r="630">
          <cell r="A630" t="str">
            <v>D-TH2O</v>
          </cell>
          <cell r="B630" t="str">
            <v>VAR_cap</v>
          </cell>
          <cell r="C630" t="str">
            <v>-</v>
          </cell>
          <cell r="D630">
            <v>9.5593434235115803E-4</v>
          </cell>
          <cell r="E630">
            <v>2.8150348140544802E-3</v>
          </cell>
          <cell r="F630">
            <v>2.8163999330138799E-3</v>
          </cell>
          <cell r="G630">
            <v>8.5377117622173499E-3</v>
          </cell>
          <cell r="H630">
            <v>0.12845027528304301</v>
          </cell>
          <cell r="I630">
            <v>0.24579762738868299</v>
          </cell>
        </row>
        <row r="631">
          <cell r="A631" t="str">
            <v>TFHGV-HYBDSL</v>
          </cell>
          <cell r="B631" t="str">
            <v>VAR_fout</v>
          </cell>
          <cell r="C631" t="str">
            <v>CO2_T</v>
          </cell>
          <cell r="E631">
            <v>394.09388825365102</v>
          </cell>
          <cell r="F631">
            <v>561.02303542605398</v>
          </cell>
          <cell r="G631">
            <v>844.078426554825</v>
          </cell>
          <cell r="H631">
            <v>759.93347312717299</v>
          </cell>
          <cell r="I631">
            <v>34.520527738049097</v>
          </cell>
        </row>
        <row r="632">
          <cell r="A632" t="str">
            <v>TFHGV-HYBDSL</v>
          </cell>
          <cell r="B632" t="str">
            <v>VAR_fout</v>
          </cell>
          <cell r="C632" t="str">
            <v>TFHGV</v>
          </cell>
          <cell r="E632">
            <v>0.8788715872223164</v>
          </cell>
          <cell r="F632">
            <v>1.2511414673242138</v>
          </cell>
          <cell r="G632">
            <v>1.8823853112101179</v>
          </cell>
          <cell r="H632">
            <v>1.6947330512285832</v>
          </cell>
          <cell r="I632">
            <v>7.6984474789327489E-2</v>
          </cell>
        </row>
        <row r="633">
          <cell r="A633" t="str">
            <v>TFHGV-HYBDSL</v>
          </cell>
          <cell r="B633" t="str">
            <v>VAR_fin</v>
          </cell>
          <cell r="C633" t="str">
            <v>TDSL</v>
          </cell>
          <cell r="E633">
            <v>5.3764514086446225</v>
          </cell>
          <cell r="F633">
            <v>7.6537931163172335</v>
          </cell>
          <cell r="G633">
            <v>11.515394632398689</v>
          </cell>
          <cell r="H633">
            <v>10.36744165248532</v>
          </cell>
          <cell r="I633">
            <v>0.47094853667188402</v>
          </cell>
        </row>
        <row r="634">
          <cell r="A634" t="str">
            <v>TFHGV-HYBDSL</v>
          </cell>
          <cell r="B634" t="str">
            <v>VAR_ncap</v>
          </cell>
          <cell r="C634" t="str">
            <v>-</v>
          </cell>
          <cell r="E634">
            <v>1.6533566538146999E-2</v>
          </cell>
          <cell r="F634">
            <v>7.0036464633295601E-3</v>
          </cell>
          <cell r="G634">
            <v>2.5268751156162301E-2</v>
          </cell>
          <cell r="H634">
            <v>1.17891757821291E-2</v>
          </cell>
        </row>
        <row r="635">
          <cell r="A635" t="str">
            <v>TFHGV-HYBDSL</v>
          </cell>
          <cell r="B635" t="str">
            <v>VAR_cap</v>
          </cell>
          <cell r="C635" t="str">
            <v>-</v>
          </cell>
          <cell r="E635">
            <v>1.6533566538146999E-2</v>
          </cell>
          <cell r="F635">
            <v>2.3537213001476501E-2</v>
          </cell>
          <cell r="G635">
            <v>3.5412234201579899E-2</v>
          </cell>
          <cell r="H635">
            <v>3.3865882156641103E-2</v>
          </cell>
          <cell r="I635">
            <v>2.0688663813832799E-3</v>
          </cell>
        </row>
        <row r="636">
          <cell r="A636" t="str">
            <v>D-TKER</v>
          </cell>
          <cell r="B636" t="str">
            <v>VAR_fout</v>
          </cell>
          <cell r="C636" t="str">
            <v>CO2</v>
          </cell>
          <cell r="D636">
            <v>80.763254672403804</v>
          </cell>
          <cell r="E636">
            <v>102.299643522715</v>
          </cell>
          <cell r="F636">
            <v>134.604226798182</v>
          </cell>
          <cell r="G636">
            <v>183.87732266039001</v>
          </cell>
          <cell r="H636">
            <v>156.22353893391701</v>
          </cell>
          <cell r="I636">
            <v>9.9999984507475397E-6</v>
          </cell>
        </row>
        <row r="637">
          <cell r="A637" t="str">
            <v>D-TKER</v>
          </cell>
          <cell r="B637" t="str">
            <v>VAR_fout</v>
          </cell>
          <cell r="C637" t="str">
            <v>TKER</v>
          </cell>
          <cell r="D637">
            <v>1.0930817228491501</v>
          </cell>
          <cell r="E637">
            <v>1.3845636984571901</v>
          </cell>
          <cell r="F637">
            <v>1.82178666186924</v>
          </cell>
          <cell r="G637">
            <v>2.48866816303758</v>
          </cell>
          <cell r="H637">
            <v>2.1143909539077401</v>
          </cell>
          <cell r="I637">
            <v>1.35343920689801E-7</v>
          </cell>
        </row>
        <row r="638">
          <cell r="A638" t="str">
            <v>D-TKER</v>
          </cell>
          <cell r="B638" t="str">
            <v>VAR_fin</v>
          </cell>
          <cell r="C638" t="str">
            <v>KER</v>
          </cell>
          <cell r="D638">
            <v>1.1093853663791744</v>
          </cell>
          <cell r="E638">
            <v>1.4052148835537817</v>
          </cell>
          <cell r="F638">
            <v>1.8489591593156731</v>
          </cell>
          <cell r="G638">
            <v>2.5257873991811715</v>
          </cell>
          <cell r="H638">
            <v>2.1459277326087491</v>
          </cell>
          <cell r="I638">
            <v>1.3736261608169743E-7</v>
          </cell>
        </row>
        <row r="639">
          <cell r="A639" t="str">
            <v>T_B_u-BEVELC-S1</v>
          </cell>
          <cell r="B639" t="str">
            <v>VAR_fout</v>
          </cell>
          <cell r="C639" t="str">
            <v>TPBSu</v>
          </cell>
          <cell r="D639">
            <v>1.3482469014901938E-7</v>
          </cell>
          <cell r="E639">
            <v>1.1809075725056745E-3</v>
          </cell>
          <cell r="F639">
            <v>1.4119228778516656E-3</v>
          </cell>
          <cell r="G639">
            <v>0.10792966172740767</v>
          </cell>
          <cell r="H639">
            <v>0.11945954349671888</v>
          </cell>
          <cell r="I639">
            <v>0.12695296839431858</v>
          </cell>
        </row>
        <row r="640">
          <cell r="A640" t="str">
            <v>T_B_u-BEVELC-S1</v>
          </cell>
          <cell r="B640" t="str">
            <v>VAR_fin</v>
          </cell>
          <cell r="C640" t="str">
            <v>T-ELC-Bus_u_BatSTGout_S1</v>
          </cell>
          <cell r="D640">
            <v>3.5602615544697057E-7</v>
          </cell>
          <cell r="E640">
            <v>3.009278083192935E-3</v>
          </cell>
          <cell r="F640">
            <v>3.5683522988019284E-3</v>
          </cell>
          <cell r="G640">
            <v>0.24127773463420008</v>
          </cell>
          <cell r="H640">
            <v>0.25231721584028666</v>
          </cell>
          <cell r="I640">
            <v>0.23954006473416811</v>
          </cell>
        </row>
        <row r="641">
          <cell r="A641" t="str">
            <v>T_B_u-BEVELC-S1</v>
          </cell>
          <cell r="B641" t="str">
            <v>VAR_ncap</v>
          </cell>
          <cell r="C641" t="str">
            <v>-</v>
          </cell>
          <cell r="E641">
            <v>2.2309452198878199E-5</v>
          </cell>
          <cell r="F641">
            <v>4.4666704423324597E-6</v>
          </cell>
          <cell r="G641">
            <v>2.0345067436977901E-3</v>
          </cell>
          <cell r="H641">
            <v>2.3517878317712301E-4</v>
          </cell>
          <cell r="I641">
            <v>2.2192426320809802E-3</v>
          </cell>
        </row>
        <row r="642">
          <cell r="A642" t="str">
            <v>T_B_u-BEVELC-S1</v>
          </cell>
          <cell r="B642" t="str">
            <v>VAR_cap</v>
          </cell>
          <cell r="C642" t="str">
            <v>-</v>
          </cell>
          <cell r="D642">
            <v>3.02390998593531E-8</v>
          </cell>
          <cell r="E642">
            <v>2.2350943056824754E-5</v>
          </cell>
          <cell r="F642">
            <v>2.6806562372509293E-5</v>
          </cell>
          <cell r="G642">
            <v>2.0358125407920571E-3</v>
          </cell>
          <cell r="H642">
            <v>2.773155417016707E-3</v>
          </cell>
          <cell r="I642">
            <v>2.7824962768282007E-3</v>
          </cell>
        </row>
        <row r="643">
          <cell r="A643" t="str">
            <v>TPSHPH2OEXT</v>
          </cell>
          <cell r="B643" t="str">
            <v>VAR_fout</v>
          </cell>
          <cell r="C643" t="str">
            <v>TPSHP</v>
          </cell>
          <cell r="G643">
            <v>4.7932430429895998E-6</v>
          </cell>
          <cell r="H643">
            <v>1.05704257912427E-4</v>
          </cell>
          <cell r="I643">
            <v>6.7466512116834796E-6</v>
          </cell>
        </row>
        <row r="644">
          <cell r="A644" t="str">
            <v>TPSHPH2OEXT</v>
          </cell>
          <cell r="B644" t="str">
            <v>VAR_fin</v>
          </cell>
          <cell r="C644" t="str">
            <v>TH2O</v>
          </cell>
          <cell r="G644">
            <v>2.67259612093965E-6</v>
          </cell>
          <cell r="H644">
            <v>5.8938131684504579E-5</v>
          </cell>
          <cell r="I644">
            <v>3.7617691604538119E-6</v>
          </cell>
        </row>
        <row r="645">
          <cell r="A645" t="str">
            <v>TPSHPH2OEXT</v>
          </cell>
          <cell r="B645" t="str">
            <v>VAR_ncap</v>
          </cell>
          <cell r="C645" t="str">
            <v>-</v>
          </cell>
          <cell r="G645">
            <v>2.7436818035280299E-7</v>
          </cell>
          <cell r="H645">
            <v>4.0506593228863302E-7</v>
          </cell>
          <cell r="I645">
            <v>2.43626036137887E-7</v>
          </cell>
        </row>
        <row r="646">
          <cell r="A646" t="str">
            <v>TPSHPH2OEXT</v>
          </cell>
          <cell r="B646" t="str">
            <v>VAR_cap</v>
          </cell>
          <cell r="C646" t="str">
            <v>-</v>
          </cell>
          <cell r="G646">
            <v>2.7436818035280299E-7</v>
          </cell>
          <cell r="H646">
            <v>3.1606893820447789E-7</v>
          </cell>
          <cell r="I646">
            <v>1.5803446910225107E-7</v>
          </cell>
        </row>
        <row r="647">
          <cell r="A647" t="str">
            <v>T_B_u-BEVELC-S2</v>
          </cell>
          <cell r="B647" t="str">
            <v>VAR_fout</v>
          </cell>
          <cell r="C647" t="str">
            <v>TPBSu</v>
          </cell>
          <cell r="D647">
            <v>3.8297286338617351E-4</v>
          </cell>
          <cell r="E647">
            <v>7.2681937151774926E-4</v>
          </cell>
          <cell r="F647">
            <v>9.6474657444740809E-4</v>
          </cell>
          <cell r="G647">
            <v>3.9649531783523817E-2</v>
          </cell>
          <cell r="H647">
            <v>4.3093073202360686E-2</v>
          </cell>
          <cell r="I647">
            <v>4.6049754671494754E-2</v>
          </cell>
        </row>
        <row r="648">
          <cell r="A648" t="str">
            <v>T_B_u-BEVELC-S2</v>
          </cell>
          <cell r="B648" t="str">
            <v>VAR_fin</v>
          </cell>
          <cell r="C648" t="str">
            <v>T-ELC-Bus_u_BatSTGout_S2</v>
          </cell>
          <cell r="D648">
            <v>1.3917140863310619E-3</v>
          </cell>
          <cell r="E648">
            <v>2.6130705589309544E-3</v>
          </cell>
          <cell r="F648">
            <v>3.4064284943636945E-3</v>
          </cell>
          <cell r="G648">
            <v>0.12233832281033527</v>
          </cell>
          <cell r="H648">
            <v>0.12548844103356846</v>
          </cell>
          <cell r="I648">
            <v>0.12052329767997756</v>
          </cell>
        </row>
        <row r="649">
          <cell r="A649" t="str">
            <v>T_B_u-BEVELC-S2</v>
          </cell>
          <cell r="B649" t="str">
            <v>VAR_ncap</v>
          </cell>
          <cell r="C649" t="str">
            <v>-</v>
          </cell>
          <cell r="E649">
            <v>2.7428254648117001E-6</v>
          </cell>
          <cell r="F649">
            <v>4.5269006832106696E-6</v>
          </cell>
          <cell r="G649">
            <v>7.4211399926040096E-4</v>
          </cell>
          <cell r="H649">
            <v>1.02005447683956E-4</v>
          </cell>
          <cell r="I649">
            <v>6.9268719013210395E-4</v>
          </cell>
        </row>
        <row r="650">
          <cell r="A650" t="str">
            <v>T_B_u-BEVELC-S2</v>
          </cell>
          <cell r="B650" t="str">
            <v>VAR_cap</v>
          </cell>
          <cell r="C650" t="str">
            <v>-</v>
          </cell>
          <cell r="D650">
            <v>7.8803700442506575E-6</v>
          </cell>
          <cell r="E650">
            <v>1.36134302468089E-5</v>
          </cell>
          <cell r="F650">
            <v>1.8140330930019569E-5</v>
          </cell>
          <cell r="G650">
            <v>7.4810946805678989E-4</v>
          </cell>
          <cell r="H650">
            <v>8.1278013722722896E-4</v>
          </cell>
          <cell r="I650">
            <v>8.6848255131210703E-4</v>
          </cell>
        </row>
        <row r="651">
          <cell r="A651" t="str">
            <v>TFHGV-ICEDSL</v>
          </cell>
          <cell r="B651" t="str">
            <v>VAR_fout</v>
          </cell>
          <cell r="C651" t="str">
            <v>CO2_T</v>
          </cell>
          <cell r="D651">
            <v>380.8372520005002</v>
          </cell>
          <cell r="E651">
            <v>0.19082582468155229</v>
          </cell>
          <cell r="F651">
            <v>0.25655410563194447</v>
          </cell>
          <cell r="G651">
            <v>0.16959080395121623</v>
          </cell>
          <cell r="H651">
            <v>3.3875027977859698E-2</v>
          </cell>
          <cell r="I651">
            <v>3.53325433645899E-3</v>
          </cell>
        </row>
        <row r="652">
          <cell r="A652" t="str">
            <v>TFHGV-ICEDSL</v>
          </cell>
          <cell r="B652" t="str">
            <v>VAR_fout</v>
          </cell>
          <cell r="C652" t="str">
            <v>TFHGV</v>
          </cell>
          <cell r="D652">
            <v>0.61673561310191549</v>
          </cell>
          <cell r="E652">
            <v>3.0902723240031527E-4</v>
          </cell>
          <cell r="F652">
            <v>4.1546895110597794E-4</v>
          </cell>
          <cell r="G652">
            <v>2.7463880673932298E-4</v>
          </cell>
          <cell r="H652">
            <v>5.4857911191792754E-5</v>
          </cell>
          <cell r="I652">
            <v>5.7218241335229922E-6</v>
          </cell>
        </row>
        <row r="653">
          <cell r="A653" t="str">
            <v>TFHGV-ICEDSL</v>
          </cell>
          <cell r="B653" t="str">
            <v>VAR_fin</v>
          </cell>
          <cell r="C653" t="str">
            <v>TDSL</v>
          </cell>
          <cell r="D653">
            <v>5.1955968895020463</v>
          </cell>
          <cell r="E653">
            <v>2.6033536791480569E-3</v>
          </cell>
          <cell r="F653">
            <v>3.5000560113498604E-3</v>
          </cell>
          <cell r="G653">
            <v>2.313653532758747E-3</v>
          </cell>
          <cell r="H653">
            <v>4.6214226436370651E-4</v>
          </cell>
          <cell r="I653">
            <v>4.8202651247735254E-5</v>
          </cell>
        </row>
        <row r="654">
          <cell r="A654" t="str">
            <v>TFHGV-ICEDSL</v>
          </cell>
          <cell r="B654" t="str">
            <v>VAR_ncap</v>
          </cell>
          <cell r="C654" t="str">
            <v>-</v>
          </cell>
          <cell r="E654">
            <v>2.0994489788673501E-7</v>
          </cell>
          <cell r="F654">
            <v>2.7875108319758298E-6</v>
          </cell>
          <cell r="G654">
            <v>2.1583238606541901E-6</v>
          </cell>
          <cell r="H654">
            <v>7.6706894693158403E-7</v>
          </cell>
        </row>
        <row r="655">
          <cell r="A655" t="str">
            <v>TFHGV-ICEDSL</v>
          </cell>
          <cell r="B655" t="str">
            <v>VAR_cap</v>
          </cell>
          <cell r="C655" t="str">
            <v>-</v>
          </cell>
          <cell r="D655">
            <v>1.1602812426181183E-2</v>
          </cell>
          <cell r="E655">
            <v>5.7932369446865584E-6</v>
          </cell>
          <cell r="F655">
            <v>8.3326342764627331E-6</v>
          </cell>
          <cell r="G655">
            <v>5.4608511354402225E-6</v>
          </cell>
          <cell r="H655">
            <v>1.23943427429534E-6</v>
          </cell>
          <cell r="I655">
            <v>1.3461188346308899E-7</v>
          </cell>
        </row>
        <row r="656">
          <cell r="A656" t="str">
            <v>D-T-ELC-Bus_u_S1</v>
          </cell>
          <cell r="B656" t="str">
            <v>VAR_fout</v>
          </cell>
          <cell r="C656" t="str">
            <v>T-ELC-Bus_u_BatSTGin_S1</v>
          </cell>
          <cell r="D656">
            <v>8.1768312185678252E-6</v>
          </cell>
          <cell r="E656">
            <v>3.0226613519685015E-3</v>
          </cell>
          <cell r="F656">
            <v>3.585651496059091E-3</v>
          </cell>
          <cell r="G656">
            <v>0.2413579508250871</v>
          </cell>
          <cell r="H656">
            <v>0.25241161037640886</v>
          </cell>
          <cell r="I656">
            <v>0.23962028059718857</v>
          </cell>
        </row>
        <row r="657">
          <cell r="A657" t="str">
            <v>D-T-ELC-Bus_u_S1</v>
          </cell>
          <cell r="B657" t="str">
            <v>VAR_fin</v>
          </cell>
          <cell r="C657" t="str">
            <v>TELC</v>
          </cell>
          <cell r="D657">
            <v>8.1768312185678252E-6</v>
          </cell>
          <cell r="E657">
            <v>3.0226613519685015E-3</v>
          </cell>
          <cell r="F657">
            <v>3.585651496059091E-3</v>
          </cell>
          <cell r="G657">
            <v>0.2413579508250871</v>
          </cell>
          <cell r="H657">
            <v>0.25241161037640886</v>
          </cell>
          <cell r="I657">
            <v>0.23962028059718857</v>
          </cell>
        </row>
        <row r="658">
          <cell r="A658" t="str">
            <v>D-T-ELC-Bus_u_S1</v>
          </cell>
          <cell r="B658" t="str">
            <v>VAR_ncap</v>
          </cell>
          <cell r="C658" t="str">
            <v>-</v>
          </cell>
          <cell r="D658">
            <v>1.2778189567370601E-4</v>
          </cell>
          <cell r="E658">
            <v>1.9171315121940501E-4</v>
          </cell>
          <cell r="F658">
            <v>1.18373440443269E-4</v>
          </cell>
          <cell r="G658">
            <v>2.51325026180922E-2</v>
          </cell>
          <cell r="H658">
            <v>2.1694669260236499E-2</v>
          </cell>
          <cell r="I658">
            <v>1.43536617132129E-2</v>
          </cell>
        </row>
        <row r="659">
          <cell r="A659" t="str">
            <v>D-T-ELC-Bus_u_S1</v>
          </cell>
          <cell r="B659" t="str">
            <v>VAR_cap</v>
          </cell>
          <cell r="C659" t="str">
            <v>-</v>
          </cell>
          <cell r="D659">
            <v>1.2778189567370601E-4</v>
          </cell>
          <cell r="E659">
            <v>3.1949504689311102E-4</v>
          </cell>
          <cell r="F659">
            <v>4.3786848733638002E-4</v>
          </cell>
          <cell r="G659">
            <v>2.5510685692164001E-2</v>
          </cell>
          <cell r="H659">
            <v>2.66794571171588E-2</v>
          </cell>
          <cell r="I659">
            <v>2.5327236051874799E-2</v>
          </cell>
        </row>
        <row r="660">
          <cell r="A660" t="str">
            <v>T-Plg-DSL-mix_S1</v>
          </cell>
          <cell r="B660" t="str">
            <v>VAR_fout</v>
          </cell>
          <cell r="C660" t="str">
            <v>CO2_T</v>
          </cell>
          <cell r="D660">
            <v>1.2841723577448399E-3</v>
          </cell>
          <cell r="E660">
            <v>0.13874349029681082</v>
          </cell>
          <cell r="F660">
            <v>0.10527283452077499</v>
          </cell>
          <cell r="G660">
            <v>8.9921347541381522E-2</v>
          </cell>
          <cell r="H660">
            <v>3.2834141276210878E-2</v>
          </cell>
          <cell r="I660">
            <v>1.7011598492612249E-2</v>
          </cell>
        </row>
        <row r="661">
          <cell r="A661" t="str">
            <v>T-Plg-DSL-mix_S1</v>
          </cell>
          <cell r="B661" t="str">
            <v>VAR_fout</v>
          </cell>
          <cell r="C661" t="str">
            <v>T-PEVmix-ELC_DSL_S1</v>
          </cell>
          <cell r="D661">
            <v>1.2761234103725715E-5</v>
          </cell>
          <cell r="E661">
            <v>1.3787387256605258E-3</v>
          </cell>
          <cell r="F661">
            <v>1.046130044756277E-3</v>
          </cell>
          <cell r="G661">
            <v>8.9357737688202927E-4</v>
          </cell>
          <cell r="H661">
            <v>3.4599092833073212E-4</v>
          </cell>
          <cell r="I661">
            <v>1.8523026631310353E-4</v>
          </cell>
        </row>
        <row r="662">
          <cell r="A662" t="str">
            <v>T-Plg-DSL-mix_S1</v>
          </cell>
          <cell r="B662" t="str">
            <v>VAR_fin</v>
          </cell>
          <cell r="C662" t="str">
            <v>TDSL</v>
          </cell>
          <cell r="D662">
            <v>1.7519404607705904E-5</v>
          </cell>
          <cell r="E662">
            <v>1.8928170572552641E-3</v>
          </cell>
          <cell r="F662">
            <v>1.4361914668591389E-3</v>
          </cell>
          <cell r="G662">
            <v>1.2267578109328994E-3</v>
          </cell>
          <cell r="H662">
            <v>4.4794190008473232E-4</v>
          </cell>
          <cell r="I662">
            <v>2.3208183482417789E-4</v>
          </cell>
        </row>
        <row r="663">
          <cell r="A663" t="str">
            <v>T_B_u-BEVELC-S3</v>
          </cell>
          <cell r="B663" t="str">
            <v>VAR_fout</v>
          </cell>
          <cell r="C663" t="str">
            <v>TPBSu</v>
          </cell>
          <cell r="D663">
            <v>1.3221585392812398E-3</v>
          </cell>
          <cell r="E663">
            <v>2.5635346721595044E-3</v>
          </cell>
          <cell r="F663">
            <v>2.7991443920141927E-3</v>
          </cell>
          <cell r="G663">
            <v>0.17328322021057832</v>
          </cell>
          <cell r="H663">
            <v>0.18265431855001055</v>
          </cell>
          <cell r="I663">
            <v>0.19672529591461907</v>
          </cell>
        </row>
        <row r="664">
          <cell r="A664" t="str">
            <v>T_B_u-BEVELC-S3</v>
          </cell>
          <cell r="B664" t="str">
            <v>VAR_fin</v>
          </cell>
          <cell r="C664" t="str">
            <v>T-ELC-Bus_u_BatSTGout_S3</v>
          </cell>
          <cell r="D664">
            <v>7.2260785773409913E-3</v>
          </cell>
          <cell r="E664">
            <v>1.3936752643794662E-2</v>
          </cell>
          <cell r="F664">
            <v>1.5117837882048469E-2</v>
          </cell>
          <cell r="G664">
            <v>0.80278413611880528</v>
          </cell>
          <cell r="H664">
            <v>0.77279702158622265</v>
          </cell>
          <cell r="I664">
            <v>0.76823978231508239</v>
          </cell>
        </row>
        <row r="665">
          <cell r="A665" t="str">
            <v>T_B_u-BEVELC-S3</v>
          </cell>
          <cell r="B665" t="str">
            <v>VAR_ncap</v>
          </cell>
          <cell r="C665" t="str">
            <v>-</v>
          </cell>
          <cell r="E665">
            <v>7.3898410387040097E-7</v>
          </cell>
          <cell r="F665">
            <v>4.4362160322261202E-6</v>
          </cell>
          <cell r="G665">
            <v>3.5515106549267399E-3</v>
          </cell>
          <cell r="H665">
            <v>2.6612373266054401E-3</v>
          </cell>
          <cell r="I665">
            <v>2.7982108384128602E-3</v>
          </cell>
        </row>
        <row r="666">
          <cell r="A666" t="str">
            <v>T_B_u-BEVELC-S3</v>
          </cell>
          <cell r="B666" t="str">
            <v>VAR_cap</v>
          </cell>
          <cell r="C666" t="str">
            <v>-</v>
          </cell>
          <cell r="D666">
            <v>3.4591143379842749E-5</v>
          </cell>
          <cell r="E666">
            <v>4.8246016452674799E-5</v>
          </cell>
          <cell r="F666">
            <v>5.268223248490092E-5</v>
          </cell>
          <cell r="G666">
            <v>3.5734916355078519E-3</v>
          </cell>
          <cell r="H666">
            <v>3.4444131133083201E-3</v>
          </cell>
          <cell r="I666">
            <v>3.7097411654043399E-3</v>
          </cell>
        </row>
        <row r="667">
          <cell r="A667" t="str">
            <v>D-T-ELC-Bus_u_S2</v>
          </cell>
          <cell r="B667" t="str">
            <v>VAR_fout</v>
          </cell>
          <cell r="C667" t="str">
            <v>T-ELC-Bus_u_BatSTGin_S2</v>
          </cell>
          <cell r="D667">
            <v>1.3686115314358979E-3</v>
          </cell>
          <cell r="E667">
            <v>2.6162948463841506E-3</v>
          </cell>
          <cell r="F667">
            <v>3.4127681183039808E-3</v>
          </cell>
          <cell r="G667">
            <v>0.12238725201204319</v>
          </cell>
          <cell r="H667">
            <v>0.12555785208563175</v>
          </cell>
          <cell r="I667">
            <v>0.12058156880455645</v>
          </cell>
        </row>
        <row r="668">
          <cell r="A668" t="str">
            <v>D-T-ELC-Bus_u_S2</v>
          </cell>
          <cell r="B668" t="str">
            <v>VAR_fin</v>
          </cell>
          <cell r="C668" t="str">
            <v>TELC</v>
          </cell>
          <cell r="D668">
            <v>1.3686115314358979E-3</v>
          </cell>
          <cell r="E668">
            <v>2.6162948463841506E-3</v>
          </cell>
          <cell r="F668">
            <v>3.4127681183039808E-3</v>
          </cell>
          <cell r="G668">
            <v>0.12238725201204319</v>
          </cell>
          <cell r="H668">
            <v>0.12555785208563175</v>
          </cell>
          <cell r="I668">
            <v>0.12058156880455645</v>
          </cell>
        </row>
        <row r="669">
          <cell r="A669" t="str">
            <v>D-T-ELC-Bus_u_S2</v>
          </cell>
          <cell r="B669" t="str">
            <v>VAR_ncap</v>
          </cell>
          <cell r="C669" t="str">
            <v>-</v>
          </cell>
          <cell r="D669">
            <v>1.4931886964163901E-4</v>
          </cell>
          <cell r="E669">
            <v>1.2866866459297299E-4</v>
          </cell>
          <cell r="F669">
            <v>1.3061983735580999E-4</v>
          </cell>
          <cell r="G669">
            <v>1.2584236154198E-2</v>
          </cell>
          <cell r="H669">
            <v>1.08110311685442E-2</v>
          </cell>
          <cell r="I669">
            <v>7.2826011034578704E-3</v>
          </cell>
        </row>
        <row r="670">
          <cell r="A670" t="str">
            <v>D-T-ELC-Bus_u_S2</v>
          </cell>
          <cell r="B670" t="str">
            <v>VAR_cap</v>
          </cell>
          <cell r="C670" t="str">
            <v>-</v>
          </cell>
          <cell r="D670">
            <v>1.4931886964163901E-4</v>
          </cell>
          <cell r="E670">
            <v>2.77987534234612E-4</v>
          </cell>
          <cell r="F670">
            <v>4.0860737159042202E-4</v>
          </cell>
          <cell r="G670">
            <v>1.29357327788115E-2</v>
          </cell>
          <cell r="H670">
            <v>1.3271235469041E-2</v>
          </cell>
          <cell r="I670">
            <v>1.2744973959980199E-2</v>
          </cell>
        </row>
        <row r="671">
          <cell r="A671" t="str">
            <v>T-Plg-DSL-mix_S2</v>
          </cell>
          <cell r="B671" t="str">
            <v>VAR_fout</v>
          </cell>
          <cell r="C671" t="str">
            <v>CO2_T</v>
          </cell>
          <cell r="D671">
            <v>9.7186905928080996E-4</v>
          </cell>
          <cell r="E671">
            <v>3.7951187454272298E-2</v>
          </cell>
          <cell r="F671">
            <v>0.1213767751830766</v>
          </cell>
          <cell r="G671">
            <v>0.21389831358340072</v>
          </cell>
          <cell r="H671">
            <v>4.1208539841854979</v>
          </cell>
          <cell r="I671">
            <v>1.3523712498740517</v>
          </cell>
        </row>
        <row r="672">
          <cell r="A672" t="str">
            <v>T-Plg-DSL-mix_S2</v>
          </cell>
          <cell r="B672" t="str">
            <v>VAR_fout</v>
          </cell>
          <cell r="C672" t="str">
            <v>T-PEVmix-ELC_DSL_S2</v>
          </cell>
          <cell r="D672">
            <v>7.8959264090371683E-6</v>
          </cell>
          <cell r="E672">
            <v>3.083334945308981E-4</v>
          </cell>
          <cell r="F672">
            <v>9.8612264220144272E-4</v>
          </cell>
          <cell r="G672">
            <v>1.737811618698416E-3</v>
          </cell>
          <cell r="H672">
            <v>3.6080191780282787E-2</v>
          </cell>
          <cell r="I672">
            <v>1.2274215973511447E-2</v>
          </cell>
        </row>
        <row r="673">
          <cell r="A673" t="str">
            <v>T-Plg-DSL-mix_S2</v>
          </cell>
          <cell r="B673" t="str">
            <v>VAR_fin</v>
          </cell>
          <cell r="C673" t="str">
            <v>TDSL</v>
          </cell>
          <cell r="D673">
            <v>1.3258786620474884E-5</v>
          </cell>
          <cell r="E673">
            <v>5.1775153416469674E-4</v>
          </cell>
          <cell r="F673">
            <v>1.6558905209150966E-3</v>
          </cell>
          <cell r="G673">
            <v>2.9181216041391672E-3</v>
          </cell>
          <cell r="H673">
            <v>5.6219017519583761E-2</v>
          </cell>
          <cell r="I673">
            <v>1.8449812413015777E-2</v>
          </cell>
        </row>
        <row r="674">
          <cell r="A674" t="str">
            <v>T_B_u-BEVELC-S4</v>
          </cell>
          <cell r="B674" t="str">
            <v>VAR_fout</v>
          </cell>
          <cell r="C674" t="str">
            <v>TPBSu</v>
          </cell>
          <cell r="D674">
            <v>1.2804522059159233E-5</v>
          </cell>
          <cell r="E674">
            <v>4.1109855521643102E-6</v>
          </cell>
          <cell r="F674">
            <v>2.1932071399190497E-5</v>
          </cell>
          <cell r="G674">
            <v>1.9266619571695785E-3</v>
          </cell>
          <cell r="H674">
            <v>6.5627280198507539E-6</v>
          </cell>
          <cell r="I674">
            <v>2.318606272589169E-6</v>
          </cell>
        </row>
        <row r="675">
          <cell r="A675" t="str">
            <v>T_B_u-BEVELC-S4</v>
          </cell>
          <cell r="B675" t="str">
            <v>VAR_fin</v>
          </cell>
          <cell r="C675" t="str">
            <v>T-ELC-Bus_u_BatSTGout_S4</v>
          </cell>
          <cell r="D675">
            <v>1.0496619217343551E-4</v>
          </cell>
          <cell r="E675">
            <v>3.2759714811281722E-5</v>
          </cell>
          <cell r="F675">
            <v>1.7225684976754984E-4</v>
          </cell>
          <cell r="G675">
            <v>1.3364149105507353E-2</v>
          </cell>
          <cell r="H675">
            <v>4.1555822260462258E-5</v>
          </cell>
          <cell r="I675">
            <v>1.3688540452894635E-5</v>
          </cell>
        </row>
        <row r="676">
          <cell r="A676" t="str">
            <v>T_B_u-BEVELC-S4</v>
          </cell>
          <cell r="B676" t="str">
            <v>VAR_ncap</v>
          </cell>
          <cell r="C676" t="str">
            <v>-</v>
          </cell>
          <cell r="E676">
            <v>8.3017059042736303E-8</v>
          </cell>
          <cell r="F676">
            <v>1.4203013227290299E-7</v>
          </cell>
          <cell r="G676">
            <v>2.10452254404318E-4</v>
          </cell>
          <cell r="H676">
            <v>1.4675027521960301E-7</v>
          </cell>
          <cell r="I676">
            <v>6.2690794485679701E-8</v>
          </cell>
        </row>
        <row r="677">
          <cell r="A677" t="str">
            <v>T_B_u-BEVELC-S4</v>
          </cell>
          <cell r="B677" t="str">
            <v>VAR_cap</v>
          </cell>
          <cell r="C677" t="str">
            <v>-</v>
          </cell>
          <cell r="D677">
            <v>2.88778993933482E-7</v>
          </cell>
          <cell r="E677">
            <v>2.0593395248328432E-7</v>
          </cell>
          <cell r="F677">
            <v>3.3173208578253595E-7</v>
          </cell>
          <cell r="G677">
            <v>2.1060187112944068E-4</v>
          </cell>
          <cell r="H677">
            <v>1.9333257741355701E-7</v>
          </cell>
          <cell r="I677">
            <v>8.8443800164058804E-8</v>
          </cell>
        </row>
        <row r="678">
          <cell r="A678" t="str">
            <v>D-TBDS1</v>
          </cell>
          <cell r="B678" t="str">
            <v>VAR_fout</v>
          </cell>
          <cell r="C678" t="str">
            <v>TDSL</v>
          </cell>
          <cell r="D678">
            <v>2.9709325513614875</v>
          </cell>
          <cell r="E678">
            <v>2.970928962870194</v>
          </cell>
          <cell r="F678">
            <v>2.9709292408294066</v>
          </cell>
          <cell r="G678">
            <v>2.9091059354568949</v>
          </cell>
          <cell r="H678">
            <v>3.5889814856481559</v>
          </cell>
          <cell r="I678">
            <v>18.633194427856385</v>
          </cell>
        </row>
        <row r="679">
          <cell r="A679" t="str">
            <v>D-TBDS1</v>
          </cell>
          <cell r="B679" t="str">
            <v>VAR_fout</v>
          </cell>
          <cell r="C679" t="str">
            <v>TKER</v>
          </cell>
          <cell r="G679">
            <v>6.1824099045998997E-2</v>
          </cell>
          <cell r="H679">
            <v>6.2439501995417597E-3</v>
          </cell>
          <cell r="I679">
            <v>1.6907765402044901</v>
          </cell>
        </row>
        <row r="680">
          <cell r="A680" t="str">
            <v>D-TBDS1</v>
          </cell>
          <cell r="B680" t="str">
            <v>VAR_fin</v>
          </cell>
          <cell r="C680" t="str">
            <v>BDS</v>
          </cell>
          <cell r="D680">
            <v>3.015244906290349</v>
          </cell>
          <cell r="E680">
            <v>3.0152412642756263</v>
          </cell>
          <cell r="F680">
            <v>3.0152415463806861</v>
          </cell>
          <cell r="G680">
            <v>3.0152414710194577</v>
          </cell>
          <cell r="H680">
            <v>3.6488476118455226</v>
          </cell>
          <cell r="I680">
            <v>20.627107492809461</v>
          </cell>
        </row>
        <row r="681">
          <cell r="A681" t="str">
            <v>D-T-ELC-Bus_u_S3</v>
          </cell>
          <cell r="B681" t="str">
            <v>VAR_fout</v>
          </cell>
          <cell r="C681" t="str">
            <v>T-ELC-Bus_u_BatSTGin_S3</v>
          </cell>
          <cell r="D681">
            <v>7.1721685315005133E-3</v>
          </cell>
          <cell r="E681">
            <v>1.3918155325399223E-2</v>
          </cell>
          <cell r="F681">
            <v>1.5100544764432559E-2</v>
          </cell>
          <cell r="G681">
            <v>0.80286488651951948</v>
          </cell>
          <cell r="H681">
            <v>0.77289734244697827</v>
          </cell>
          <cell r="I681">
            <v>0.76833587306825502</v>
          </cell>
        </row>
        <row r="682">
          <cell r="A682" t="str">
            <v>D-T-ELC-Bus_u_S3</v>
          </cell>
          <cell r="B682" t="str">
            <v>VAR_fin</v>
          </cell>
          <cell r="C682" t="str">
            <v>TELC</v>
          </cell>
          <cell r="D682">
            <v>7.1721685315005133E-3</v>
          </cell>
          <cell r="E682">
            <v>1.3918155325399223E-2</v>
          </cell>
          <cell r="F682">
            <v>1.5100544764432559E-2</v>
          </cell>
          <cell r="G682">
            <v>0.80286488651951948</v>
          </cell>
          <cell r="H682">
            <v>0.77289734244697827</v>
          </cell>
          <cell r="I682">
            <v>0.76833587306825502</v>
          </cell>
        </row>
        <row r="683">
          <cell r="A683" t="str">
            <v>D-T-ELC-Bus_u_S3</v>
          </cell>
          <cell r="B683" t="str">
            <v>VAR_ncap</v>
          </cell>
          <cell r="C683" t="str">
            <v>-</v>
          </cell>
          <cell r="D683">
            <v>7.5943609197886501E-4</v>
          </cell>
          <cell r="E683">
            <v>7.1225977486063402E-4</v>
          </cell>
          <cell r="F683">
            <v>1.27082943480204E-4</v>
          </cell>
          <cell r="G683">
            <v>8.3970837809615395E-2</v>
          </cell>
          <cell r="H683">
            <v>5.7972937349093402E-2</v>
          </cell>
          <cell r="I683">
            <v>6.1355233903988997E-2</v>
          </cell>
        </row>
        <row r="684">
          <cell r="A684" t="str">
            <v>D-T-ELC-Bus_u_S3</v>
          </cell>
          <cell r="B684" t="str">
            <v>VAR_cap</v>
          </cell>
          <cell r="C684" t="str">
            <v>-</v>
          </cell>
          <cell r="D684">
            <v>7.5943609197886501E-4</v>
          </cell>
          <cell r="E684">
            <v>1.4716958668395E-3</v>
          </cell>
          <cell r="F684">
            <v>1.5987788103196999E-3</v>
          </cell>
          <cell r="G684">
            <v>8.4861532663310396E-2</v>
          </cell>
          <cell r="H684">
            <v>8.1694354170438604E-2</v>
          </cell>
          <cell r="I684">
            <v>8.1212196682232202E-2</v>
          </cell>
        </row>
        <row r="685">
          <cell r="A685" t="str">
            <v>T-Plg-DSL-mix_S3</v>
          </cell>
          <cell r="B685" t="str">
            <v>VAR_fout</v>
          </cell>
          <cell r="C685" t="str">
            <v>CO2_T</v>
          </cell>
          <cell r="D685">
            <v>7.9896900441998302E-3</v>
          </cell>
          <cell r="E685">
            <v>11.747443621536881</v>
          </cell>
          <cell r="F685">
            <v>64.922053270294754</v>
          </cell>
          <cell r="G685">
            <v>325.1368206432474</v>
          </cell>
          <cell r="H685">
            <v>558.10689481184625</v>
          </cell>
          <cell r="I685">
            <v>262.6205945205262</v>
          </cell>
        </row>
        <row r="686">
          <cell r="A686" t="str">
            <v>T-Plg-DSL-mix_S3</v>
          </cell>
          <cell r="B686" t="str">
            <v>VAR_fout</v>
          </cell>
          <cell r="C686" t="str">
            <v>T-PEVmix-ELC_DSL_S3</v>
          </cell>
          <cell r="D686">
            <v>6.0340463456575683E-5</v>
          </cell>
          <cell r="E686">
            <v>8.8720111622868275E-2</v>
          </cell>
          <cell r="F686">
            <v>0.49031023246339367</v>
          </cell>
          <cell r="G686">
            <v>2.4555278535058473</v>
          </cell>
          <cell r="H686">
            <v>4.4755819303124538</v>
          </cell>
          <cell r="I686">
            <v>2.217933406318235</v>
          </cell>
        </row>
        <row r="687">
          <cell r="A687" t="str">
            <v>T-Plg-DSL-mix_S3</v>
          </cell>
          <cell r="B687" t="str">
            <v>VAR_fin</v>
          </cell>
          <cell r="C687" t="str">
            <v>TDSL</v>
          </cell>
          <cell r="D687">
            <v>1.0899986417735103E-4</v>
          </cell>
          <cell r="E687">
            <v>0.16026526086680601</v>
          </cell>
          <cell r="F687">
            <v>0.88570331883076026</v>
          </cell>
          <cell r="G687">
            <v>4.4357001452011913</v>
          </cell>
          <cell r="H687">
            <v>7.6140094790156336</v>
          </cell>
          <cell r="I687">
            <v>3.5828184791340529</v>
          </cell>
        </row>
        <row r="688">
          <cell r="A688" t="str">
            <v>D-T-ELC-Bus_u_S4</v>
          </cell>
          <cell r="B688" t="str">
            <v>VAR_fout</v>
          </cell>
          <cell r="C688" t="str">
            <v>T-ELC-Bus_u_BatSTGin_S4</v>
          </cell>
          <cell r="D688">
            <v>1.0139106869569172E-4</v>
          </cell>
          <cell r="E688">
            <v>6.3745304178036526E-5</v>
          </cell>
          <cell r="F688">
            <v>1.7156725849024569E-4</v>
          </cell>
          <cell r="G688">
            <v>1.3422835755147144E-2</v>
          </cell>
          <cell r="H688">
            <v>1.2915971772865304E-4</v>
          </cell>
          <cell r="I688">
            <v>7.9034187942106758E-5</v>
          </cell>
        </row>
        <row r="689">
          <cell r="A689" t="str">
            <v>D-T-ELC-Bus_u_S4</v>
          </cell>
          <cell r="B689" t="str">
            <v>VAR_fin</v>
          </cell>
          <cell r="C689" t="str">
            <v>TELC</v>
          </cell>
          <cell r="D689">
            <v>1.0139106869569172E-4</v>
          </cell>
          <cell r="E689">
            <v>6.3745304178036526E-5</v>
          </cell>
          <cell r="F689">
            <v>1.7156725849024569E-4</v>
          </cell>
          <cell r="G689">
            <v>1.3422835755147144E-2</v>
          </cell>
          <cell r="H689">
            <v>1.2915971772865304E-4</v>
          </cell>
          <cell r="I689">
            <v>7.9034187942106758E-5</v>
          </cell>
        </row>
        <row r="690">
          <cell r="A690" t="str">
            <v>D-T-ELC-Bus_u_S4</v>
          </cell>
          <cell r="B690" t="str">
            <v>VAR_ncap</v>
          </cell>
          <cell r="C690" t="str">
            <v>-</v>
          </cell>
          <cell r="D690">
            <v>3.5748729172252002E-5</v>
          </cell>
          <cell r="E690">
            <v>3.1953581663094701E-5</v>
          </cell>
          <cell r="F690">
            <v>4.8105174851684903E-5</v>
          </cell>
          <cell r="G690">
            <v>1.36905588067432E-3</v>
          </cell>
          <cell r="H690">
            <v>2.5795930395406601E-5</v>
          </cell>
          <cell r="I690">
            <v>9.5985022689121002E-6</v>
          </cell>
        </row>
        <row r="691">
          <cell r="A691" t="str">
            <v>D-T-ELC-Bus_u_S4</v>
          </cell>
          <cell r="B691" t="str">
            <v>VAR_cap</v>
          </cell>
          <cell r="C691" t="str">
            <v>-</v>
          </cell>
          <cell r="D691">
            <v>3.5748729172252002E-5</v>
          </cell>
          <cell r="E691">
            <v>6.7702310835346594E-5</v>
          </cell>
          <cell r="F691">
            <v>1.15807485687032E-4</v>
          </cell>
          <cell r="G691">
            <v>1.41944706415226E-3</v>
          </cell>
          <cell r="H691">
            <v>4.3873425927078199E-5</v>
          </cell>
          <cell r="I691">
            <v>1.41253949166967E-5</v>
          </cell>
        </row>
        <row r="692">
          <cell r="A692" t="str">
            <v>T_C-FC-H2O-S1</v>
          </cell>
          <cell r="B692" t="str">
            <v>VAR_fout</v>
          </cell>
          <cell r="C692" t="str">
            <v>TPCAR</v>
          </cell>
          <cell r="E692">
            <v>2.5096023221325916E-5</v>
          </cell>
          <cell r="F692">
            <v>6.1737002072379061E-5</v>
          </cell>
          <cell r="G692">
            <v>9.4768374193894225E-5</v>
          </cell>
          <cell r="H692">
            <v>0.30411030534544292</v>
          </cell>
          <cell r="I692">
            <v>0.15643351937747219</v>
          </cell>
        </row>
        <row r="693">
          <cell r="A693" t="str">
            <v>T_C-FC-H2O-S1</v>
          </cell>
          <cell r="B693" t="str">
            <v>VAR_fin</v>
          </cell>
          <cell r="C693" t="str">
            <v>TH2O</v>
          </cell>
          <cell r="E693">
            <v>2.2885936031447927E-5</v>
          </cell>
          <cell r="F693">
            <v>5.630011845865618E-5</v>
          </cell>
          <cell r="G693">
            <v>8.6422575022274513E-5</v>
          </cell>
          <cell r="H693">
            <v>0.24677786269619092</v>
          </cell>
          <cell r="I693">
            <v>0.12675724673574942</v>
          </cell>
        </row>
        <row r="694">
          <cell r="A694" t="str">
            <v>T_C-FC-H2O-S1</v>
          </cell>
          <cell r="B694" t="str">
            <v>VAR_ncap</v>
          </cell>
          <cell r="C694" t="str">
            <v>-</v>
          </cell>
          <cell r="E694">
            <v>2.73051601496104E-6</v>
          </cell>
          <cell r="F694">
            <v>5.9629565078963898E-6</v>
          </cell>
          <cell r="G694">
            <v>6.8855100339752897E-6</v>
          </cell>
          <cell r="H694">
            <v>4.5530283459987601E-2</v>
          </cell>
          <cell r="I694">
            <v>9.6220518864467607E-6</v>
          </cell>
        </row>
        <row r="695">
          <cell r="A695" t="str">
            <v>T_C-FC-H2O-S1</v>
          </cell>
          <cell r="B695" t="str">
            <v>VAR_cap</v>
          </cell>
          <cell r="C695" t="str">
            <v>-</v>
          </cell>
          <cell r="E695">
            <v>2.6941642431699101E-6</v>
          </cell>
          <cell r="F695">
            <v>8.4235245996824103E-6</v>
          </cell>
          <cell r="G695">
            <v>1.37400970216143E-5</v>
          </cell>
          <cell r="H695">
            <v>4.621595065504E-2</v>
          </cell>
          <cell r="I695">
            <v>2.3773365621711111E-2</v>
          </cell>
        </row>
        <row r="696">
          <cell r="A696" t="str">
            <v>T_B_c-ICEDSL-S1</v>
          </cell>
          <cell r="B696" t="str">
            <v>VAR_fout</v>
          </cell>
          <cell r="C696" t="str">
            <v>CO2_T</v>
          </cell>
          <cell r="D696">
            <v>8.3203442349012313</v>
          </cell>
          <cell r="E696">
            <v>1.6652185572285472</v>
          </cell>
          <cell r="F696">
            <v>6.6340012202328733</v>
          </cell>
          <cell r="H696">
            <v>9.5128901396746999E-4</v>
          </cell>
          <cell r="I696">
            <v>3.34857105891367E-4</v>
          </cell>
        </row>
        <row r="697">
          <cell r="A697" t="str">
            <v>T_B_c-ICEDSL-S1</v>
          </cell>
          <cell r="B697" t="str">
            <v>VAR_fout</v>
          </cell>
          <cell r="C697" t="str">
            <v>TPBSc</v>
          </cell>
          <cell r="D697">
            <v>1.4066168223542889E-2</v>
          </cell>
          <cell r="E697">
            <v>2.8600375061797584E-3</v>
          </cell>
          <cell r="F697">
            <v>1.2025780177045465E-2</v>
          </cell>
          <cell r="H697">
            <v>2.1125021260461188E-6</v>
          </cell>
          <cell r="I697">
            <v>7.4360823864339573E-7</v>
          </cell>
        </row>
        <row r="698">
          <cell r="A698" t="str">
            <v>T_B_c-ICEDSL-S1</v>
          </cell>
          <cell r="B698" t="str">
            <v>VAR_fin</v>
          </cell>
          <cell r="C698" t="str">
            <v>TDSL</v>
          </cell>
          <cell r="D698">
            <v>0.11351083540110837</v>
          </cell>
          <cell r="E698">
            <v>2.2717852076787819E-2</v>
          </cell>
          <cell r="F698">
            <v>9.0504791544786883E-2</v>
          </cell>
          <cell r="H698">
            <v>1.2978022018655809E-5</v>
          </cell>
          <cell r="I698">
            <v>4.568309766594369E-6</v>
          </cell>
        </row>
        <row r="699">
          <cell r="A699" t="str">
            <v>T_B_c-ICEDSL-S1</v>
          </cell>
          <cell r="B699" t="str">
            <v>VAR_ncap</v>
          </cell>
          <cell r="C699" t="str">
            <v>-</v>
          </cell>
          <cell r="E699">
            <v>1.05655699061428E-6</v>
          </cell>
          <cell r="F699">
            <v>1.9597908252519901E-4</v>
          </cell>
          <cell r="H699">
            <v>6.5944093957088406E-8</v>
          </cell>
        </row>
        <row r="700">
          <cell r="A700" t="str">
            <v>T_B_c-ICEDSL-S1</v>
          </cell>
          <cell r="B700" t="str">
            <v>VAR_cap</v>
          </cell>
          <cell r="C700" t="str">
            <v>-</v>
          </cell>
          <cell r="D700">
            <v>3.05805288461538E-4</v>
          </cell>
          <cell r="E700">
            <v>6.6597441256808219E-5</v>
          </cell>
          <cell r="F700">
            <v>2.627235447367109E-4</v>
          </cell>
          <cell r="G700">
            <v>-4.7187680500245313E-9</v>
          </cell>
          <cell r="H700">
            <v>5.89049733392583E-8</v>
          </cell>
          <cell r="I700">
            <v>3.9106261175888198E-8</v>
          </cell>
        </row>
        <row r="701">
          <cell r="A701" t="str">
            <v>T-Plg-DSL-mix_S4</v>
          </cell>
          <cell r="B701" t="str">
            <v>VAR_fout</v>
          </cell>
          <cell r="C701" t="str">
            <v>CO2_T</v>
          </cell>
          <cell r="D701">
            <v>0.41915187856127201</v>
          </cell>
          <cell r="E701">
            <v>45.665516417449297</v>
          </cell>
          <cell r="F701">
            <v>41.564175900370472</v>
          </cell>
          <cell r="G701">
            <v>32.162429161400759</v>
          </cell>
          <cell r="H701">
            <v>0.44954696995914545</v>
          </cell>
          <cell r="I701">
            <v>0.1678379495600309</v>
          </cell>
        </row>
        <row r="702">
          <cell r="A702" t="str">
            <v>T-Plg-DSL-mix_S4</v>
          </cell>
          <cell r="B702" t="str">
            <v>VAR_fout</v>
          </cell>
          <cell r="C702" t="str">
            <v>T-PEVmix-ELC_DSL_S4</v>
          </cell>
          <cell r="D702">
            <v>3.0135388804976575E-3</v>
          </cell>
          <cell r="E702">
            <v>0.32831729084537797</v>
          </cell>
          <cell r="F702">
            <v>0.29883024869540298</v>
          </cell>
          <cell r="G702">
            <v>0.23123534863261958</v>
          </cell>
          <cell r="H702">
            <v>3.4598195438788264E-3</v>
          </cell>
          <cell r="I702">
            <v>1.3360728570213979E-3</v>
          </cell>
        </row>
        <row r="703">
          <cell r="A703" t="str">
            <v>T-Plg-DSL-mix_S4</v>
          </cell>
          <cell r="B703" t="str">
            <v>VAR_fin</v>
          </cell>
          <cell r="C703" t="str">
            <v>TDSL</v>
          </cell>
          <cell r="D703">
            <v>5.7183066652288167E-3</v>
          </cell>
          <cell r="E703">
            <v>0.62299476695019551</v>
          </cell>
          <cell r="F703">
            <v>0.56704196317012978</v>
          </cell>
          <cell r="G703">
            <v>0.43877802403002497</v>
          </cell>
          <cell r="H703">
            <v>6.1329736692925614E-3</v>
          </cell>
          <cell r="I703">
            <v>2.2897401031382078E-3</v>
          </cell>
        </row>
        <row r="704">
          <cell r="A704" t="str">
            <v>T_C-FC-H2O-S2</v>
          </cell>
          <cell r="B704" t="str">
            <v>VAR_fout</v>
          </cell>
          <cell r="C704" t="str">
            <v>TPCAR</v>
          </cell>
          <cell r="D704">
            <v>7.9950969405192734E-5</v>
          </cell>
          <cell r="E704">
            <v>1.0310059677364078E-4</v>
          </cell>
          <cell r="F704">
            <v>1.3448851442509125E-4</v>
          </cell>
          <cell r="G704">
            <v>1.4730972646743708E-4</v>
          </cell>
          <cell r="H704">
            <v>2.4488730366590135E-4</v>
          </cell>
          <cell r="I704">
            <v>1.4981328762352455E-4</v>
          </cell>
        </row>
        <row r="705">
          <cell r="A705" t="str">
            <v>T_C-FC-H2O-S2</v>
          </cell>
          <cell r="B705" t="str">
            <v>VAR_fin</v>
          </cell>
          <cell r="C705" t="str">
            <v>TH2O</v>
          </cell>
          <cell r="D705">
            <v>8.9681884522799796E-5</v>
          </cell>
          <cell r="E705">
            <v>1.1564907696397307E-4</v>
          </cell>
          <cell r="F705">
            <v>1.5085725051296929E-4</v>
          </cell>
          <cell r="G705">
            <v>1.6523894552402838E-4</v>
          </cell>
          <cell r="H705">
            <v>2.5069850748960518E-4</v>
          </cell>
          <cell r="I705">
            <v>1.4387456125595431E-4</v>
          </cell>
        </row>
        <row r="706">
          <cell r="A706" t="str">
            <v>T_C-FC-H2O-S2</v>
          </cell>
          <cell r="B706" t="str">
            <v>VAR_ncap</v>
          </cell>
          <cell r="C706" t="str">
            <v>-</v>
          </cell>
          <cell r="E706">
            <v>1.38532233156072E-6</v>
          </cell>
          <cell r="F706">
            <v>3.16366343580685E-6</v>
          </cell>
          <cell r="G706">
            <v>3.2282819462809498E-6</v>
          </cell>
          <cell r="H706">
            <v>1.29335558415286E-5</v>
          </cell>
          <cell r="I706">
            <v>5.9672955244229497E-6</v>
          </cell>
        </row>
        <row r="707">
          <cell r="A707" t="str">
            <v>T_C-FC-H2O-S2</v>
          </cell>
          <cell r="B707" t="str">
            <v>VAR_cap</v>
          </cell>
          <cell r="C707" t="str">
            <v>-</v>
          </cell>
          <cell r="D707">
            <v>6.33333333333333E-6</v>
          </cell>
          <cell r="E707">
            <v>7.6657730798407528E-6</v>
          </cell>
          <cell r="F707">
            <v>1.074351939500497E-5</v>
          </cell>
          <cell r="G707">
            <v>1.219810582671614E-5</v>
          </cell>
          <cell r="H707">
            <v>2.30639058922158E-5</v>
          </cell>
          <cell r="I707">
            <v>1.43159058633707E-5</v>
          </cell>
        </row>
        <row r="708">
          <cell r="A708" t="str">
            <v>T_B_c-ICEDSL-S2</v>
          </cell>
          <cell r="B708" t="str">
            <v>VAR_fout</v>
          </cell>
          <cell r="C708" t="str">
            <v>CO2_T</v>
          </cell>
          <cell r="D708">
            <v>38.087970932842495</v>
          </cell>
          <cell r="E708">
            <v>28.962583654306609</v>
          </cell>
          <cell r="F708">
            <v>35.885324957359096</v>
          </cell>
          <cell r="H708">
            <v>1.46145627682205E-3</v>
          </cell>
          <cell r="I708">
            <v>5.5624466839491505E-4</v>
          </cell>
        </row>
        <row r="709">
          <cell r="A709" t="str">
            <v>T_B_c-ICEDSL-S2</v>
          </cell>
          <cell r="B709" t="str">
            <v>VAR_fout</v>
          </cell>
          <cell r="C709" t="str">
            <v>TPBSc</v>
          </cell>
          <cell r="D709">
            <v>4.544879482206559E-2</v>
          </cell>
          <cell r="E709">
            <v>3.4697859386061757E-2</v>
          </cell>
          <cell r="F709">
            <v>4.2960625156051806E-2</v>
          </cell>
          <cell r="H709">
            <v>2.261718854277559E-6</v>
          </cell>
          <cell r="I709">
            <v>8.6083249567741482E-7</v>
          </cell>
        </row>
        <row r="710">
          <cell r="A710" t="str">
            <v>T_B_c-ICEDSL-S2</v>
          </cell>
          <cell r="B710" t="str">
            <v>VAR_fin</v>
          </cell>
          <cell r="C710" t="str">
            <v>TDSL</v>
          </cell>
          <cell r="D710">
            <v>0.51961761163496034</v>
          </cell>
          <cell r="E710">
            <v>0.39512392434251842</v>
          </cell>
          <cell r="F710">
            <v>0.48956787117816158</v>
          </cell>
          <cell r="H710">
            <v>1.9938011962101649E-5</v>
          </cell>
          <cell r="I710">
            <v>7.5886039344463192E-6</v>
          </cell>
        </row>
        <row r="711">
          <cell r="A711" t="str">
            <v>T_B_c-ICEDSL-S2</v>
          </cell>
          <cell r="B711" t="str">
            <v>VAR_ncap</v>
          </cell>
          <cell r="C711" t="str">
            <v>-</v>
          </cell>
          <cell r="E711">
            <v>3.0745955559517601E-7</v>
          </cell>
          <cell r="F711">
            <v>4.5991143822404299E-7</v>
          </cell>
          <cell r="H711">
            <v>6.2864873172632504E-8</v>
          </cell>
        </row>
        <row r="712">
          <cell r="A712" t="str">
            <v>T_B_c-ICEDSL-S2</v>
          </cell>
          <cell r="B712" t="str">
            <v>VAR_cap</v>
          </cell>
          <cell r="C712" t="str">
            <v>-</v>
          </cell>
          <cell r="D712">
            <v>9.8784375000000001E-4</v>
          </cell>
          <cell r="E712">
            <v>9.3306122718050705E-4</v>
          </cell>
          <cell r="F712">
            <v>9.3360314725281918E-4</v>
          </cell>
          <cell r="G712">
            <v>-7.5783696086096156E-9</v>
          </cell>
          <cell r="H712">
            <v>5.1104375642270398E-8</v>
          </cell>
          <cell r="I712">
            <v>3.3925326853172201E-8</v>
          </cell>
        </row>
        <row r="713">
          <cell r="A713" t="str">
            <v>T_TW-FCLH2O-S1</v>
          </cell>
          <cell r="B713" t="str">
            <v>VAR_fout</v>
          </cell>
          <cell r="C713" t="str">
            <v>TPTWL</v>
          </cell>
          <cell r="G713">
            <v>4.8985827747263242E-5</v>
          </cell>
          <cell r="H713">
            <v>2.2049679581643818E-4</v>
          </cell>
          <cell r="I713">
            <v>1.8179643103606149E-4</v>
          </cell>
        </row>
        <row r="714">
          <cell r="A714" t="str">
            <v>T_TW-FCLH2O-S1</v>
          </cell>
          <cell r="B714" t="str">
            <v>VAR_fin</v>
          </cell>
          <cell r="C714" t="str">
            <v>TH2O</v>
          </cell>
          <cell r="G714">
            <v>1.0559297756745714E-5</v>
          </cell>
          <cell r="H714">
            <v>4.645135576977366E-5</v>
          </cell>
          <cell r="I714">
            <v>3.7328560111057835E-5</v>
          </cell>
        </row>
        <row r="715">
          <cell r="A715" t="str">
            <v>T_TW-FCLH2O-S1</v>
          </cell>
          <cell r="B715" t="str">
            <v>VAR_ncap</v>
          </cell>
          <cell r="C715" t="str">
            <v>-</v>
          </cell>
          <cell r="G715">
            <v>1.75015604972731E-5</v>
          </cell>
          <cell r="H715">
            <v>4.0937750938062998E-5</v>
          </cell>
          <cell r="I715">
            <v>4.29288231124225E-5</v>
          </cell>
        </row>
        <row r="716">
          <cell r="A716" t="str">
            <v>T_TW-FCLH2O-S1</v>
          </cell>
          <cell r="B716" t="str">
            <v>VAR_cap</v>
          </cell>
          <cell r="C716" t="str">
            <v>-</v>
          </cell>
          <cell r="G716">
            <v>1.75015604972731E-5</v>
          </cell>
          <cell r="H716">
            <v>8.2527144566939303E-5</v>
          </cell>
          <cell r="I716">
            <v>7.0200743392108476E-5</v>
          </cell>
        </row>
        <row r="717">
          <cell r="A717" t="str">
            <v>D-T-ELC-TW_Bat_S1</v>
          </cell>
          <cell r="B717" t="str">
            <v>VAR_fout</v>
          </cell>
          <cell r="C717" t="str">
            <v>T-ELC-TWSTGin_S1</v>
          </cell>
          <cell r="D717">
            <v>1.567897775134815E-3</v>
          </cell>
          <cell r="E717">
            <v>2.3860169957816229E-3</v>
          </cell>
          <cell r="F717">
            <v>2.3937620190130821E-3</v>
          </cell>
          <cell r="G717">
            <v>2.3671723307873748E-3</v>
          </cell>
          <cell r="H717">
            <v>1.6066864769223893E-3</v>
          </cell>
          <cell r="I717">
            <v>0.12198265486121782</v>
          </cell>
        </row>
        <row r="718">
          <cell r="A718" t="str">
            <v>D-T-ELC-TW_Bat_S1</v>
          </cell>
          <cell r="B718" t="str">
            <v>VAR_fin</v>
          </cell>
          <cell r="C718" t="str">
            <v>TELC</v>
          </cell>
          <cell r="D718">
            <v>1.567897775134815E-3</v>
          </cell>
          <cell r="E718">
            <v>2.3860169957816229E-3</v>
          </cell>
          <cell r="F718">
            <v>2.3937620190130821E-3</v>
          </cell>
          <cell r="G718">
            <v>2.3671723307873748E-3</v>
          </cell>
          <cell r="H718">
            <v>1.6066864769223893E-3</v>
          </cell>
          <cell r="I718">
            <v>0.12198265486121782</v>
          </cell>
        </row>
        <row r="719">
          <cell r="A719" t="str">
            <v>D-T-ELC-TW_Bat_S1</v>
          </cell>
          <cell r="B719" t="str">
            <v>VAR_ncap</v>
          </cell>
          <cell r="C719" t="str">
            <v>-</v>
          </cell>
          <cell r="D719">
            <v>1.7437720696768401E-4</v>
          </cell>
          <cell r="E719">
            <v>7.7883276332882303E-5</v>
          </cell>
          <cell r="F719">
            <v>1.67577916077757E-6</v>
          </cell>
          <cell r="G719">
            <v>5.3232464038473297E-5</v>
          </cell>
          <cell r="H719">
            <v>1.27106359605197E-5</v>
          </cell>
          <cell r="I719">
            <v>1.28611239689918E-2</v>
          </cell>
        </row>
        <row r="720">
          <cell r="A720" t="str">
            <v>D-T-ELC-TW_Bat_S1</v>
          </cell>
          <cell r="B720" t="str">
            <v>VAR_cap</v>
          </cell>
          <cell r="C720" t="str">
            <v>-</v>
          </cell>
          <cell r="D720">
            <v>1.7437720696768401E-4</v>
          </cell>
          <cell r="E720">
            <v>2.5226048330056599E-4</v>
          </cell>
          <cell r="F720">
            <v>2.5393626246134299E-4</v>
          </cell>
          <cell r="G720">
            <v>2.5006357810679699E-4</v>
          </cell>
          <cell r="H720">
            <v>1.69901875238848E-4</v>
          </cell>
          <cell r="I720">
            <v>1.28934290778418E-2</v>
          </cell>
        </row>
        <row r="721">
          <cell r="A721" t="str">
            <v>T_C-FC-H2O-S3</v>
          </cell>
          <cell r="B721" t="str">
            <v>VAR_fout</v>
          </cell>
          <cell r="C721" t="str">
            <v>TPCAR</v>
          </cell>
          <cell r="D721">
            <v>7.2270945902628495E-4</v>
          </cell>
          <cell r="E721">
            <v>1.5912772594659625E-3</v>
          </cell>
          <cell r="F721">
            <v>1.5237455664249204E-3</v>
          </cell>
          <cell r="G721">
            <v>1.283513530272521E-3</v>
          </cell>
          <cell r="H721">
            <v>1.9488395387951926E-4</v>
          </cell>
          <cell r="I721">
            <v>1.5327016558341314E-4</v>
          </cell>
        </row>
        <row r="722">
          <cell r="A722" t="str">
            <v>T_C-FC-H2O-S3</v>
          </cell>
          <cell r="B722" t="str">
            <v>VAR_fin</v>
          </cell>
          <cell r="C722" t="str">
            <v>TH2O</v>
          </cell>
          <cell r="D722">
            <v>8.7072896650251385E-4</v>
          </cell>
          <cell r="E722">
            <v>1.9171898004774295E-3</v>
          </cell>
          <cell r="F722">
            <v>1.8358268121376636E-3</v>
          </cell>
          <cell r="G722">
            <v>1.5463923928876371E-3</v>
          </cell>
          <cell r="H722">
            <v>2.1390087671602277E-4</v>
          </cell>
          <cell r="I722">
            <v>1.549433621387996E-4</v>
          </cell>
        </row>
        <row r="723">
          <cell r="A723" t="str">
            <v>T_C-FC-H2O-S3</v>
          </cell>
          <cell r="B723" t="str">
            <v>VAR_ncap</v>
          </cell>
          <cell r="C723" t="str">
            <v>-</v>
          </cell>
          <cell r="E723">
            <v>1.0990400618373401E-6</v>
          </cell>
          <cell r="F723">
            <v>2.1273352630941999E-6</v>
          </cell>
          <cell r="G723">
            <v>2.1050179473065499E-6</v>
          </cell>
          <cell r="H723">
            <v>8.4934814973133998E-6</v>
          </cell>
          <cell r="I723">
            <v>6.5645893781474998E-6</v>
          </cell>
        </row>
        <row r="724">
          <cell r="A724" t="str">
            <v>T_C-FC-H2O-S3</v>
          </cell>
          <cell r="B724" t="str">
            <v>VAR_cap</v>
          </cell>
          <cell r="C724" t="str">
            <v>-</v>
          </cell>
          <cell r="D724">
            <v>5.3633430017717675E-5</v>
          </cell>
          <cell r="E724">
            <v>1.091420394806392E-4</v>
          </cell>
          <cell r="F724">
            <v>1.059916711709276E-4</v>
          </cell>
          <cell r="G724">
            <v>9.0738844924243619E-5</v>
          </cell>
          <cell r="H724">
            <v>1.5151080301819299E-5</v>
          </cell>
          <cell r="I724">
            <v>1.1661355166497101E-5</v>
          </cell>
        </row>
        <row r="725">
          <cell r="A725" t="str">
            <v>T_B_c-ICEDSL-S3</v>
          </cell>
          <cell r="B725" t="str">
            <v>VAR_fout</v>
          </cell>
          <cell r="C725" t="str">
            <v>CO2_T</v>
          </cell>
          <cell r="D725">
            <v>11.673702425619521</v>
          </cell>
          <cell r="E725">
            <v>9.4245854625629697</v>
          </cell>
          <cell r="F725">
            <v>11.651630237830423</v>
          </cell>
        </row>
        <row r="726">
          <cell r="A726" t="str">
            <v>T_B_c-ICEDSL-S3</v>
          </cell>
          <cell r="B726" t="str">
            <v>VAR_fout</v>
          </cell>
          <cell r="C726" t="str">
            <v>TPBSc</v>
          </cell>
          <cell r="D726">
            <v>9.2289978911334024E-3</v>
          </cell>
          <cell r="E726">
            <v>7.4803221440947172E-3</v>
          </cell>
          <cell r="F726">
            <v>9.241669709938791E-3</v>
          </cell>
        </row>
        <row r="727">
          <cell r="A727" t="str">
            <v>T_B_c-ICEDSL-S3</v>
          </cell>
          <cell r="B727" t="str">
            <v>VAR_fin</v>
          </cell>
          <cell r="C727" t="str">
            <v>TDSL</v>
          </cell>
          <cell r="D727">
            <v>0.15925924182291284</v>
          </cell>
          <cell r="E727">
            <v>0.12857551790672536</v>
          </cell>
          <cell r="F727">
            <v>0.15895812057067454</v>
          </cell>
        </row>
        <row r="728">
          <cell r="A728" t="str">
            <v>T_B_c-ICEDSL-S3</v>
          </cell>
          <cell r="B728" t="str">
            <v>VAR_ncap</v>
          </cell>
          <cell r="C728" t="str">
            <v>-</v>
          </cell>
          <cell r="E728">
            <v>1.2342102493589299E-7</v>
          </cell>
          <cell r="F728">
            <v>1.3016000919447199E-7</v>
          </cell>
        </row>
        <row r="729">
          <cell r="A729" t="str">
            <v>T_B_c-ICEDSL-S3</v>
          </cell>
          <cell r="B729" t="str">
            <v>VAR_cap</v>
          </cell>
          <cell r="C729" t="str">
            <v>-</v>
          </cell>
          <cell r="D729">
            <v>2.008195553177006E-4</v>
          </cell>
          <cell r="E729">
            <v>2.0071744772577537E-4</v>
          </cell>
          <cell r="F729">
            <v>2.0089042725213223E-4</v>
          </cell>
          <cell r="G729">
            <v>-1.0153615419695831E-9</v>
          </cell>
        </row>
        <row r="730">
          <cell r="A730" t="str">
            <v>T_TW-FCLH2O-S2</v>
          </cell>
          <cell r="B730" t="str">
            <v>VAR_fout</v>
          </cell>
          <cell r="C730" t="str">
            <v>TPTWL</v>
          </cell>
          <cell r="G730">
            <v>2.5728154754242903E-5</v>
          </cell>
          <cell r="H730">
            <v>9.8665161020207223E-5</v>
          </cell>
          <cell r="I730">
            <v>7.4806326863033346E-5</v>
          </cell>
        </row>
        <row r="731">
          <cell r="A731" t="str">
            <v>T_TW-FCLH2O-S2</v>
          </cell>
          <cell r="B731" t="str">
            <v>VAR_fin</v>
          </cell>
          <cell r="C731" t="str">
            <v>TH2O</v>
          </cell>
          <cell r="G731">
            <v>9.5258173235665869E-6</v>
          </cell>
          <cell r="H731">
            <v>3.5849344406932608E-5</v>
          </cell>
          <cell r="I731">
            <v>2.6635352374568508E-5</v>
          </cell>
        </row>
        <row r="732">
          <cell r="A732" t="str">
            <v>T_TW-FCLH2O-S2</v>
          </cell>
          <cell r="B732" t="str">
            <v>VAR_ncap</v>
          </cell>
          <cell r="C732" t="str">
            <v>-</v>
          </cell>
          <cell r="G732">
            <v>9.2356087768461696E-6</v>
          </cell>
          <cell r="H732">
            <v>1.50100923340531E-5</v>
          </cell>
          <cell r="I732">
            <v>1.2381240970262701E-5</v>
          </cell>
        </row>
        <row r="733">
          <cell r="A733" t="str">
            <v>T_TW-FCLH2O-S2</v>
          </cell>
          <cell r="B733" t="str">
            <v>VAR_cap</v>
          </cell>
          <cell r="C733" t="str">
            <v>-</v>
          </cell>
          <cell r="G733">
            <v>9.2356087768461696E-6</v>
          </cell>
          <cell r="H733">
            <v>3.6456760934216101E-5</v>
          </cell>
          <cell r="I733">
            <v>2.7875824323494321E-5</v>
          </cell>
        </row>
        <row r="734">
          <cell r="A734" t="str">
            <v>D-T-ELC-TW_Bat_S2</v>
          </cell>
          <cell r="B734" t="str">
            <v>VAR_fout</v>
          </cell>
          <cell r="C734" t="str">
            <v>T-ELC-TWSTGin_S2</v>
          </cell>
          <cell r="D734">
            <v>3.565555805048859E-4</v>
          </cell>
          <cell r="E734">
            <v>4.4819178481505384E-4</v>
          </cell>
          <cell r="F734">
            <v>4.4956140484047572E-4</v>
          </cell>
          <cell r="G734">
            <v>1.4871136066819494E-3</v>
          </cell>
          <cell r="H734">
            <v>1.7832269480031523E-3</v>
          </cell>
          <cell r="I734">
            <v>1.2902288527455231E-3</v>
          </cell>
        </row>
        <row r="735">
          <cell r="A735" t="str">
            <v>D-T-ELC-TW_Bat_S2</v>
          </cell>
          <cell r="B735" t="str">
            <v>VAR_fin</v>
          </cell>
          <cell r="C735" t="str">
            <v>TELC</v>
          </cell>
          <cell r="D735">
            <v>3.565555805048859E-4</v>
          </cell>
          <cell r="E735">
            <v>4.4819178481505384E-4</v>
          </cell>
          <cell r="F735">
            <v>4.4956140484047572E-4</v>
          </cell>
          <cell r="G735">
            <v>1.4871136066819494E-3</v>
          </cell>
          <cell r="H735">
            <v>1.7832269480031523E-3</v>
          </cell>
          <cell r="I735">
            <v>1.2902288527455231E-3</v>
          </cell>
        </row>
        <row r="736">
          <cell r="A736" t="str">
            <v>D-T-ELC-TW_Bat_S2</v>
          </cell>
          <cell r="B736" t="str">
            <v>VAR_ncap</v>
          </cell>
          <cell r="C736" t="str">
            <v>-</v>
          </cell>
          <cell r="D736">
            <v>5.6331695810559899E-5</v>
          </cell>
          <cell r="E736">
            <v>3.5302485062244998E-7</v>
          </cell>
          <cell r="F736">
            <v>2.1653011390628001E-6</v>
          </cell>
          <cell r="G736">
            <v>9.8207328072243204E-5</v>
          </cell>
          <cell r="H736">
            <v>1.1642517610330699E-6</v>
          </cell>
          <cell r="I736">
            <v>8.8836004778495499E-5</v>
          </cell>
        </row>
        <row r="737">
          <cell r="A737" t="str">
            <v>D-T-ELC-TW_Bat_S2</v>
          </cell>
          <cell r="B737" t="str">
            <v>VAR_cap</v>
          </cell>
          <cell r="C737" t="str">
            <v>-</v>
          </cell>
          <cell r="D737">
            <v>5.6331695810559899E-5</v>
          </cell>
          <cell r="E737">
            <v>5.6684720661182302E-5</v>
          </cell>
          <cell r="F737">
            <v>5.8850021800245102E-5</v>
          </cell>
          <cell r="G737">
            <v>1.5705734987248799E-4</v>
          </cell>
          <cell r="H737">
            <v>1.8859273182253401E-4</v>
          </cell>
          <cell r="I737">
            <v>1.3635257538533699E-4</v>
          </cell>
        </row>
        <row r="738">
          <cell r="A738" t="str">
            <v>T_C-FC-H2O-S4</v>
          </cell>
          <cell r="B738" t="str">
            <v>VAR_fout</v>
          </cell>
          <cell r="C738" t="str">
            <v>TPCAR</v>
          </cell>
          <cell r="E738">
            <v>2.2471278726048103E-5</v>
          </cell>
          <cell r="F738">
            <v>5.7554009758992075E-5</v>
          </cell>
          <cell r="G738">
            <v>8.6798615320541594E-5</v>
          </cell>
          <cell r="H738">
            <v>1.8136160617804086E-3</v>
          </cell>
          <cell r="I738">
            <v>0.56666851712586308</v>
          </cell>
        </row>
        <row r="739">
          <cell r="A739" t="str">
            <v>T_C-FC-H2O-S4</v>
          </cell>
          <cell r="B739" t="str">
            <v>VAR_fin</v>
          </cell>
          <cell r="C739" t="str">
            <v>TH2O</v>
          </cell>
          <cell r="E739">
            <v>2.6855336681257041E-5</v>
          </cell>
          <cell r="F739">
            <v>6.8782570332431937E-5</v>
          </cell>
          <cell r="G739">
            <v>1.0373268323168552E-4</v>
          </cell>
          <cell r="H739">
            <v>1.9374680531336879E-3</v>
          </cell>
          <cell r="I739">
            <v>0.53432853798255631</v>
          </cell>
        </row>
        <row r="740">
          <cell r="A740" t="str">
            <v>T_C-FC-H2O-S4</v>
          </cell>
          <cell r="B740" t="str">
            <v>VAR_ncap</v>
          </cell>
          <cell r="C740" t="str">
            <v>-</v>
          </cell>
          <cell r="E740">
            <v>1.8070574574271801E-6</v>
          </cell>
          <cell r="F740">
            <v>3.2885254601757301E-6</v>
          </cell>
          <cell r="G740">
            <v>3.4525601534763501E-6</v>
          </cell>
          <cell r="H740">
            <v>1.6738412129498799E-4</v>
          </cell>
          <cell r="I740">
            <v>7.4009067914457799E-2</v>
          </cell>
        </row>
        <row r="741">
          <cell r="A741" t="str">
            <v>T_C-FC-H2O-S4</v>
          </cell>
          <cell r="B741" t="str">
            <v>VAR_cap</v>
          </cell>
          <cell r="C741" t="str">
            <v>-</v>
          </cell>
          <cell r="E741">
            <v>1.7829998287789901E-6</v>
          </cell>
          <cell r="F741">
            <v>4.9256880922680602E-6</v>
          </cell>
          <cell r="G741">
            <v>7.4756276653330499E-6</v>
          </cell>
          <cell r="H741">
            <v>1.7724697751416799E-4</v>
          </cell>
          <cell r="I741">
            <v>6.3253392938334804E-2</v>
          </cell>
        </row>
        <row r="742">
          <cell r="A742" t="str">
            <v>T_B_c-ICEDSL-S4</v>
          </cell>
          <cell r="B742" t="str">
            <v>VAR_fout</v>
          </cell>
          <cell r="C742" t="str">
            <v>CO2_T</v>
          </cell>
          <cell r="D742">
            <v>0.93123499079376304</v>
          </cell>
          <cell r="F742">
            <v>8.7453870956772685E-4</v>
          </cell>
        </row>
        <row r="743">
          <cell r="A743" t="str">
            <v>T_B_c-ICEDSL-S4</v>
          </cell>
          <cell r="B743" t="str">
            <v>VAR_fout</v>
          </cell>
          <cell r="C743" t="str">
            <v>TPBSc</v>
          </cell>
          <cell r="D743">
            <v>4.9098166083924458E-4</v>
          </cell>
          <cell r="F743">
            <v>4.6711675307205576E-7</v>
          </cell>
        </row>
        <row r="744">
          <cell r="A744" t="str">
            <v>T_B_c-ICEDSL-S4</v>
          </cell>
          <cell r="B744" t="str">
            <v>VAR_fin</v>
          </cell>
          <cell r="C744" t="str">
            <v>TDSL</v>
          </cell>
          <cell r="D744">
            <v>1.2704433707964034E-2</v>
          </cell>
          <cell r="F744">
            <v>1.1930951017295035E-5</v>
          </cell>
        </row>
        <row r="745">
          <cell r="A745" t="str">
            <v>T_B_c-ICEDSL-S4</v>
          </cell>
          <cell r="B745" t="str">
            <v>VAR_ncap</v>
          </cell>
          <cell r="C745" t="str">
            <v>-</v>
          </cell>
          <cell r="F745">
            <v>1.21059053989904E-8</v>
          </cell>
        </row>
        <row r="746">
          <cell r="A746" t="str">
            <v>T_B_c-ICEDSL-S4</v>
          </cell>
          <cell r="B746" t="str">
            <v>VAR_cap</v>
          </cell>
          <cell r="C746" t="str">
            <v>-</v>
          </cell>
          <cell r="D746">
            <v>1.0804438596898604E-5</v>
          </cell>
          <cell r="E746">
            <v>2.6830804153015484E-9</v>
          </cell>
          <cell r="F746">
            <v>5.7829992792691608E-8</v>
          </cell>
          <cell r="G746">
            <v>-4.5886549666056812E-9</v>
          </cell>
          <cell r="H746">
            <v>-1.20915495040889E-8</v>
          </cell>
        </row>
        <row r="747">
          <cell r="A747" t="str">
            <v>D-T-ELC-HGV</v>
          </cell>
          <cell r="B747" t="str">
            <v>VAR_fout</v>
          </cell>
          <cell r="C747" t="str">
            <v>T-ELC-HGV_BatSTGin</v>
          </cell>
          <cell r="D747">
            <v>1.019979975218741E-2</v>
          </cell>
          <cell r="E747">
            <v>2.0964106469355231E-2</v>
          </cell>
          <cell r="F747">
            <v>2.0929277367536154E-2</v>
          </cell>
          <cell r="G747">
            <v>5.3567950576341311E-3</v>
          </cell>
          <cell r="H747">
            <v>2.4365207789301597</v>
          </cell>
          <cell r="I747">
            <v>7.6125169652713023</v>
          </cell>
        </row>
        <row r="748">
          <cell r="A748" t="str">
            <v>D-T-ELC-HGV</v>
          </cell>
          <cell r="B748" t="str">
            <v>VAR_fin</v>
          </cell>
          <cell r="C748" t="str">
            <v>TELC</v>
          </cell>
          <cell r="D748">
            <v>1.019979975218741E-2</v>
          </cell>
          <cell r="E748">
            <v>2.0964106469355231E-2</v>
          </cell>
          <cell r="F748">
            <v>2.0929277367536154E-2</v>
          </cell>
          <cell r="G748">
            <v>5.3567950576341311E-3</v>
          </cell>
          <cell r="H748">
            <v>2.4365207789301597</v>
          </cell>
          <cell r="I748">
            <v>7.6125169652713023</v>
          </cell>
        </row>
        <row r="749">
          <cell r="A749" t="str">
            <v>D-T-ELC-HGV</v>
          </cell>
          <cell r="B749" t="str">
            <v>VAR_ncap</v>
          </cell>
          <cell r="C749" t="str">
            <v>-</v>
          </cell>
          <cell r="D749">
            <v>1.3295289931836601E-3</v>
          </cell>
          <cell r="E749">
            <v>1.3376504153543799E-3</v>
          </cell>
          <cell r="F749">
            <v>3.42194779256412E-5</v>
          </cell>
          <cell r="G749">
            <v>5.0995277766753102E-5</v>
          </cell>
          <cell r="H749">
            <v>0.183052116290841</v>
          </cell>
          <cell r="I749">
            <v>0.92882830691471396</v>
          </cell>
        </row>
        <row r="750">
          <cell r="A750" t="str">
            <v>D-T-ELC-HGV</v>
          </cell>
          <cell r="B750" t="str">
            <v>VAR_cap</v>
          </cell>
          <cell r="C750" t="str">
            <v>-</v>
          </cell>
          <cell r="D750">
            <v>1.3295289931836601E-3</v>
          </cell>
          <cell r="E750">
            <v>2.6671794085380402E-3</v>
          </cell>
          <cell r="F750">
            <v>2.7013988864636801E-3</v>
          </cell>
          <cell r="G750">
            <v>6.8637893296219E-4</v>
          </cell>
          <cell r="H750">
            <v>0.30773758503209703</v>
          </cell>
          <cell r="I750">
            <v>0.960951873178715</v>
          </cell>
        </row>
        <row r="751">
          <cell r="A751" t="str">
            <v>T_TW-FCLH2O-S3</v>
          </cell>
          <cell r="B751" t="str">
            <v>VAR_fout</v>
          </cell>
          <cell r="C751" t="str">
            <v>TPTWL</v>
          </cell>
          <cell r="G751">
            <v>1.3604706745178709E-5</v>
          </cell>
          <cell r="H751">
            <v>4.9849723573257453E-5</v>
          </cell>
          <cell r="I751">
            <v>4.84522914922357E-5</v>
          </cell>
        </row>
        <row r="752">
          <cell r="A752" t="str">
            <v>T_TW-FCLH2O-S3</v>
          </cell>
          <cell r="B752" t="str">
            <v>VAR_fin</v>
          </cell>
          <cell r="C752" t="str">
            <v>TH2O</v>
          </cell>
          <cell r="G752">
            <v>7.7270996870729858E-6</v>
          </cell>
          <cell r="H752">
            <v>2.7859721538180074E-5</v>
          </cell>
          <cell r="I752">
            <v>2.6582226961342051E-5</v>
          </cell>
        </row>
        <row r="753">
          <cell r="A753" t="str">
            <v>T_TW-FCLH2O-S3</v>
          </cell>
          <cell r="B753" t="str">
            <v>VAR_ncap</v>
          </cell>
          <cell r="C753" t="str">
            <v>-</v>
          </cell>
          <cell r="G753">
            <v>4.5717073060464799E-6</v>
          </cell>
          <cell r="H753">
            <v>5.6986920234033797E-6</v>
          </cell>
          <cell r="I753">
            <v>5.4062343491489999E-6</v>
          </cell>
        </row>
        <row r="754">
          <cell r="A754" t="str">
            <v>T_TW-FCLH2O-S3</v>
          </cell>
          <cell r="B754" t="str">
            <v>VAR_cap</v>
          </cell>
          <cell r="C754" t="str">
            <v>-</v>
          </cell>
          <cell r="G754">
            <v>4.5717073060464799E-6</v>
          </cell>
          <cell r="H754">
            <v>1.6722908624732414E-5</v>
          </cell>
          <cell r="I754">
            <v>1.7443961173526454E-5</v>
          </cell>
        </row>
        <row r="755">
          <cell r="A755" t="str">
            <v>D-T-ELC-TW_Bat_S3</v>
          </cell>
          <cell r="B755" t="str">
            <v>VAR_fout</v>
          </cell>
          <cell r="C755" t="str">
            <v>T-ELC-TWSTGin_S3</v>
          </cell>
          <cell r="D755">
            <v>7.8651517903018014E-5</v>
          </cell>
          <cell r="E755">
            <v>1.3934737040123326E-4</v>
          </cell>
          <cell r="F755">
            <v>1.4169155294041597E-4</v>
          </cell>
          <cell r="G755">
            <v>1.5765355971927874E-3</v>
          </cell>
          <cell r="H755">
            <v>3.1714643033818315E-3</v>
          </cell>
          <cell r="I755">
            <v>1.9165467660564809E-3</v>
          </cell>
        </row>
        <row r="756">
          <cell r="A756" t="str">
            <v>D-T-ELC-TW_Bat_S3</v>
          </cell>
          <cell r="B756" t="str">
            <v>VAR_fin</v>
          </cell>
          <cell r="C756" t="str">
            <v>TELC</v>
          </cell>
          <cell r="D756">
            <v>7.8651517903018014E-5</v>
          </cell>
          <cell r="E756">
            <v>1.3934737040123326E-4</v>
          </cell>
          <cell r="F756">
            <v>1.4169155294041597E-4</v>
          </cell>
          <cell r="G756">
            <v>1.5765355971927874E-3</v>
          </cell>
          <cell r="H756">
            <v>3.1714643033818315E-3</v>
          </cell>
          <cell r="I756">
            <v>1.9165467660564809E-3</v>
          </cell>
        </row>
        <row r="757">
          <cell r="A757" t="str">
            <v>D-T-ELC-TW_Bat_S3</v>
          </cell>
          <cell r="B757" t="str">
            <v>VAR_ncap</v>
          </cell>
          <cell r="C757" t="str">
            <v>-</v>
          </cell>
          <cell r="D757">
            <v>4.7987756089786002E-5</v>
          </cell>
          <cell r="E757">
            <v>3.1610728208445101E-7</v>
          </cell>
          <cell r="F757">
            <v>1.1534753602384E-6</v>
          </cell>
          <cell r="G757">
            <v>1.1710666013535E-4</v>
          </cell>
          <cell r="H757">
            <v>2.8388912282855602E-6</v>
          </cell>
          <cell r="I757">
            <v>1.20903625482256E-5</v>
          </cell>
        </row>
        <row r="758">
          <cell r="A758" t="str">
            <v>D-T-ELC-TW_Bat_S3</v>
          </cell>
          <cell r="B758" t="str">
            <v>VAR_cap</v>
          </cell>
          <cell r="C758" t="str">
            <v>-</v>
          </cell>
          <cell r="D758">
            <v>4.7987756089786002E-5</v>
          </cell>
          <cell r="E758">
            <v>4.8303863371870499E-5</v>
          </cell>
          <cell r="F758">
            <v>4.9457338732108902E-5</v>
          </cell>
          <cell r="G758">
            <v>1.6656399886745901E-4</v>
          </cell>
          <cell r="H758">
            <v>3.3534360643408301E-4</v>
          </cell>
          <cell r="I758">
            <v>2.0259266588268799E-4</v>
          </cell>
        </row>
        <row r="759">
          <cell r="A759" t="str">
            <v>T_TW-FCLH2O-S4</v>
          </cell>
          <cell r="B759" t="str">
            <v>VAR_fout</v>
          </cell>
          <cell r="C759" t="str">
            <v>TPTWL</v>
          </cell>
          <cell r="G759">
            <v>6.111391513268222E-6</v>
          </cell>
          <cell r="H759">
            <v>2.4572766173927238E-5</v>
          </cell>
          <cell r="I759">
            <v>2.739005547696796E-5</v>
          </cell>
        </row>
        <row r="760">
          <cell r="A760" t="str">
            <v>T_TW-FCLH2O-S4</v>
          </cell>
          <cell r="B760" t="str">
            <v>VAR_fin</v>
          </cell>
          <cell r="C760" t="str">
            <v>TH2O</v>
          </cell>
          <cell r="G760">
            <v>3.9124394395497384E-6</v>
          </cell>
          <cell r="H760">
            <v>1.5435880523298833E-5</v>
          </cell>
          <cell r="I760">
            <v>1.6933907391517517E-5</v>
          </cell>
        </row>
        <row r="761">
          <cell r="A761" t="str">
            <v>T_TW-FCLH2O-S4</v>
          </cell>
          <cell r="B761" t="str">
            <v>VAR_ncap</v>
          </cell>
          <cell r="C761" t="str">
            <v>-</v>
          </cell>
          <cell r="G761">
            <v>1.8080154688608501E-6</v>
          </cell>
          <cell r="H761">
            <v>2.6842460663459999E-6</v>
          </cell>
          <cell r="I761">
            <v>2.34256474694114E-6</v>
          </cell>
        </row>
        <row r="762">
          <cell r="A762" t="str">
            <v>T_TW-FCLH2O-S4</v>
          </cell>
          <cell r="B762" t="str">
            <v>VAR_cap</v>
          </cell>
          <cell r="C762" t="str">
            <v>-</v>
          </cell>
          <cell r="G762">
            <v>1.8080154688608501E-6</v>
          </cell>
          <cell r="H762">
            <v>7.2251007131452264E-6</v>
          </cell>
          <cell r="I762">
            <v>8.9661791753999403E-6</v>
          </cell>
        </row>
        <row r="763">
          <cell r="A763" t="str">
            <v>D-T-ELC-TW_Bat_S4</v>
          </cell>
          <cell r="B763" t="str">
            <v>VAR_fout</v>
          </cell>
          <cell r="C763" t="str">
            <v>T-ELC-TWSTGin_S4</v>
          </cell>
          <cell r="D763">
            <v>2.6797175675056124E-5</v>
          </cell>
          <cell r="E763">
            <v>5.847113739355756E-5</v>
          </cell>
          <cell r="F763">
            <v>6.7053739580188714E-5</v>
          </cell>
          <cell r="G763">
            <v>1.6000125601904525E-3</v>
          </cell>
          <cell r="H763">
            <v>3.5577030711829486E-3</v>
          </cell>
          <cell r="I763">
            <v>3.0113463854795318E-3</v>
          </cell>
        </row>
        <row r="764">
          <cell r="A764" t="str">
            <v>D-T-ELC-TW_Bat_S4</v>
          </cell>
          <cell r="B764" t="str">
            <v>VAR_fin</v>
          </cell>
          <cell r="C764" t="str">
            <v>TELC</v>
          </cell>
          <cell r="D764">
            <v>2.6797175675056124E-5</v>
          </cell>
          <cell r="E764">
            <v>5.847113739355756E-5</v>
          </cell>
          <cell r="F764">
            <v>6.7053739580188714E-5</v>
          </cell>
          <cell r="G764">
            <v>1.6000125601904525E-3</v>
          </cell>
          <cell r="H764">
            <v>3.5577030711829486E-3</v>
          </cell>
          <cell r="I764">
            <v>3.0113463854795318E-3</v>
          </cell>
        </row>
        <row r="765">
          <cell r="A765" t="str">
            <v>D-T-ELC-TW_Bat_S4</v>
          </cell>
          <cell r="B765" t="str">
            <v>VAR_ncap</v>
          </cell>
          <cell r="C765" t="str">
            <v>-</v>
          </cell>
          <cell r="D765">
            <v>4.96846773630618E-5</v>
          </cell>
          <cell r="E765">
            <v>3.2131549275127002E-7</v>
          </cell>
          <cell r="F765">
            <v>8.1877913256721297E-7</v>
          </cell>
          <cell r="G765">
            <v>1.18226348959795E-4</v>
          </cell>
          <cell r="H765">
            <v>2.9448312534174E-6</v>
          </cell>
          <cell r="I765">
            <v>2.9257467679399701E-5</v>
          </cell>
        </row>
        <row r="766">
          <cell r="A766" t="str">
            <v>D-T-ELC-TW_Bat_S4</v>
          </cell>
          <cell r="B766" t="str">
            <v>VAR_cap</v>
          </cell>
          <cell r="C766" t="str">
            <v>-</v>
          </cell>
          <cell r="D766">
            <v>4.96846773630618E-5</v>
          </cell>
          <cell r="E766">
            <v>5.0005992855813101E-5</v>
          </cell>
          <cell r="F766">
            <v>5.0824771988380299E-5</v>
          </cell>
          <cell r="G766">
            <v>1.6905112094817501E-4</v>
          </cell>
          <cell r="H766">
            <v>3.76165243698473E-4</v>
          </cell>
          <cell r="I766">
            <v>3.1836922738245698E-4</v>
          </cell>
        </row>
        <row r="767">
          <cell r="A767" t="str">
            <v>T_B_u-ICENGA-S1</v>
          </cell>
          <cell r="B767" t="str">
            <v>VAR_fout</v>
          </cell>
          <cell r="C767" t="str">
            <v>CO2_T</v>
          </cell>
          <cell r="E767">
            <v>5.2756529379454102E-3</v>
          </cell>
          <cell r="F767">
            <v>2.5274899201453462E-2</v>
          </cell>
          <cell r="G767">
            <v>5.2059032988072704E-4</v>
          </cell>
          <cell r="H767">
            <v>5.7311866087486596E-4</v>
          </cell>
          <cell r="I767">
            <v>2.5128955089715003E-4</v>
          </cell>
        </row>
        <row r="768">
          <cell r="A768" t="str">
            <v>T_B_u-ICENGA-S1</v>
          </cell>
          <cell r="B768" t="str">
            <v>VAR_fout</v>
          </cell>
          <cell r="C768" t="str">
            <v>TPBSu</v>
          </cell>
          <cell r="E768">
            <v>1.1247011069366968E-5</v>
          </cell>
          <cell r="F768">
            <v>5.6082835766862716E-5</v>
          </cell>
          <cell r="G768">
            <v>1.1691095045889296E-6</v>
          </cell>
          <cell r="H768">
            <v>1.5538210683692014E-6</v>
          </cell>
          <cell r="I768">
            <v>6.812882306937812E-7</v>
          </cell>
        </row>
        <row r="769">
          <cell r="A769" t="str">
            <v>T_B_u-ICENGA-S1</v>
          </cell>
          <cell r="B769" t="str">
            <v>VAR_fin</v>
          </cell>
          <cell r="C769" t="str">
            <v>TNGA</v>
          </cell>
          <cell r="E769">
            <v>9.3539945708251998E-5</v>
          </cell>
          <cell r="F769">
            <v>4.4813651066406845E-4</v>
          </cell>
          <cell r="G769">
            <v>9.2303249978852251E-6</v>
          </cell>
          <cell r="H769">
            <v>1.0161678384306134E-5</v>
          </cell>
          <cell r="I769">
            <v>4.455488491084222E-6</v>
          </cell>
        </row>
        <row r="770">
          <cell r="A770" t="str">
            <v>T_B_u-ICENGA-S1</v>
          </cell>
          <cell r="B770" t="str">
            <v>VAR_ncap</v>
          </cell>
          <cell r="C770" t="str">
            <v>-</v>
          </cell>
          <cell r="E770">
            <v>2.7668155875326301E-7</v>
          </cell>
          <cell r="F770">
            <v>8.3483713575224696E-7</v>
          </cell>
          <cell r="G770">
            <v>1.7380043339083701E-8</v>
          </cell>
          <cell r="H770">
            <v>4.9221554075466201E-8</v>
          </cell>
        </row>
        <row r="771">
          <cell r="A771" t="str">
            <v>T_B_u-ICENGA-S1</v>
          </cell>
          <cell r="B771" t="str">
            <v>VAR_cap</v>
          </cell>
          <cell r="C771" t="str">
            <v>-</v>
          </cell>
          <cell r="E771">
            <v>2.7668155875326301E-7</v>
          </cell>
          <cell r="F771">
            <v>1.11151869450551E-6</v>
          </cell>
          <cell r="G771">
            <v>5.6411538005880031E-8</v>
          </cell>
          <cell r="H771">
            <v>4.84567038837422E-8</v>
          </cell>
          <cell r="I771">
            <v>3.1373429717781397E-8</v>
          </cell>
        </row>
        <row r="772">
          <cell r="A772" t="str">
            <v>T_B_u-ICENGA-S2</v>
          </cell>
          <cell r="B772" t="str">
            <v>VAR_fout</v>
          </cell>
          <cell r="C772" t="str">
            <v>CO2_T</v>
          </cell>
          <cell r="E772">
            <v>3.5355477647362201E-3</v>
          </cell>
          <cell r="F772">
            <v>5.0617998967951473E-2</v>
          </cell>
          <cell r="H772">
            <v>4.5216184061917298E-4</v>
          </cell>
        </row>
        <row r="773">
          <cell r="A773" t="str">
            <v>T_B_u-ICENGA-S2</v>
          </cell>
          <cell r="B773" t="str">
            <v>VAR_fout</v>
          </cell>
          <cell r="C773" t="str">
            <v>TPBSu</v>
          </cell>
          <cell r="E773">
            <v>5.3282758587697503E-6</v>
          </cell>
          <cell r="F773">
            <v>7.9890373367793642E-5</v>
          </cell>
          <cell r="H773">
            <v>8.5706956245049271E-7</v>
          </cell>
        </row>
        <row r="774">
          <cell r="A774" t="str">
            <v>T_B_u-ICENGA-S2</v>
          </cell>
          <cell r="B774" t="str">
            <v>VAR_fin</v>
          </cell>
          <cell r="C774" t="str">
            <v>TNGA</v>
          </cell>
          <cell r="E774">
            <v>6.2687017105252007E-5</v>
          </cell>
          <cell r="F774">
            <v>8.9748225120481401E-4</v>
          </cell>
          <cell r="H774">
            <v>8.0170539116874546E-6</v>
          </cell>
        </row>
        <row r="775">
          <cell r="A775" t="str">
            <v>T_B_u-ICENGA-S2</v>
          </cell>
          <cell r="B775" t="str">
            <v>VAR_ncap</v>
          </cell>
          <cell r="C775" t="str">
            <v>-</v>
          </cell>
          <cell r="E775">
            <v>1.3234524077060599E-7</v>
          </cell>
          <cell r="F775">
            <v>1.37456314923279E-6</v>
          </cell>
          <cell r="H775">
            <v>2.3722542651339401E-8</v>
          </cell>
        </row>
        <row r="776">
          <cell r="A776" t="str">
            <v>T_B_u-ICENGA-S2</v>
          </cell>
          <cell r="B776" t="str">
            <v>VAR_cap</v>
          </cell>
          <cell r="C776" t="str">
            <v>-</v>
          </cell>
          <cell r="E776">
            <v>1.3234524077060599E-7</v>
          </cell>
          <cell r="F776">
            <v>1.5069083900033899E-6</v>
          </cell>
          <cell r="G776">
            <v>1.3391530585299906E-8</v>
          </cell>
          <cell r="H776">
            <v>2.3604386171762997E-9</v>
          </cell>
          <cell r="I776">
            <v>1.18969806313423E-8</v>
          </cell>
        </row>
        <row r="777">
          <cell r="A777" t="str">
            <v>T_B_c-ICEDSLEXT</v>
          </cell>
          <cell r="B777" t="str">
            <v>VAR_fout</v>
          </cell>
          <cell r="C777" t="str">
            <v>CO2_T</v>
          </cell>
          <cell r="D777">
            <v>0.441968910033609</v>
          </cell>
          <cell r="E777">
            <v>0.440816268053906</v>
          </cell>
          <cell r="F777">
            <v>0.437608296162251</v>
          </cell>
        </row>
        <row r="778">
          <cell r="A778" t="str">
            <v>T_B_c-ICEDSLEXT</v>
          </cell>
          <cell r="B778" t="str">
            <v>VAR_fout</v>
          </cell>
          <cell r="C778" t="str">
            <v>TPBSc</v>
          </cell>
          <cell r="D778">
            <v>5.9995920432592248E-2</v>
          </cell>
          <cell r="E778">
            <v>4.798899484955544E-2</v>
          </cell>
          <cell r="F778">
            <v>2.9993435228145241E-2</v>
          </cell>
        </row>
        <row r="779">
          <cell r="A779" t="str">
            <v>T_B_c-ICEDSLEXT</v>
          </cell>
          <cell r="B779" t="str">
            <v>VAR_fin</v>
          </cell>
          <cell r="C779" t="str">
            <v>TDSL</v>
          </cell>
          <cell r="D779">
            <v>6.0295894956836123E-3</v>
          </cell>
          <cell r="E779">
            <v>6.0138645027817995E-3</v>
          </cell>
          <cell r="F779">
            <v>5.9700995383663146E-3</v>
          </cell>
        </row>
        <row r="780">
          <cell r="A780" t="str">
            <v>T_B_c-ICEDSLEXT</v>
          </cell>
          <cell r="B780" t="str">
            <v>VAR_cap</v>
          </cell>
          <cell r="C780" t="str">
            <v>-</v>
          </cell>
          <cell r="D780">
            <v>1.30332047521267E-3</v>
          </cell>
          <cell r="E780">
            <v>1.04265638017014E-3</v>
          </cell>
          <cell r="F780">
            <v>6.5166023760633498E-4</v>
          </cell>
        </row>
        <row r="781">
          <cell r="A781" t="str">
            <v>T_B_u-ICENGA-S3</v>
          </cell>
          <cell r="B781" t="str">
            <v>VAR_fout</v>
          </cell>
          <cell r="C781" t="str">
            <v>CO2_T</v>
          </cell>
          <cell r="E781">
            <v>3.18748195533916E-3</v>
          </cell>
          <cell r="F781">
            <v>1.5510761906444066</v>
          </cell>
          <cell r="H781">
            <v>7.5706168386556295E-5</v>
          </cell>
        </row>
        <row r="782">
          <cell r="A782" t="str">
            <v>T_B_u-ICENGA-S3</v>
          </cell>
          <cell r="B782" t="str">
            <v>VAR_fout</v>
          </cell>
          <cell r="C782" t="str">
            <v>TPBSu</v>
          </cell>
          <cell r="E782">
            <v>3.188732842011185E-6</v>
          </cell>
          <cell r="F782">
            <v>1.6321722038808123E-3</v>
          </cell>
          <cell r="H782">
            <v>9.5247573258359402E-8</v>
          </cell>
        </row>
        <row r="783">
          <cell r="A783" t="str">
            <v>T_B_u-ICENGA-S3</v>
          </cell>
          <cell r="B783" t="str">
            <v>VAR_fin</v>
          </cell>
          <cell r="C783" t="str">
            <v>TNGA</v>
          </cell>
          <cell r="E783">
            <v>5.6515637506013423E-5</v>
          </cell>
          <cell r="F783">
            <v>2.7501350897950444E-2</v>
          </cell>
          <cell r="H783">
            <v>1.342307950116246E-6</v>
          </cell>
        </row>
        <row r="784">
          <cell r="A784" t="str">
            <v>T_B_u-ICENGA-S3</v>
          </cell>
          <cell r="B784" t="str">
            <v>VAR_ncap</v>
          </cell>
          <cell r="C784" t="str">
            <v>-</v>
          </cell>
          <cell r="E784">
            <v>7.0529265207479706E-8</v>
          </cell>
          <cell r="F784">
            <v>3.06882531749838E-5</v>
          </cell>
        </row>
        <row r="785">
          <cell r="A785" t="str">
            <v>T_B_u-ICENGA-S3</v>
          </cell>
          <cell r="B785" t="str">
            <v>VAR_cap</v>
          </cell>
          <cell r="C785" t="str">
            <v>-</v>
          </cell>
          <cell r="E785">
            <v>7.0529265207479706E-8</v>
          </cell>
          <cell r="F785">
            <v>3.0758782440191298E-5</v>
          </cell>
          <cell r="G785">
            <v>1.5074425656981571E-9</v>
          </cell>
          <cell r="H785">
            <v>-1.14512864737364E-8</v>
          </cell>
        </row>
        <row r="786">
          <cell r="A786" t="str">
            <v>T_B_u-ICENGA-S4</v>
          </cell>
          <cell r="B786" t="str">
            <v>VAR_cap</v>
          </cell>
          <cell r="C786" t="str">
            <v>-</v>
          </cell>
          <cell r="H786">
            <v>-9.2074406216563403E-9</v>
          </cell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18.873062517573274</v>
          </cell>
          <cell r="C9">
            <v>21.777406460305023</v>
          </cell>
          <cell r="D9">
            <v>34.055467116352226</v>
          </cell>
          <cell r="E9">
            <v>60.347345189346711</v>
          </cell>
          <cell r="F9">
            <v>90.790004834142067</v>
          </cell>
          <cell r="G9">
            <v>96.65631466345333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4.530895783592602E-2</v>
          </cell>
          <cell r="G28">
            <v>6.8910336408217407E-2</v>
          </cell>
        </row>
      </sheetData>
      <sheetData sheetId="31"/>
      <sheetData sheetId="32"/>
      <sheetData sheetId="33">
        <row r="14">
          <cell r="B14">
            <v>82.760001113246517</v>
          </cell>
          <cell r="C14">
            <v>82.759985615474932</v>
          </cell>
          <cell r="D14">
            <v>70.327298640270129</v>
          </cell>
          <cell r="E14">
            <v>69.934391786495681</v>
          </cell>
          <cell r="F14">
            <v>32.820799808547321</v>
          </cell>
          <cell r="G14">
            <v>0</v>
          </cell>
        </row>
        <row r="15">
          <cell r="B15">
            <v>66.745680046609237</v>
          </cell>
          <cell r="C15">
            <v>49.798800084078039</v>
          </cell>
          <cell r="D15">
            <v>68.536957736327651</v>
          </cell>
          <cell r="E15">
            <v>70.234933321632795</v>
          </cell>
          <cell r="F15">
            <v>72.621159113129963</v>
          </cell>
          <cell r="G15">
            <v>69.215032575156172</v>
          </cell>
        </row>
        <row r="16">
          <cell r="B16">
            <v>66.632402497220539</v>
          </cell>
          <cell r="C16">
            <v>55.764002078300514</v>
          </cell>
          <cell r="D16">
            <v>65.548383102310098</v>
          </cell>
          <cell r="E16">
            <v>64.464340653603699</v>
          </cell>
          <cell r="F16">
            <v>62.692050826860452</v>
          </cell>
          <cell r="G16">
            <v>66.098175109662066</v>
          </cell>
        </row>
        <row r="17">
          <cell r="B17">
            <v>12.841922733721285</v>
          </cell>
          <cell r="C17">
            <v>16.033941910851198</v>
          </cell>
          <cell r="D17">
            <v>50.575779936566022</v>
          </cell>
          <cell r="E17">
            <v>12.619980828855347</v>
          </cell>
          <cell r="F17">
            <v>13.042245275812359</v>
          </cell>
          <cell r="G17">
            <v>13.481450923094052</v>
          </cell>
        </row>
        <row r="18">
          <cell r="B18">
            <v>3.9601421822054478E-2</v>
          </cell>
          <cell r="C18">
            <v>6.1126847177040092E-5</v>
          </cell>
          <cell r="D18">
            <v>8.4408691661841525E-4</v>
          </cell>
          <cell r="E18">
            <v>3.1233565858200724E-4</v>
          </cell>
          <cell r="F18">
            <v>1.0026954681428956E-3</v>
          </cell>
          <cell r="G18">
            <v>1.4087651883067238E-5</v>
          </cell>
        </row>
        <row r="19">
          <cell r="B19">
            <v>6.5070006309385473</v>
          </cell>
          <cell r="C19">
            <v>7.3027684341940873</v>
          </cell>
          <cell r="D19">
            <v>7.4118128757362527</v>
          </cell>
          <cell r="E19">
            <v>7.3981391323893559</v>
          </cell>
          <cell r="F19">
            <v>6.19542835125021</v>
          </cell>
          <cell r="G19">
            <v>4.6534314798476526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2.2294433250290862</v>
          </cell>
          <cell r="G20">
            <v>4.444116437746378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0.50620743725311346</v>
          </cell>
          <cell r="G21">
            <v>0.34450879262515616</v>
          </cell>
        </row>
        <row r="22">
          <cell r="B22">
            <v>0</v>
          </cell>
          <cell r="C22">
            <v>2.3143924734563795E-4</v>
          </cell>
          <cell r="D22">
            <v>1.2303952213217923E-3</v>
          </cell>
          <cell r="E22">
            <v>1.6417829254077242E-3</v>
          </cell>
          <cell r="F22">
            <v>0.10146583572181701</v>
          </cell>
          <cell r="G22">
            <v>3.5018661185046006E-2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3.9743900918222819E-3</v>
          </cell>
          <cell r="G23">
            <v>0.15139987358348564</v>
          </cell>
        </row>
        <row r="24">
          <cell r="B24">
            <v>0.96588093629912863</v>
          </cell>
          <cell r="C24">
            <v>2.6424193433404445E-4</v>
          </cell>
          <cell r="D24">
            <v>5.6547656804976747E-4</v>
          </cell>
          <cell r="E24">
            <v>6.5161486252893327E-3</v>
          </cell>
          <cell r="F24">
            <v>9.8205881258520166E-4</v>
          </cell>
          <cell r="G24">
            <v>2.6973397528952321E-4</v>
          </cell>
        </row>
        <row r="25">
          <cell r="B25">
            <v>0.42916516422077106</v>
          </cell>
          <cell r="C25">
            <v>7.9992032761326298E-2</v>
          </cell>
          <cell r="D25">
            <v>6.8723843169144622E-4</v>
          </cell>
          <cell r="E25">
            <v>2.8728445246053776E-3</v>
          </cell>
          <cell r="F25">
            <v>1.2653794098131343</v>
          </cell>
          <cell r="G25">
            <v>1.5292173642796838</v>
          </cell>
        </row>
        <row r="26">
          <cell r="B26">
            <v>1.517639057153128</v>
          </cell>
          <cell r="C26">
            <v>1.4122787876775011</v>
          </cell>
          <cell r="D26">
            <v>1.427499700358642</v>
          </cell>
          <cell r="E26">
            <v>1.4025302392283776</v>
          </cell>
          <cell r="F26">
            <v>0.91049302701185741</v>
          </cell>
          <cell r="G26">
            <v>0.60490078448213325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0.37292758015730176</v>
          </cell>
          <cell r="G27">
            <v>0.71175206687823367</v>
          </cell>
        </row>
        <row r="28">
          <cell r="B28">
            <v>1.8014222880325574E-3</v>
          </cell>
          <cell r="C28">
            <v>3.9781074985694714E-5</v>
          </cell>
          <cell r="D28">
            <v>2.6867468055373245E-4</v>
          </cell>
          <cell r="E28">
            <v>1.8370079388401833E-4</v>
          </cell>
          <cell r="F28">
            <v>2.0939830073065602E-4</v>
          </cell>
          <cell r="G28">
            <v>1.3336678155505166E-6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3.3751518042229316E-3</v>
          </cell>
          <cell r="G29">
            <v>1.2170034782612194E-2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1.5589964477782429E-3</v>
          </cell>
          <cell r="G30">
            <v>1.5007302319146626E-3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4.2834266224893957E-4</v>
          </cell>
          <cell r="G31">
            <v>0.59987125155669185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6.7904630063737289E-3</v>
          </cell>
          <cell r="G32">
            <v>1.0331746833323973E-2</v>
          </cell>
        </row>
        <row r="33">
          <cell r="B33">
            <v>0.52400000000000047</v>
          </cell>
          <cell r="C33">
            <v>0.54529206235107419</v>
          </cell>
          <cell r="D33">
            <v>1.6047921407617192</v>
          </cell>
          <cell r="E33">
            <v>7.9180941061513765</v>
          </cell>
          <cell r="F33">
            <v>12.700663934624584</v>
          </cell>
          <cell r="G33">
            <v>15.482040959617091</v>
          </cell>
        </row>
        <row r="34">
          <cell r="B34">
            <v>0</v>
          </cell>
          <cell r="C34">
            <v>0</v>
          </cell>
          <cell r="D34">
            <v>0.14080575852840765</v>
          </cell>
          <cell r="E34">
            <v>0.23802941543753278</v>
          </cell>
          <cell r="F34">
            <v>4.978077010722302</v>
          </cell>
          <cell r="G34">
            <v>10.007690324967619</v>
          </cell>
        </row>
        <row r="35">
          <cell r="B35">
            <v>3.517953999707534</v>
          </cell>
          <cell r="C35">
            <v>4.8498357697804488</v>
          </cell>
          <cell r="D35">
            <v>9.5945044208489989</v>
          </cell>
          <cell r="E35">
            <v>11.317951569006372</v>
          </cell>
          <cell r="F35">
            <v>39.100427875484755</v>
          </cell>
          <cell r="G35">
            <v>62.600442054901073</v>
          </cell>
        </row>
        <row r="36">
          <cell r="B36">
            <v>2.1349390887346629</v>
          </cell>
          <cell r="C36">
            <v>3.3906748563863109</v>
          </cell>
          <cell r="D36">
            <v>8.0481917214035175</v>
          </cell>
          <cell r="E36">
            <v>8.7800628818144535</v>
          </cell>
          <cell r="F36">
            <v>5.9845998229194741</v>
          </cell>
          <cell r="G36">
            <v>8.7422906366337455E-3</v>
          </cell>
        </row>
        <row r="37">
          <cell r="B37">
            <v>0.86248322578584768</v>
          </cell>
          <cell r="C37">
            <v>1.2875933340508654</v>
          </cell>
          <cell r="D37">
            <v>4.1841071129051866</v>
          </cell>
          <cell r="E37">
            <v>4.8672217877922588</v>
          </cell>
          <cell r="F37">
            <v>10.965336314342981</v>
          </cell>
          <cell r="G37">
            <v>24.698022582179767</v>
          </cell>
        </row>
        <row r="38">
          <cell r="B38">
            <v>2.8396236857719668</v>
          </cell>
          <cell r="C38">
            <v>3.2944550787371862</v>
          </cell>
          <cell r="D38">
            <v>6.8324010307089518</v>
          </cell>
          <cell r="E38">
            <v>7.9478895978581043</v>
          </cell>
          <cell r="F38">
            <v>8.7794169602963397</v>
          </cell>
          <cell r="G38">
            <v>9.697940819670265</v>
          </cell>
        </row>
        <row r="39">
          <cell r="B39">
            <v>0.6699671032921829</v>
          </cell>
          <cell r="C39">
            <v>9.0056553057101196E-2</v>
          </cell>
          <cell r="D39">
            <v>5.731924291390364E-2</v>
          </cell>
          <cell r="E39">
            <v>0.24783035329750436</v>
          </cell>
          <cell r="F39">
            <v>4.0489593299046254</v>
          </cell>
          <cell r="G39">
            <v>1.9940188133639916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0.30704086870095448</v>
          </cell>
          <cell r="G40">
            <v>1.1529379934506692</v>
          </cell>
        </row>
        <row r="41">
          <cell r="B41">
            <v>7.0502881943280943E-2</v>
          </cell>
          <cell r="C41">
            <v>0.17142794579317924</v>
          </cell>
          <cell r="D41">
            <v>0.15592585650050345</v>
          </cell>
          <cell r="E41">
            <v>0.1710356251620021</v>
          </cell>
          <cell r="F41">
            <v>0.11157043821880452</v>
          </cell>
          <cell r="G41">
            <v>2.1614167939182269E-3</v>
          </cell>
        </row>
        <row r="42">
          <cell r="B42">
            <v>0.17247199820316444</v>
          </cell>
          <cell r="C42">
            <v>0.52164478425493377</v>
          </cell>
          <cell r="D42">
            <v>0.60112083060154708</v>
          </cell>
          <cell r="E42">
            <v>2.4373945930436127</v>
          </cell>
          <cell r="F42">
            <v>1.9807003223475721</v>
          </cell>
          <cell r="G42">
            <v>1.1187358325846608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1.2933120403939449</v>
          </cell>
          <cell r="G43">
            <v>3.2372325947322733</v>
          </cell>
        </row>
        <row r="44">
          <cell r="B44">
            <v>0.23004213062956766</v>
          </cell>
          <cell r="C44">
            <v>0.23015802401558491</v>
          </cell>
          <cell r="D44">
            <v>0.33670628892665849</v>
          </cell>
          <cell r="E44">
            <v>0.33294550419008573</v>
          </cell>
          <cell r="F44">
            <v>6.9043481907568585E-3</v>
          </cell>
          <cell r="G44">
            <v>5.8920332682589463E-5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0.28857215426541638</v>
          </cell>
          <cell r="G45">
            <v>0.59280358597633254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7.9938573618661471E-4</v>
          </cell>
          <cell r="F46">
            <v>0.13019050261456477</v>
          </cell>
          <cell r="G46">
            <v>0.60551255181227925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3.4865234304949183E-4</v>
          </cell>
          <cell r="F47">
            <v>4.4159828531204091E-3</v>
          </cell>
          <cell r="G47">
            <v>1.9914730164518929E-3</v>
          </cell>
        </row>
        <row r="48">
          <cell r="B48">
            <v>1.3265634274519282E-2</v>
          </cell>
          <cell r="C48">
            <v>2.2372173782056856E-3</v>
          </cell>
          <cell r="D48">
            <v>2.2901196699090373E-3</v>
          </cell>
          <cell r="E48">
            <v>6.6818176371351125E-3</v>
          </cell>
          <cell r="F48">
            <v>2.4605541790604923E-3</v>
          </cell>
          <cell r="G48">
            <v>1.0081686728074628E-3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9.0340216158531523E-5</v>
          </cell>
          <cell r="F49">
            <v>3.0059938069314479E-4</v>
          </cell>
          <cell r="G49">
            <v>2.4311727603241421E-4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3.7819152014581775E-4</v>
          </cell>
          <cell r="F50">
            <v>6.4959450142507602E-4</v>
          </cell>
          <cell r="G50">
            <v>3.8114081408884459E-4</v>
          </cell>
        </row>
        <row r="51">
          <cell r="B51">
            <v>2.7686895204625989E-2</v>
          </cell>
          <cell r="C51">
            <v>1.9413596770816222E-3</v>
          </cell>
          <cell r="D51">
            <v>1.4307319597947517E-3</v>
          </cell>
          <cell r="E51">
            <v>0.692848643340082</v>
          </cell>
          <cell r="F51">
            <v>1.1515343361971973</v>
          </cell>
          <cell r="G51">
            <v>0.62834429938712621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4.3210565655789855E-4</v>
          </cell>
          <cell r="F52">
            <v>2.059696494986947E-3</v>
          </cell>
          <cell r="G52">
            <v>2.4181624533803573E-3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8.1455450144698777E-4</v>
          </cell>
          <cell r="F53">
            <v>1.5494096404931345E-3</v>
          </cell>
          <cell r="G53">
            <v>1.0101780747757937E-3</v>
          </cell>
        </row>
        <row r="54">
          <cell r="B54">
            <v>0.95936607539708629</v>
          </cell>
          <cell r="C54">
            <v>1.1059480144247802</v>
          </cell>
          <cell r="D54">
            <v>1.1059475254720788</v>
          </cell>
          <cell r="E54">
            <v>1.105947419784683</v>
          </cell>
          <cell r="F54">
            <v>1.1059474395472093</v>
          </cell>
          <cell r="G54">
            <v>1.1059467192904202</v>
          </cell>
        </row>
        <row r="55">
          <cell r="B55">
            <v>0.5944031042238952</v>
          </cell>
          <cell r="C55">
            <v>0.62587992743082266</v>
          </cell>
          <cell r="D55">
            <v>8.1987104047963236E-2</v>
          </cell>
          <cell r="E55">
            <v>8.2057980292343721E-2</v>
          </cell>
          <cell r="F55">
            <v>0.19862041591543558</v>
          </cell>
          <cell r="G55">
            <v>2.3851540556814774E-4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4.1678475779830036E-4</v>
          </cell>
          <cell r="F56">
            <v>6.6915188579910929E-4</v>
          </cell>
          <cell r="G56">
            <v>1.5602112716298679E-4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2.4915603477534124E-4</v>
          </cell>
          <cell r="F57">
            <v>6.0531666023104708E-4</v>
          </cell>
          <cell r="G57">
            <v>3.0755026276869718E-4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2.2945411028754418E-4</v>
          </cell>
          <cell r="F58">
            <v>5.5985696193026971E-3</v>
          </cell>
          <cell r="G58">
            <v>0.25142458201879209</v>
          </cell>
        </row>
        <row r="70">
          <cell r="B70">
            <v>9.4513168264089953E-2</v>
          </cell>
          <cell r="C70">
            <v>8.3064637718706716E-3</v>
          </cell>
          <cell r="D70">
            <v>9.4499701376992984E-2</v>
          </cell>
          <cell r="E70">
            <v>5.79341992978004E-4</v>
          </cell>
          <cell r="F70">
            <v>2.1626957204583394E-2</v>
          </cell>
          <cell r="G70">
            <v>6.0556555729751986E-2</v>
          </cell>
        </row>
        <row r="71">
          <cell r="B71">
            <v>1.5218412753945825E-3</v>
          </cell>
          <cell r="C71">
            <v>1.1683770699890488E-3</v>
          </cell>
          <cell r="D71">
            <v>1.5556697010572619E-3</v>
          </cell>
          <cell r="E71">
            <v>1.2777835795287915E-3</v>
          </cell>
          <cell r="F71">
            <v>9.8921580264475908E-2</v>
          </cell>
          <cell r="G71">
            <v>1.9144397940842841</v>
          </cell>
        </row>
        <row r="72">
          <cell r="B72">
            <v>1.3590819219700132E-3</v>
          </cell>
          <cell r="C72">
            <v>1.0609554399088183E-3</v>
          </cell>
          <cell r="D72">
            <v>1.3888848176393993E-3</v>
          </cell>
          <cell r="E72">
            <v>1.2082481000514178E-3</v>
          </cell>
          <cell r="F72">
            <v>7.3702866588117848E-3</v>
          </cell>
          <cell r="G72">
            <v>1.8414816451631618E-2</v>
          </cell>
        </row>
        <row r="73">
          <cell r="B73">
            <v>4.2495928889099688E-4</v>
          </cell>
          <cell r="C73">
            <v>4.2237419136849569E-4</v>
          </cell>
          <cell r="D73">
            <v>4.2591852217225369E-4</v>
          </cell>
          <cell r="E73">
            <v>1.5728176819579537E-3</v>
          </cell>
          <cell r="F73">
            <v>2.752048617871994E-3</v>
          </cell>
          <cell r="G73">
            <v>2.08413478319973E-3</v>
          </cell>
        </row>
        <row r="74">
          <cell r="B74">
            <v>1.0110730336233189E-3</v>
          </cell>
          <cell r="C74">
            <v>1.0059824557528765E-3</v>
          </cell>
          <cell r="D74">
            <v>1.020053537379843E-3</v>
          </cell>
          <cell r="E74">
            <v>1.2708591928520458E-2</v>
          </cell>
          <cell r="F74">
            <v>0.17229253644011727</v>
          </cell>
          <cell r="G74">
            <v>0.22090198820276075</v>
          </cell>
        </row>
        <row r="75">
          <cell r="B75">
            <v>1.0135230172668654E-3</v>
          </cell>
          <cell r="C75">
            <v>1.0084130699992374E-3</v>
          </cell>
          <cell r="D75">
            <v>1.0220541700756086E-3</v>
          </cell>
          <cell r="E75">
            <v>1.2693291174154769E-2</v>
          </cell>
          <cell r="F75">
            <v>0.19123385373103013</v>
          </cell>
          <cell r="G75">
            <v>0.3075326687059961</v>
          </cell>
        </row>
        <row r="76">
          <cell r="B76">
            <v>4.2709374735995026E-4</v>
          </cell>
          <cell r="C76">
            <v>4.2451869587531454E-4</v>
          </cell>
          <cell r="D76">
            <v>4.2759000980433995E-4</v>
          </cell>
          <cell r="E76">
            <v>1.5850645877239595E-3</v>
          </cell>
          <cell r="F76">
            <v>2.3590446032462744E-3</v>
          </cell>
          <cell r="G76">
            <v>1.7150442485814002E-3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3.3323791085974959E-5</v>
          </cell>
          <cell r="G90">
            <v>2.722055814893525E-5</v>
          </cell>
        </row>
        <row r="91">
          <cell r="B91">
            <v>1.8035515685517225</v>
          </cell>
          <cell r="C91">
            <v>5.0775540096383465E-4</v>
          </cell>
          <cell r="D91">
            <v>1.1326474607451773E-3</v>
          </cell>
          <cell r="E91">
            <v>1.3936294261947198E-2</v>
          </cell>
          <cell r="F91">
            <v>2.0777758889298265E-3</v>
          </cell>
          <cell r="G91">
            <v>5.6461440364354639E-4</v>
          </cell>
        </row>
        <row r="92">
          <cell r="B92">
            <v>1.2610844896098814</v>
          </cell>
          <cell r="C92">
            <v>0.21034612368088559</v>
          </cell>
          <cell r="D92">
            <v>3.0574266711253292E-3</v>
          </cell>
          <cell r="E92">
            <v>7.5384990582711029E-3</v>
          </cell>
          <cell r="F92">
            <v>3.3092607571512085</v>
          </cell>
          <cell r="G92">
            <v>4.5587873582952492</v>
          </cell>
        </row>
        <row r="93">
          <cell r="B93">
            <v>14.159843506431852</v>
          </cell>
          <cell r="C93">
            <v>13.051648760504861</v>
          </cell>
          <cell r="D93">
            <v>13.178291045702483</v>
          </cell>
          <cell r="E93">
            <v>12.779634955080315</v>
          </cell>
          <cell r="F93">
            <v>11.020200888993037</v>
          </cell>
          <cell r="G93">
            <v>10.757714342098712</v>
          </cell>
        </row>
        <row r="94">
          <cell r="B94">
            <v>9.2644574813102922E-3</v>
          </cell>
          <cell r="C94">
            <v>2.045883856407155E-4</v>
          </cell>
          <cell r="D94">
            <v>1.3817554999906241E-3</v>
          </cell>
          <cell r="E94">
            <v>9.44746939974949E-4</v>
          </cell>
          <cell r="F94">
            <v>1.0769055466148007E-3</v>
          </cell>
          <cell r="G94">
            <v>1.3444775784672597E-5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4.3033185503842351E-3</v>
          </cell>
          <cell r="G95">
            <v>1.6125296086961168E-2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1.8930671151592853E-3</v>
          </cell>
          <cell r="G96">
            <v>1.8937786259875472E-3</v>
          </cell>
        </row>
        <row r="97">
          <cell r="B97">
            <v>1.7329013191692955</v>
          </cell>
          <cell r="C97">
            <v>1.0882749056200929</v>
          </cell>
          <cell r="D97">
            <v>1.1772329669061279E-3</v>
          </cell>
          <cell r="E97">
            <v>0.66436783891857543</v>
          </cell>
          <cell r="F97">
            <v>5.1064066770663134E-4</v>
          </cell>
          <cell r="G97">
            <v>6.1049772868130352E-5</v>
          </cell>
        </row>
        <row r="98">
          <cell r="B98">
            <v>0.90177643349664194</v>
          </cell>
          <cell r="C98">
            <v>1.092713907915699E-4</v>
          </cell>
          <cell r="D98">
            <v>2.9155820474248059E-4</v>
          </cell>
          <cell r="E98">
            <v>1.1626895238019509E-4</v>
          </cell>
          <cell r="F98">
            <v>5.815015201563531E-4</v>
          </cell>
          <cell r="G98">
            <v>6.7958363390440408E-5</v>
          </cell>
        </row>
        <row r="99">
          <cell r="B99">
            <v>1.4500056713712306</v>
          </cell>
          <cell r="C99">
            <v>3.8017690923613476</v>
          </cell>
          <cell r="D99">
            <v>3.79892386647556</v>
          </cell>
          <cell r="E99">
            <v>1.0695872078476441</v>
          </cell>
          <cell r="F99">
            <v>0</v>
          </cell>
          <cell r="G99">
            <v>0</v>
          </cell>
        </row>
        <row r="100">
          <cell r="B100">
            <v>0.1840728406462504</v>
          </cell>
          <cell r="C100">
            <v>1.8864102504272957</v>
          </cell>
          <cell r="D100">
            <v>3.2062192918806372E-4</v>
          </cell>
          <cell r="E100">
            <v>2.2867311774473956E-4</v>
          </cell>
          <cell r="F100">
            <v>8.5463055123042461E-5</v>
          </cell>
          <cell r="G100">
            <v>0</v>
          </cell>
        </row>
        <row r="101">
          <cell r="B101">
            <v>1.5554177461297682</v>
          </cell>
          <cell r="C101">
            <v>1.4037644849218658</v>
          </cell>
          <cell r="D101">
            <v>1.2035527829434896</v>
          </cell>
          <cell r="E101">
            <v>0.9312864658301363</v>
          </cell>
          <cell r="F101">
            <v>0.55759647317558947</v>
          </cell>
          <cell r="G101">
            <v>0.33385406436515086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1.5203348160641527E-5</v>
          </cell>
          <cell r="F102">
            <v>1.7031200026519941E-5</v>
          </cell>
          <cell r="G102">
            <v>1.7252715333066944E-5</v>
          </cell>
        </row>
        <row r="103">
          <cell r="F103">
            <v>4.9336410952215575</v>
          </cell>
          <cell r="G103">
            <v>3.4782154180583174</v>
          </cell>
        </row>
        <row r="104">
          <cell r="B104">
            <v>0.92935617107052126</v>
          </cell>
          <cell r="C104">
            <v>2.0717595864247307</v>
          </cell>
          <cell r="D104">
            <v>1.6279507073969859</v>
          </cell>
          <cell r="E104">
            <v>1.3168492991084211</v>
          </cell>
          <cell r="F104">
            <v>0.24732041770437346</v>
          </cell>
          <cell r="G104">
            <v>4.7912557559086997E-3</v>
          </cell>
        </row>
        <row r="105">
          <cell r="B105">
            <v>0.65960678551806862</v>
          </cell>
          <cell r="C105">
            <v>1.8166903176355957</v>
          </cell>
          <cell r="D105">
            <v>1.7852726273028783</v>
          </cell>
          <cell r="E105">
            <v>5.156027023746117</v>
          </cell>
          <cell r="F105">
            <v>6.9257953827224537</v>
          </cell>
          <cell r="G105">
            <v>9.2145485962473774</v>
          </cell>
        </row>
        <row r="106">
          <cell r="B106">
            <v>1.9347974531519101</v>
          </cell>
          <cell r="C106">
            <v>1.8587709050083796</v>
          </cell>
          <cell r="D106">
            <v>2.5502896595515185</v>
          </cell>
          <cell r="E106">
            <v>2.2433303967757472</v>
          </cell>
          <cell r="F106">
            <v>1.4965999886723071</v>
          </cell>
          <cell r="G106">
            <v>2.0111362512987392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1.7432617152474586E-4</v>
          </cell>
          <cell r="F107">
            <v>1.9851666036963321E-3</v>
          </cell>
          <cell r="G107">
            <v>8.0357683119988785E-4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5.97520651291005E-4</v>
          </cell>
          <cell r="F108">
            <v>7.81143015687389E-2</v>
          </cell>
          <cell r="G108">
            <v>0.30275627590613985</v>
          </cell>
        </row>
        <row r="109">
          <cell r="B109">
            <v>3.4190224238492141E-2</v>
          </cell>
          <cell r="C109">
            <v>5.5196140702214944E-3</v>
          </cell>
          <cell r="D109">
            <v>8.1959929561708986E-3</v>
          </cell>
          <cell r="E109">
            <v>1.7660421525399192E-2</v>
          </cell>
          <cell r="F109">
            <v>1.715400398368791E-2</v>
          </cell>
          <cell r="G109">
            <v>3.8482084548195033E-3</v>
          </cell>
        </row>
        <row r="110">
          <cell r="B110">
            <v>1.739189701642822E-4</v>
          </cell>
          <cell r="C110">
            <v>2.0125553583627927E-4</v>
          </cell>
          <cell r="D110">
            <v>8.7984553967269914E-5</v>
          </cell>
          <cell r="E110">
            <v>1.9726603229097239E-3</v>
          </cell>
          <cell r="F110">
            <v>4.5080632923740005E-3</v>
          </cell>
          <cell r="G110">
            <v>2.0682373547508083E-3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8.3905972343369467E-2</v>
          </cell>
          <cell r="C112">
            <v>4.3632588439610808E-3</v>
          </cell>
          <cell r="D112">
            <v>5.9916367888770174E-3</v>
          </cell>
          <cell r="E112">
            <v>1.4606756278339184</v>
          </cell>
          <cell r="F112">
            <v>4.0670407624711977</v>
          </cell>
          <cell r="G112">
            <v>1.2888377339503614</v>
          </cell>
        </row>
        <row r="113">
          <cell r="B113">
            <v>1.9599757300656892E-4</v>
          </cell>
          <cell r="C113">
            <v>2.0144958957492607E-4</v>
          </cell>
          <cell r="D113">
            <v>8.8418131539035923E-5</v>
          </cell>
          <cell r="E113">
            <v>3.3489676168177744E-3</v>
          </cell>
          <cell r="F113">
            <v>8.6084158286364679E-3</v>
          </cell>
          <cell r="G113">
            <v>4.0276383755797609E-3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1.4243105443467596</v>
          </cell>
          <cell r="C115">
            <v>1.5783299764731109</v>
          </cell>
          <cell r="D115">
            <v>1.4829269742431792</v>
          </cell>
          <cell r="E115">
            <v>1.3239230070061361</v>
          </cell>
          <cell r="F115">
            <v>1.0059153739322515</v>
          </cell>
          <cell r="G115">
            <v>1.0059147188221154</v>
          </cell>
        </row>
        <row r="116">
          <cell r="B116">
            <v>0.69258235213129171</v>
          </cell>
          <cell r="C116">
            <v>0.75021445153001542</v>
          </cell>
          <cell r="D116">
            <v>0.10239202407280398</v>
          </cell>
          <cell r="E116">
            <v>0.10934935012655822</v>
          </cell>
          <cell r="F116">
            <v>0.29793075964561011</v>
          </cell>
          <cell r="G116">
            <v>3.577731083522216E-4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6.6609223632942399E-4</v>
          </cell>
          <cell r="F117">
            <v>1.023321831624246E-3</v>
          </cell>
          <cell r="G117">
            <v>2.2913201248997756E-4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6.859070875760418E-5</v>
          </cell>
          <cell r="F118">
            <v>1.6520369368434212E-3</v>
          </cell>
          <cell r="G118">
            <v>7.2994233489326626E-2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1.8752269985723046E-4</v>
          </cell>
          <cell r="F119">
            <v>3.8096637878181136E-4</v>
          </cell>
          <cell r="G119">
            <v>1.7381570134499997E-4</v>
          </cell>
        </row>
        <row r="123">
          <cell r="B123">
            <v>0</v>
          </cell>
          <cell r="C123">
            <v>4.1023908333954093</v>
          </cell>
          <cell r="D123">
            <v>5.2970156603961769</v>
          </cell>
          <cell r="E123">
            <v>9.7903828145153202</v>
          </cell>
          <cell r="F123">
            <v>11.31069292837719</v>
          </cell>
          <cell r="G123">
            <v>12.494047085631285</v>
          </cell>
        </row>
      </sheetData>
      <sheetData sheetId="34">
        <row r="13">
          <cell r="B13">
            <v>16.052403476414472</v>
          </cell>
          <cell r="C13">
            <v>20.042428679655934</v>
          </cell>
          <cell r="D13">
            <v>63.219726761416489</v>
          </cell>
          <cell r="E13">
            <v>15.774974910035386</v>
          </cell>
          <cell r="F13">
            <v>16.302803783869038</v>
          </cell>
          <cell r="G13">
            <v>16.851811191336548</v>
          </cell>
        </row>
        <row r="14">
          <cell r="B14">
            <v>250.94817881298167</v>
          </cell>
          <cell r="C14">
            <v>253.29989551254062</v>
          </cell>
          <cell r="D14">
            <v>215.81598883390666</v>
          </cell>
          <cell r="E14">
            <v>211.90214829764599</v>
          </cell>
          <cell r="F14">
            <v>98.945498829486965</v>
          </cell>
          <cell r="G14">
            <v>0</v>
          </cell>
        </row>
        <row r="15">
          <cell r="B15">
            <v>66.745680046609237</v>
          </cell>
          <cell r="C15">
            <v>49.798800084078039</v>
          </cell>
          <cell r="D15">
            <v>68.536957736327651</v>
          </cell>
          <cell r="E15">
            <v>70.234933321632795</v>
          </cell>
          <cell r="F15">
            <v>72.621159113129963</v>
          </cell>
          <cell r="G15">
            <v>69.215032575156172</v>
          </cell>
        </row>
        <row r="16">
          <cell r="B16">
            <v>66.632402497220539</v>
          </cell>
          <cell r="C16">
            <v>55.764002078300514</v>
          </cell>
          <cell r="D16">
            <v>65.548383102310098</v>
          </cell>
          <cell r="E16">
            <v>64.464340653603699</v>
          </cell>
          <cell r="F16">
            <v>62.692050826860452</v>
          </cell>
          <cell r="G16">
            <v>66.098175109662066</v>
          </cell>
        </row>
        <row r="18">
          <cell r="B18">
            <v>0.11544738689742665</v>
          </cell>
          <cell r="C18">
            <v>7.2015580957075342E-4</v>
          </cell>
          <cell r="D18">
            <v>3.1148475201310164E-3</v>
          </cell>
          <cell r="E18">
            <v>1.1083574281960272E-3</v>
          </cell>
          <cell r="F18">
            <v>3.1183857894985911E-3</v>
          </cell>
          <cell r="G18">
            <v>4.6611991437298962E-5</v>
          </cell>
        </row>
        <row r="19">
          <cell r="B19">
            <v>18.203592243737376</v>
          </cell>
          <cell r="C19">
            <v>20.429784222616746</v>
          </cell>
          <cell r="D19">
            <v>20.734840371042758</v>
          </cell>
          <cell r="E19">
            <v>20.696587531916073</v>
          </cell>
          <cell r="F19">
            <v>17.331956438612181</v>
          </cell>
          <cell r="G19">
            <v>13.018159056348496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6.6608527607032197</v>
          </cell>
          <cell r="G20">
            <v>13.017232277322131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0.81545158989625388</v>
          </cell>
          <cell r="G21">
            <v>0.55959160838547917</v>
          </cell>
        </row>
        <row r="22">
          <cell r="B22">
            <v>0</v>
          </cell>
          <cell r="C22">
            <v>9.605234601914131E-4</v>
          </cell>
          <cell r="D22">
            <v>4.150391633537912E-3</v>
          </cell>
          <cell r="E22">
            <v>4.1939269617577287E-3</v>
          </cell>
          <cell r="F22">
            <v>0.25342573429410126</v>
          </cell>
          <cell r="G22">
            <v>8.4121885396221882E-2</v>
          </cell>
          <cell r="L22">
            <v>2.5515654169482889</v>
          </cell>
          <cell r="M22">
            <v>0.8848782995682325</v>
          </cell>
          <cell r="N22">
            <v>0.11123258023168149</v>
          </cell>
          <cell r="O22">
            <v>1.1051251397279802</v>
          </cell>
          <cell r="P22">
            <v>4.5934299647531374</v>
          </cell>
          <cell r="Q22">
            <v>3.3112985168001763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7.6206652563920443E-3</v>
          </cell>
          <cell r="G23">
            <v>0.27689416009723899</v>
          </cell>
          <cell r="L23">
            <v>6.7563773821596479E-2</v>
          </cell>
          <cell r="M23">
            <v>2.7863105180761179E-2</v>
          </cell>
          <cell r="N23">
            <v>4.5892853125915631E-3</v>
          </cell>
          <cell r="O23">
            <v>2.3201160795865327E-2</v>
          </cell>
          <cell r="P23">
            <v>0.55346238280165216</v>
          </cell>
          <cell r="Q23">
            <v>1.141860094600653</v>
          </cell>
        </row>
        <row r="24">
          <cell r="B24">
            <v>3.6708322980369736</v>
          </cell>
          <cell r="C24">
            <v>1.4394868929768802E-3</v>
          </cell>
          <cell r="D24">
            <v>3.3564856972151096E-3</v>
          </cell>
          <cell r="E24">
            <v>2.6544302018568496E-2</v>
          </cell>
          <cell r="F24">
            <v>4.2317336945424822E-3</v>
          </cell>
          <cell r="G24">
            <v>1.1824596740193133E-3</v>
          </cell>
        </row>
        <row r="25">
          <cell r="B25">
            <v>1.7595923299829062</v>
          </cell>
          <cell r="C25">
            <v>0.31989822197505835</v>
          </cell>
          <cell r="D25">
            <v>3.1517699225594815E-3</v>
          </cell>
          <cell r="E25">
            <v>1.0537622221835075E-2</v>
          </cell>
          <cell r="F25">
            <v>4.1385345371882778</v>
          </cell>
          <cell r="G25">
            <v>5.0008091217391399</v>
          </cell>
        </row>
        <row r="26">
          <cell r="B26">
            <v>39.679272319389156</v>
          </cell>
          <cell r="C26">
            <v>37.439717231275026</v>
          </cell>
          <cell r="D26">
            <v>37.494352094904578</v>
          </cell>
          <cell r="E26">
            <v>37.206401831460816</v>
          </cell>
          <cell r="F26">
            <v>26.477062659753692</v>
          </cell>
          <cell r="G26">
            <v>19.536740076754789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7.7302145511702145</v>
          </cell>
          <cell r="G27">
            <v>13.18059383107841</v>
          </cell>
        </row>
        <row r="28">
          <cell r="B28">
            <v>1.8574517117270959E-2</v>
          </cell>
          <cell r="C28">
            <v>9.0102331200935405E-4</v>
          </cell>
          <cell r="D28">
            <v>3.0115481993445354E-3</v>
          </cell>
          <cell r="E28">
            <v>1.8507830293355433E-3</v>
          </cell>
          <cell r="F28">
            <v>2.0348491307004249E-3</v>
          </cell>
          <cell r="G28">
            <v>2.7918778120185604E-5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8.4378795105573313E-3</v>
          </cell>
          <cell r="G29">
            <v>3.0425086956530494E-2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3.7118963042339103E-3</v>
          </cell>
          <cell r="G30">
            <v>3.5731672188444329E-3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2.2577634205671842E-3</v>
          </cell>
          <cell r="G31">
            <v>2.2679595116967293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4.5269753375824874E-2</v>
          </cell>
          <cell r="G32">
            <v>6.8878312222159829E-2</v>
          </cell>
        </row>
        <row r="33">
          <cell r="B33">
            <v>0.52400000000000047</v>
          </cell>
          <cell r="C33">
            <v>0.54529206235107419</v>
          </cell>
          <cell r="D33">
            <v>1.6047921407617192</v>
          </cell>
          <cell r="E33">
            <v>7.9180941061513765</v>
          </cell>
          <cell r="F33">
            <v>12.700663934624584</v>
          </cell>
          <cell r="G33">
            <v>15.482040959617091</v>
          </cell>
        </row>
        <row r="34">
          <cell r="B34">
            <v>0</v>
          </cell>
          <cell r="C34">
            <v>0</v>
          </cell>
          <cell r="D34">
            <v>0.14080575852840765</v>
          </cell>
          <cell r="E34">
            <v>0.23802941543753278</v>
          </cell>
          <cell r="F34">
            <v>4.978077010722302</v>
          </cell>
          <cell r="G34">
            <v>10.007690324967619</v>
          </cell>
        </row>
        <row r="35">
          <cell r="B35">
            <v>3.517953999707534</v>
          </cell>
          <cell r="C35">
            <v>4.8498357697804488</v>
          </cell>
          <cell r="D35">
            <v>9.5945044208489989</v>
          </cell>
          <cell r="E35">
            <v>11.317951569006372</v>
          </cell>
          <cell r="F35">
            <v>39.100427875484755</v>
          </cell>
          <cell r="G35">
            <v>62.600442054901073</v>
          </cell>
        </row>
        <row r="36">
          <cell r="B36">
            <v>2.1349390887346629</v>
          </cell>
          <cell r="C36">
            <v>3.3906748563863109</v>
          </cell>
          <cell r="D36">
            <v>8.0481917214035175</v>
          </cell>
          <cell r="E36">
            <v>8.7800628818144535</v>
          </cell>
          <cell r="F36">
            <v>5.9845998229194741</v>
          </cell>
          <cell r="G36">
            <v>8.7422906366337455E-3</v>
          </cell>
        </row>
        <row r="37">
          <cell r="B37">
            <v>0.86248322578584768</v>
          </cell>
          <cell r="C37">
            <v>1.2875933340508654</v>
          </cell>
          <cell r="D37">
            <v>4.1841071129051866</v>
          </cell>
          <cell r="E37">
            <v>4.8672217877922588</v>
          </cell>
          <cell r="F37">
            <v>10.965336314342981</v>
          </cell>
          <cell r="G37">
            <v>24.698022582179767</v>
          </cell>
        </row>
        <row r="38">
          <cell r="B38">
            <v>2.8396236857719668</v>
          </cell>
          <cell r="C38">
            <v>3.2944550787371862</v>
          </cell>
          <cell r="D38">
            <v>6.8324010307089518</v>
          </cell>
          <cell r="E38">
            <v>7.9478895978581043</v>
          </cell>
          <cell r="F38">
            <v>8.7794169602963397</v>
          </cell>
          <cell r="G38">
            <v>9.697940819670265</v>
          </cell>
        </row>
        <row r="39">
          <cell r="B39">
            <v>1.9169570215902338</v>
          </cell>
          <cell r="C39">
            <v>0.25612456047000337</v>
          </cell>
          <cell r="D39">
            <v>0.16225307130113559</v>
          </cell>
          <cell r="E39">
            <v>0.6884835641974465</v>
          </cell>
          <cell r="F39">
            <v>12.207977885873074</v>
          </cell>
          <cell r="G39">
            <v>9.1117884197348378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0.94791955449990284</v>
          </cell>
          <cell r="G40">
            <v>3.5611436864351171</v>
          </cell>
        </row>
        <row r="41">
          <cell r="B41">
            <v>0.29255174414090729</v>
          </cell>
          <cell r="C41">
            <v>0.69517083323288775</v>
          </cell>
          <cell r="D41">
            <v>0.616738721264246</v>
          </cell>
          <cell r="E41">
            <v>0.64943516117509292</v>
          </cell>
          <cell r="F41">
            <v>0.42395365017131381</v>
          </cell>
          <cell r="G41">
            <v>8.2921670780568453E-3</v>
          </cell>
        </row>
        <row r="42">
          <cell r="B42">
            <v>0.87283309115260177</v>
          </cell>
          <cell r="C42">
            <v>2.3100612752234269</v>
          </cell>
          <cell r="D42">
            <v>4.5252668802316318</v>
          </cell>
          <cell r="E42">
            <v>7.2003289883038715</v>
          </cell>
          <cell r="F42">
            <v>5.6227159280200869</v>
          </cell>
          <cell r="G42">
            <v>3.0441725336852943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3.8555953606408204</v>
          </cell>
          <cell r="G43">
            <v>9.2767630997489352</v>
          </cell>
        </row>
        <row r="44">
          <cell r="B44">
            <v>3.7119628230681396</v>
          </cell>
          <cell r="C44">
            <v>3.7138512845366067</v>
          </cell>
          <cell r="D44">
            <v>5.4331432631029291</v>
          </cell>
          <cell r="E44">
            <v>5.3724586755930694</v>
          </cell>
          <cell r="F44">
            <v>0.11140959967902032</v>
          </cell>
          <cell r="G44">
            <v>9.5083525599430152E-4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5.1738262608776004</v>
          </cell>
          <cell r="G45">
            <v>10.628408581119764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1.6149206791648764E-3</v>
          </cell>
          <cell r="F46">
            <v>0.23671000475375403</v>
          </cell>
          <cell r="G46">
            <v>1.0091875863538</v>
          </cell>
        </row>
        <row r="47">
          <cell r="B47">
            <v>0</v>
          </cell>
        </row>
        <row r="48">
          <cell r="B48">
            <v>5.5324720491421592E-2</v>
          </cell>
          <cell r="C48">
            <v>8.3027655676300507E-3</v>
          </cell>
          <cell r="D48">
            <v>1.0400972406909712E-2</v>
          </cell>
          <cell r="E48">
            <v>2.4643020319730015E-2</v>
          </cell>
          <cell r="F48">
            <v>9.2140511509536845E-3</v>
          </cell>
          <cell r="G48">
            <v>3.6783372521947315E-3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2.1509575275840834E-4</v>
          </cell>
          <cell r="F49">
            <v>6.8318041066623824E-4</v>
          </cell>
          <cell r="G49">
            <v>5.40260613405365E-4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1.8771083784974085E-3</v>
          </cell>
          <cell r="F50">
            <v>3.1455739417167007E-3</v>
          </cell>
          <cell r="G50">
            <v>1.6406137199961558E-3</v>
          </cell>
        </row>
        <row r="51">
          <cell r="B51">
            <v>0.10148512652647558</v>
          </cell>
          <cell r="C51">
            <v>6.7268568888790587E-3</v>
          </cell>
          <cell r="D51">
            <v>6.7866309264846807E-3</v>
          </cell>
          <cell r="E51">
            <v>2.3100378909529735</v>
          </cell>
          <cell r="F51">
            <v>3.7879084391422118</v>
          </cell>
          <cell r="G51">
            <v>2.0298702776536732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1.0288229918045204E-3</v>
          </cell>
          <cell r="F52">
            <v>4.6811283976976054E-3</v>
          </cell>
          <cell r="G52">
            <v>5.3736943408452436E-3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3.4192296318402917E-3</v>
          </cell>
          <cell r="F53">
            <v>6.2361711954643986E-3</v>
          </cell>
          <cell r="G53">
            <v>3.7285238630638852E-3</v>
          </cell>
        </row>
        <row r="54">
          <cell r="B54">
            <v>2.6453801098585972</v>
          </cell>
          <cell r="C54">
            <v>3.04614116146089</v>
          </cell>
          <cell r="D54">
            <v>3.0427241180929445</v>
          </cell>
          <cell r="E54">
            <v>3.0321278729544487</v>
          </cell>
          <cell r="F54">
            <v>2.949610330126982</v>
          </cell>
          <cell r="G54">
            <v>2.871292031587386</v>
          </cell>
        </row>
        <row r="55">
          <cell r="B55">
            <v>1.6561880264578128</v>
          </cell>
          <cell r="C55">
            <v>1.7385868335774792</v>
          </cell>
          <cell r="D55">
            <v>0.22887777870299256</v>
          </cell>
          <cell r="E55">
            <v>0.22828034759699251</v>
          </cell>
          <cell r="F55">
            <v>0.55250844969384083</v>
          </cell>
          <cell r="G55">
            <v>9.6220821523394047E-4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1.4061956456581843E-3</v>
          </cell>
          <cell r="F56">
            <v>2.2148565601019525E-3</v>
          </cell>
          <cell r="G56">
            <v>5.4515515997947896E-4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5.2453902057966577E-4</v>
          </cell>
          <cell r="F57">
            <v>1.1213673186310899E-3</v>
          </cell>
          <cell r="G57">
            <v>5.3519543686489715E-4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3.8242351714590759E-4</v>
          </cell>
          <cell r="F58">
            <v>9.1779829824634434E-3</v>
          </cell>
          <cell r="G58">
            <v>0.40552351938514852</v>
          </cell>
        </row>
        <row r="63">
          <cell r="B63">
            <v>0.13502639729560839</v>
          </cell>
          <cell r="C63">
            <v>1.186979181638995E-2</v>
          </cell>
          <cell r="D63">
            <v>0.13500087939978972</v>
          </cell>
          <cell r="E63">
            <v>8.2893468396284711E-4</v>
          </cell>
          <cell r="F63">
            <v>3.0897866015335698E-2</v>
          </cell>
          <cell r="G63">
            <v>8.6511023359535963E-2</v>
          </cell>
        </row>
        <row r="64">
          <cell r="B64">
            <v>1.7640658560455749E-3</v>
          </cell>
          <cell r="C64">
            <v>1.3536728329248075E-3</v>
          </cell>
          <cell r="D64">
            <v>1.7951310548140361E-3</v>
          </cell>
          <cell r="E64">
            <v>1.4748779286041824E-3</v>
          </cell>
          <cell r="F64">
            <v>0.11409258664197632</v>
          </cell>
          <cell r="G64">
            <v>2.2080200879749725</v>
          </cell>
        </row>
        <row r="65">
          <cell r="B65">
            <v>1.5202415292342722E-3</v>
          </cell>
          <cell r="C65">
            <v>1.1865151576499013E-3</v>
          </cell>
          <cell r="D65">
            <v>1.5539141190100301E-3</v>
          </cell>
          <cell r="E65">
            <v>1.3521267419955955E-3</v>
          </cell>
          <cell r="F65">
            <v>8.2418102825801368E-3</v>
          </cell>
          <cell r="G65">
            <v>2.0592320487480834E-2</v>
          </cell>
        </row>
        <row r="66">
          <cell r="B66">
            <v>4.731082068535263E-4</v>
          </cell>
          <cell r="C66">
            <v>4.7009140403912302E-4</v>
          </cell>
          <cell r="D66">
            <v>4.7153720865250284E-4</v>
          </cell>
          <cell r="E66">
            <v>1.739697427258591E-3</v>
          </cell>
          <cell r="F66">
            <v>3.0439485956537593E-3</v>
          </cell>
          <cell r="G66">
            <v>2.3050085055533209E-3</v>
          </cell>
        </row>
        <row r="67">
          <cell r="B67">
            <v>1.12443145319883E-3</v>
          </cell>
          <cell r="C67">
            <v>1.1184612005147422E-3</v>
          </cell>
          <cell r="D67">
            <v>1.1290991151201883E-3</v>
          </cell>
          <cell r="E67">
            <v>1.405473186845271E-2</v>
          </cell>
          <cell r="F67">
            <v>0.19053294420715722</v>
          </cell>
          <cell r="G67">
            <v>0.24428820705290988</v>
          </cell>
        </row>
        <row r="68">
          <cell r="B68">
            <v>1.1271408038618339E-3</v>
          </cell>
          <cell r="C68">
            <v>1.1211441926661705E-3</v>
          </cell>
          <cell r="D68">
            <v>1.1313115443889019E-3</v>
          </cell>
          <cell r="E68">
            <v>1.4037811302841399E-2</v>
          </cell>
          <cell r="F68">
            <v>0.21147947495931452</v>
          </cell>
          <cell r="G68">
            <v>0.34009002386831966</v>
          </cell>
        </row>
        <row r="69">
          <cell r="B69">
            <v>4.754686293335976E-4</v>
          </cell>
          <cell r="C69">
            <v>4.7244812034738981E-4</v>
          </cell>
          <cell r="D69">
            <v>4.7389082735517279E-4</v>
          </cell>
          <cell r="E69">
            <v>1.753765143477574E-3</v>
          </cell>
          <cell r="F69">
            <v>2.6091261492531596E-3</v>
          </cell>
          <cell r="G69">
            <v>1.8968416755060639E-3</v>
          </cell>
        </row>
        <row r="90">
          <cell r="B90">
            <v>2.028077893668669</v>
          </cell>
          <cell r="C90">
            <v>1.2736479878614753</v>
          </cell>
          <cell r="D90">
            <v>1.3777588657066778E-3</v>
          </cell>
          <cell r="E90">
            <v>0.77753401908718656</v>
          </cell>
          <cell r="F90">
            <v>5.9762147926603951E-4</v>
          </cell>
          <cell r="G90">
            <v>7.1448785570029651E-5</v>
          </cell>
        </row>
        <row r="91">
          <cell r="B91">
            <v>1.183952806221491</v>
          </cell>
          <cell r="C91">
            <v>1.4346368452518009E-4</v>
          </cell>
          <cell r="D91">
            <v>3.8279017044532792E-4</v>
          </cell>
          <cell r="E91">
            <v>1.5265086481934265E-4</v>
          </cell>
          <cell r="F91">
            <v>7.634601338400818E-4</v>
          </cell>
          <cell r="G91">
            <v>8.9223328591932319E-5</v>
          </cell>
        </row>
        <row r="92">
          <cell r="B92">
            <v>1.4500056713712306</v>
          </cell>
          <cell r="C92">
            <v>3.8017690923613476</v>
          </cell>
          <cell r="D92">
            <v>3.79892386647556</v>
          </cell>
          <cell r="E92">
            <v>1.0695872078476441</v>
          </cell>
          <cell r="F92">
            <v>0</v>
          </cell>
          <cell r="G92">
            <v>0</v>
          </cell>
        </row>
        <row r="93">
          <cell r="B93">
            <v>0.215427188386245</v>
          </cell>
          <cell r="C93">
            <v>2.2077350192771212</v>
          </cell>
          <cell r="D93">
            <v>3.7523558878899284E-4</v>
          </cell>
          <cell r="E93">
            <v>2.6762452647720065E-4</v>
          </cell>
          <cell r="F93">
            <v>1.0002054410317897E-4</v>
          </cell>
          <cell r="G93">
            <v>0</v>
          </cell>
        </row>
        <row r="94">
          <cell r="B94">
            <v>2.2220253516139548</v>
          </cell>
          <cell r="C94">
            <v>2.0053778356026659</v>
          </cell>
          <cell r="D94">
            <v>1.7193611184907007</v>
          </cell>
          <cell r="E94">
            <v>1.330409236900195</v>
          </cell>
          <cell r="F94">
            <v>0.79656639025084164</v>
          </cell>
          <cell r="G94">
            <v>0.4769343776645012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1.5203348160641527E-5</v>
          </cell>
          <cell r="F95">
            <v>1.7031200026519941E-5</v>
          </cell>
          <cell r="G95">
            <v>1.7252715333066944E-5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3.9204460101147034E-5</v>
          </cell>
          <cell r="G96">
            <v>3.2024186057570891E-5</v>
          </cell>
        </row>
        <row r="97">
          <cell r="B97">
            <v>0</v>
          </cell>
          <cell r="C97">
            <v>1.3674636111318019</v>
          </cell>
          <cell r="D97">
            <v>1.7656718867987273</v>
          </cell>
          <cell r="E97">
            <v>3.2634609381717765</v>
          </cell>
          <cell r="F97">
            <v>3.7702309761257338</v>
          </cell>
          <cell r="G97">
            <v>4.1646823618770972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7.3404462862386319</v>
          </cell>
          <cell r="D15">
            <v>7.3423603871925467</v>
          </cell>
          <cell r="E15">
            <v>7.4150432846759582</v>
          </cell>
          <cell r="F15">
            <v>7.5849009352607162</v>
          </cell>
          <cell r="G15">
            <v>7.6707134395786092</v>
          </cell>
        </row>
        <row r="16">
          <cell r="B16">
            <v>4.7247299999999992</v>
          </cell>
          <cell r="C16">
            <v>4.8072312223381557</v>
          </cell>
          <cell r="D16">
            <v>4.8583013178746759</v>
          </cell>
          <cell r="E16">
            <v>4.8621191577997394</v>
          </cell>
          <cell r="F16">
            <v>4.8903640984938335</v>
          </cell>
          <cell r="G16">
            <v>5.2867630815105526</v>
          </cell>
        </row>
        <row r="17">
          <cell r="B17">
            <v>3.3394499999999998</v>
          </cell>
          <cell r="C17">
            <v>3.9711727099011926</v>
          </cell>
          <cell r="D17">
            <v>4.359594246881457</v>
          </cell>
          <cell r="E17">
            <v>4.359594358062596</v>
          </cell>
          <cell r="F17">
            <v>4.3595964107839897</v>
          </cell>
          <cell r="G17">
            <v>4.3595966283011967</v>
          </cell>
        </row>
        <row r="18">
          <cell r="B18">
            <v>9.0176305300879028E-3</v>
          </cell>
          <cell r="C18">
            <v>7.3841527804366369E-4</v>
          </cell>
          <cell r="D18">
            <v>7.3481859704236513E-4</v>
          </cell>
          <cell r="E18">
            <v>7.3412689913758197E-4</v>
          </cell>
          <cell r="F18">
            <v>8.5559527117320087E-4</v>
          </cell>
          <cell r="G18">
            <v>1.2491045681412409E-4</v>
          </cell>
        </row>
        <row r="19">
          <cell r="B19">
            <v>0.27650298259359091</v>
          </cell>
          <cell r="C19">
            <v>0.27650227871007493</v>
          </cell>
          <cell r="D19">
            <v>0.27650241013819588</v>
          </cell>
          <cell r="E19">
            <v>0.27599229625950933</v>
          </cell>
          <cell r="F19">
            <v>0.246039870064519</v>
          </cell>
          <cell r="G19">
            <v>0.18440814286582577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8.6963581478930893E-2</v>
          </cell>
          <cell r="G20">
            <v>0.16579059508323823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3.8605215376535197E-2</v>
          </cell>
          <cell r="G21">
            <v>3.8605031771538394E-2</v>
          </cell>
        </row>
        <row r="22">
          <cell r="B22">
            <v>0</v>
          </cell>
          <cell r="C22">
            <v>0.25000006969078498</v>
          </cell>
          <cell r="D22">
            <v>7.5136609833465012E-2</v>
          </cell>
          <cell r="E22">
            <v>7.5136316352924004E-2</v>
          </cell>
          <cell r="F22">
            <v>0.11762626208159799</v>
          </cell>
          <cell r="G22">
            <v>6.2059158215334698E-2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3.5591151641687702E-4</v>
          </cell>
          <cell r="G23">
            <v>9.8997070275795712E-3</v>
          </cell>
        </row>
        <row r="24">
          <cell r="B24">
            <v>4.4672212126387403E-2</v>
          </cell>
          <cell r="C24">
            <v>9.0080969473757544E-5</v>
          </cell>
          <cell r="D24">
            <v>1.7285034449884829E-4</v>
          </cell>
          <cell r="E24">
            <v>3.352591425633128E-4</v>
          </cell>
          <cell r="F24">
            <v>2.7639256180648537E-4</v>
          </cell>
          <cell r="G24">
            <v>7.5796447982153547E-5</v>
          </cell>
        </row>
        <row r="25">
          <cell r="B25">
            <v>1.6014265778475402E-2</v>
          </cell>
          <cell r="C25">
            <v>3.0021496162639383E-3</v>
          </cell>
          <cell r="D25">
            <v>1.2491636255813204E-4</v>
          </cell>
          <cell r="E25">
            <v>1.2590822357301176E-4</v>
          </cell>
          <cell r="F25">
            <v>5.9813050159902063E-2</v>
          </cell>
          <cell r="G25">
            <v>7.8347580891394375E-2</v>
          </cell>
        </row>
        <row r="26">
          <cell r="B26">
            <v>7.6766139849531026E-2</v>
          </cell>
          <cell r="C26">
            <v>7.2061279432527534E-2</v>
          </cell>
          <cell r="D26">
            <v>7.2061166615052935E-2</v>
          </cell>
          <cell r="E26">
            <v>7.0489704871970954E-2</v>
          </cell>
          <cell r="F26">
            <v>5.0470328617033988E-2</v>
          </cell>
          <cell r="G26">
            <v>2.75182713667406E-2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2.6608108690290701E-2</v>
          </cell>
          <cell r="G27">
            <v>3.888858794445231E-2</v>
          </cell>
        </row>
        <row r="28">
          <cell r="B28">
            <v>1.37531492409863E-3</v>
          </cell>
          <cell r="C28">
            <v>3.0297164891806769E-4</v>
          </cell>
          <cell r="D28">
            <v>2.7041113272154374E-4</v>
          </cell>
          <cell r="E28">
            <v>2.1898123491448547E-4</v>
          </cell>
          <cell r="F28">
            <v>8.08760349670378E-5</v>
          </cell>
          <cell r="G28">
            <v>2.9713068409986309E-5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1.8328405899686599E-4</v>
          </cell>
          <cell r="G29">
            <v>1.450431003468834E-3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1.47357414032294E-4</v>
          </cell>
          <cell r="G30">
            <v>1.4747121162300711E-4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5.1495453858099799E-5</v>
          </cell>
          <cell r="G31">
            <v>2.5601715411449455E-2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2.69485010566993E-4</v>
          </cell>
          <cell r="G32">
            <v>4.10010376745214E-4</v>
          </cell>
        </row>
        <row r="33">
          <cell r="B33">
            <v>8.7120000000000003E-2</v>
          </cell>
          <cell r="C33">
            <v>9.0660008534400011E-2</v>
          </cell>
          <cell r="D33">
            <v>0.26681200113108017</v>
          </cell>
          <cell r="E33">
            <v>1.3164587011618663</v>
          </cell>
          <cell r="F33">
            <v>2.1116069261423367</v>
          </cell>
          <cell r="G33">
            <v>2.5740374365470098</v>
          </cell>
        </row>
        <row r="34">
          <cell r="B34">
            <v>0</v>
          </cell>
          <cell r="C34">
            <v>0</v>
          </cell>
          <cell r="D34">
            <v>4.49254805853238E-2</v>
          </cell>
          <cell r="E34">
            <v>6.8616990468638894E-2</v>
          </cell>
          <cell r="F34">
            <v>1.4350350028466909</v>
          </cell>
          <cell r="G34">
            <v>2.88493469032914</v>
          </cell>
        </row>
        <row r="35">
          <cell r="B35">
            <v>1.1186210000000001</v>
          </cell>
          <cell r="C35">
            <v>1.6529270295980927</v>
          </cell>
          <cell r="D35">
            <v>3.0611858832183199</v>
          </cell>
          <cell r="E35">
            <v>3.2636937353410902</v>
          </cell>
          <cell r="F35">
            <v>11.275168742744237</v>
          </cell>
          <cell r="G35">
            <v>18.051734279391301</v>
          </cell>
        </row>
        <row r="36">
          <cell r="B36">
            <v>0.67885700000000004</v>
          </cell>
          <cell r="C36">
            <v>1.1559032552291366</v>
          </cell>
          <cell r="D36">
            <v>2.5678552316871754</v>
          </cell>
          <cell r="E36">
            <v>2.5310363744641928</v>
          </cell>
          <cell r="F36">
            <v>1.7251857895765446</v>
          </cell>
          <cell r="G36">
            <v>2.5201532225726949E-3</v>
          </cell>
        </row>
        <row r="37">
          <cell r="B37">
            <v>0.27424799999999999</v>
          </cell>
          <cell r="C37">
            <v>0.43894901736660524</v>
          </cell>
          <cell r="D37">
            <v>1.3349808309982989</v>
          </cell>
          <cell r="E37">
            <v>1.403078725695418</v>
          </cell>
          <cell r="F37">
            <v>3.1609873819795817</v>
          </cell>
          <cell r="G37">
            <v>7.1197199434882501</v>
          </cell>
        </row>
        <row r="38">
          <cell r="B38">
            <v>0.90292899999999998</v>
          </cell>
          <cell r="C38">
            <v>1.1231012755495413</v>
          </cell>
          <cell r="D38">
            <v>2.1799453681608103</v>
          </cell>
          <cell r="E38">
            <v>2.2911449611522698</v>
          </cell>
          <cell r="F38">
            <v>2.530850146641729</v>
          </cell>
          <cell r="G38">
            <v>2.7956336751878501</v>
          </cell>
        </row>
        <row r="39">
          <cell r="B39">
            <v>2.8960376460711104E-2</v>
          </cell>
          <cell r="C39">
            <v>2.141912285370879E-2</v>
          </cell>
          <cell r="D39">
            <v>1.3632679624620614E-2</v>
          </cell>
          <cell r="E39">
            <v>1.0109885625416148E-2</v>
          </cell>
          <cell r="F39">
            <v>0.17176483274273299</v>
          </cell>
          <cell r="G39">
            <v>0.16734635473181902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2.14890710687364E-2</v>
          </cell>
          <cell r="G40">
            <v>4.3420389598780959E-2</v>
          </cell>
        </row>
        <row r="41">
          <cell r="B41">
            <v>8.3052360549385664E-3</v>
          </cell>
          <cell r="C41">
            <v>6.9172278006976633E-3</v>
          </cell>
          <cell r="D41">
            <v>1.1616037048247718E-2</v>
          </cell>
          <cell r="E41">
            <v>2.632027212597262E-2</v>
          </cell>
          <cell r="F41">
            <v>2.3618783102948612E-2</v>
          </cell>
          <cell r="G41">
            <v>5.3896535537578368E-3</v>
          </cell>
        </row>
        <row r="42">
          <cell r="B42">
            <v>6.3900713658489698E-3</v>
          </cell>
          <cell r="C42">
            <v>1.9287510029085755E-2</v>
          </cell>
          <cell r="D42">
            <v>2.2226118261215972E-2</v>
          </cell>
          <cell r="E42">
            <v>9.0121392841598216E-2</v>
          </cell>
          <cell r="F42">
            <v>8.7107507242926277E-2</v>
          </cell>
          <cell r="G42">
            <v>5.7569722484088523E-2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4.7820401385174502E-2</v>
          </cell>
          <cell r="G43">
            <v>0.121985090988522</v>
          </cell>
        </row>
        <row r="44">
          <cell r="B44">
            <v>4.7865070285579361E-2</v>
          </cell>
          <cell r="C44">
            <v>1.3699217388016001E-2</v>
          </cell>
          <cell r="D44">
            <v>1.3699192158217029E-2</v>
          </cell>
          <cell r="E44">
            <v>1.3545762794432457E-2</v>
          </cell>
          <cell r="F44">
            <v>9.064859214111029E-3</v>
          </cell>
          <cell r="G44">
            <v>4.6664133803438895E-5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1.17592854246435E-2</v>
          </cell>
          <cell r="G45">
            <v>5.7282875521900319E-2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6.1491879659425404E-5</v>
          </cell>
          <cell r="F46">
            <v>1.5588163493509399E-2</v>
          </cell>
          <cell r="G46">
            <v>7.5942390459195389E-2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3.6652608504485597E-5</v>
          </cell>
          <cell r="F47">
            <v>1.6590440558373067E-4</v>
          </cell>
          <cell r="G47">
            <v>9.5411610973683523E-5</v>
          </cell>
        </row>
        <row r="48">
          <cell r="B48">
            <v>3.9139024222888336E-3</v>
          </cell>
          <cell r="C48">
            <v>5.9536203135503087E-4</v>
          </cell>
          <cell r="D48">
            <v>5.9782632463920005E-4</v>
          </cell>
          <cell r="E48">
            <v>5.9393621061896995E-4</v>
          </cell>
          <cell r="F48">
            <v>2.1852631345817676E-4</v>
          </cell>
          <cell r="G48">
            <v>8.9617675189919199E-5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7.9210200913087412E-6</v>
          </cell>
          <cell r="F49">
            <v>2.6190753477739401E-5</v>
          </cell>
          <cell r="G49">
            <v>2.1400384023023954E-5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3.3634213670657295E-5</v>
          </cell>
          <cell r="F50">
            <v>5.7714145873552105E-5</v>
          </cell>
          <cell r="G50">
            <v>3.3897173641615935E-5</v>
          </cell>
        </row>
        <row r="51">
          <cell r="B51">
            <v>8.3659241782526005E-3</v>
          </cell>
          <cell r="C51">
            <v>3.3978367467181898E-4</v>
          </cell>
          <cell r="D51">
            <v>3.4191209873792624E-4</v>
          </cell>
          <cell r="E51">
            <v>5.1411755612127047E-2</v>
          </cell>
          <cell r="F51">
            <v>8.5447384373844304E-2</v>
          </cell>
          <cell r="G51">
            <v>4.6625362958907644E-2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3.8342368087042203E-5</v>
          </cell>
          <cell r="F52">
            <v>1.8243138384311554E-4</v>
          </cell>
          <cell r="G52">
            <v>2.1469184837716223E-4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6.0520587980108602E-5</v>
          </cell>
          <cell r="F53">
            <v>1.1508743108507495E-4</v>
          </cell>
          <cell r="G53">
            <v>7.5026904184933478E-5</v>
          </cell>
        </row>
        <row r="54">
          <cell r="B54">
            <v>7.3512678858418334E-2</v>
          </cell>
          <cell r="C54">
            <v>8.4744837752683017E-2</v>
          </cell>
          <cell r="D54">
            <v>8.4744771001507319E-2</v>
          </cell>
          <cell r="E54">
            <v>8.4744965827814434E-2</v>
          </cell>
          <cell r="F54">
            <v>8.4744894597646558E-2</v>
          </cell>
          <cell r="G54">
            <v>8.4744837196555775E-2</v>
          </cell>
        </row>
        <row r="55">
          <cell r="B55">
            <v>6.519975453528451E-2</v>
          </cell>
          <cell r="C55">
            <v>4.7876739741109571E-2</v>
          </cell>
          <cell r="D55">
            <v>1.3398645153993301E-2</v>
          </cell>
          <cell r="E55">
            <v>1.3398678791438402E-2</v>
          </cell>
          <cell r="F55">
            <v>1.165676687131546E-2</v>
          </cell>
          <cell r="G55">
            <v>3.880666975617994E-5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3.3499912715915398E-5</v>
          </cell>
          <cell r="F56">
            <v>4.8482321372898753E-5</v>
          </cell>
          <cell r="G56">
            <v>1.8918283300057791E-5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1.8085487634354198E-5</v>
          </cell>
          <cell r="F57">
            <v>3.7042740367874472E-5</v>
          </cell>
          <cell r="G57">
            <v>2.7775768959105979E-5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1.36313218727048E-5</v>
          </cell>
          <cell r="F58">
            <v>3.2807793541409001E-4</v>
          </cell>
          <cell r="G58">
            <v>1.4755553776818229E-2</v>
          </cell>
        </row>
        <row r="63">
          <cell r="B63">
            <v>0.1</v>
          </cell>
          <cell r="C63">
            <v>9.9998211694906594E-2</v>
          </cell>
          <cell r="D63">
            <v>9.9998140786261E-2</v>
          </cell>
          <cell r="E63">
            <v>9.9998044224994281E-2</v>
          </cell>
          <cell r="F63">
            <v>9.9999491031836363E-2</v>
          </cell>
          <cell r="G63">
            <v>9.9999806544390085E-2</v>
          </cell>
        </row>
        <row r="64">
          <cell r="B64">
            <v>2.6016284088266101E-4</v>
          </cell>
          <cell r="C64">
            <v>2.6041542995401527E-4</v>
          </cell>
          <cell r="D64">
            <v>2.6616781660393816E-4</v>
          </cell>
          <cell r="E64">
            <v>2.1838955267706398E-4</v>
          </cell>
          <cell r="F64">
            <v>6.643368427728355E-2</v>
          </cell>
          <cell r="G64">
            <v>1.4656144964777602</v>
          </cell>
        </row>
        <row r="65">
          <cell r="B65">
            <v>1.8847223287557101E-4</v>
          </cell>
          <cell r="C65">
            <v>1.8864977638955436E-4</v>
          </cell>
          <cell r="D65">
            <v>1.923409599342265E-4</v>
          </cell>
          <cell r="E65">
            <v>1.6687622683489841E-4</v>
          </cell>
          <cell r="F65">
            <v>1.4939608419922818E-3</v>
          </cell>
          <cell r="G65">
            <v>6.0015291438814669E-3</v>
          </cell>
        </row>
        <row r="66">
          <cell r="B66">
            <v>1.7328892569157549E-4</v>
          </cell>
          <cell r="C66">
            <v>1.7346685029235402E-4</v>
          </cell>
          <cell r="D66">
            <v>1.7437473208206718E-4</v>
          </cell>
          <cell r="E66">
            <v>6.4403867233111829E-4</v>
          </cell>
          <cell r="F66">
            <v>1.1269495723920629E-3</v>
          </cell>
          <cell r="G66">
            <v>8.5358571239805658E-4</v>
          </cell>
        </row>
        <row r="67">
          <cell r="B67">
            <v>4.1289993549028267E-4</v>
          </cell>
          <cell r="C67">
            <v>4.13333949542993E-4</v>
          </cell>
          <cell r="D67">
            <v>4.1779324095096097E-4</v>
          </cell>
          <cell r="E67">
            <v>5.055276854446409E-2</v>
          </cell>
          <cell r="F67">
            <v>9.9634368923613867E-2</v>
          </cell>
          <cell r="G67">
            <v>0.13724571141717953</v>
          </cell>
        </row>
        <row r="68">
          <cell r="B68">
            <v>4.1391383478969724E-4</v>
          </cell>
          <cell r="C68">
            <v>4.1435006732487426E-4</v>
          </cell>
          <cell r="D68">
            <v>4.1869400482747945E-4</v>
          </cell>
          <cell r="E68">
            <v>5.0242931792408602E-2</v>
          </cell>
          <cell r="F68">
            <v>0.10928966245106005</v>
          </cell>
          <cell r="G68">
            <v>0.19192898537619107</v>
          </cell>
        </row>
        <row r="69">
          <cell r="B69">
            <v>1.7415556207878339E-4</v>
          </cell>
          <cell r="C69">
            <v>1.7433407856238314E-4</v>
          </cell>
          <cell r="D69">
            <v>1.7529005543045112E-4</v>
          </cell>
          <cell r="E69">
            <v>6.4922489792657143E-4</v>
          </cell>
          <cell r="F69">
            <v>9.6588759881149823E-4</v>
          </cell>
          <cell r="G69">
            <v>7.0238934959566685E-4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9.9422320740409132E-4</v>
          </cell>
        </row>
      </sheetData>
      <sheetData sheetId="43">
        <row r="5">
          <cell r="B5">
            <v>0.35573923882217617</v>
          </cell>
          <cell r="C5">
            <v>2.9408584065831792E-3</v>
          </cell>
          <cell r="D5">
            <v>3.2175721926564053E-3</v>
          </cell>
          <cell r="E5">
            <v>5.1213357759171469E-5</v>
          </cell>
          <cell r="F5">
            <v>1.02008450038008E-4</v>
          </cell>
          <cell r="G5">
            <v>1.4348165794206942</v>
          </cell>
        </row>
        <row r="12">
          <cell r="B12">
            <v>0.23160076858964737</v>
          </cell>
          <cell r="C12">
            <v>9.02462468237632E-5</v>
          </cell>
          <cell r="D12">
            <v>0.51638592425049079</v>
          </cell>
          <cell r="E12">
            <v>2.9918635677377917E-5</v>
          </cell>
          <cell r="F12">
            <v>5.8255890852268233E-5</v>
          </cell>
          <cell r="G12">
            <v>7.7821659587721165E-5</v>
          </cell>
        </row>
        <row r="19">
          <cell r="B19">
            <v>1.3280036715135726</v>
          </cell>
          <cell r="C19">
            <v>2.9341353376232875</v>
          </cell>
          <cell r="D19">
            <v>3.2401494020753399</v>
          </cell>
          <cell r="E19">
            <v>4.0902250144513426</v>
          </cell>
          <cell r="F19">
            <v>4.8420344208694486</v>
          </cell>
          <cell r="G19">
            <v>9.4405584242129468</v>
          </cell>
        </row>
        <row r="20">
          <cell r="B20">
            <v>5.6293951023402267</v>
          </cell>
          <cell r="C20">
            <v>5.6371660710049545</v>
          </cell>
          <cell r="D20">
            <v>5.4279781466947741</v>
          </cell>
          <cell r="E20">
            <v>5.6176911174604145</v>
          </cell>
          <cell r="F20">
            <v>5.4448558853186295</v>
          </cell>
          <cell r="G20">
            <v>5.123402265463973</v>
          </cell>
        </row>
        <row r="21">
          <cell r="B21">
            <v>0</v>
          </cell>
          <cell r="C21">
            <v>8.552912096491998E-5</v>
          </cell>
          <cell r="D21">
            <v>8.2260090131870773E-5</v>
          </cell>
          <cell r="E21">
            <v>8.9067060634901972E-5</v>
          </cell>
          <cell r="F21">
            <v>2.5041525498673673E-4</v>
          </cell>
          <cell r="G21">
            <v>2.5072134278030249E-4</v>
          </cell>
        </row>
        <row r="28">
          <cell r="B28">
            <v>5.1812512588434419E-3</v>
          </cell>
          <cell r="C28">
            <v>1.7337258785047074E-2</v>
          </cell>
          <cell r="D28">
            <v>0.24201040617582803</v>
          </cell>
          <cell r="E28">
            <v>4.0189730112166853</v>
          </cell>
          <cell r="F28">
            <v>8.4812298128954602</v>
          </cell>
          <cell r="G28">
            <v>17.325279129831362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4.6725348080458304E-4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2.6179703711518888E-4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2.4141106043629179E-4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5.904068460697169</v>
          </cell>
        </row>
        <row r="38">
          <cell r="B38">
            <v>1.2890716929133466</v>
          </cell>
          <cell r="C38">
            <v>3.9523140754991211</v>
          </cell>
          <cell r="D38">
            <v>3.6170121085957052</v>
          </cell>
          <cell r="E38">
            <v>2.6855763470389813</v>
          </cell>
          <cell r="F38">
            <v>3.0853483492541267</v>
          </cell>
          <cell r="G38">
            <v>3.4768687802217824</v>
          </cell>
        </row>
        <row r="39">
          <cell r="B39">
            <v>1.1764719878758298</v>
          </cell>
          <cell r="C39">
            <v>3.607081609715121</v>
          </cell>
          <cell r="D39">
            <v>3.3010680856340753</v>
          </cell>
          <cell r="E39">
            <v>2.4509927267525908</v>
          </cell>
          <cell r="F39">
            <v>2.8158448639368379</v>
          </cell>
          <cell r="G39">
            <v>3.1731662000942675</v>
          </cell>
        </row>
      </sheetData>
      <sheetData sheetId="44">
        <row r="3">
          <cell r="B3">
            <v>48.063397652170998</v>
          </cell>
          <cell r="C3">
            <v>50.54679196293332</v>
          </cell>
          <cell r="D3">
            <v>52.371954239389403</v>
          </cell>
          <cell r="E3">
            <v>53.775427539608366</v>
          </cell>
          <cell r="F3">
            <v>55.21808569449005</v>
          </cell>
          <cell r="G3">
            <v>56.649496738711392</v>
          </cell>
        </row>
        <row r="6">
          <cell r="B6">
            <v>0</v>
          </cell>
          <cell r="C6">
            <v>4.8943126984603351</v>
          </cell>
          <cell r="D6">
            <v>4.8942913215164809</v>
          </cell>
          <cell r="E6">
            <v>4.8943191054469564</v>
          </cell>
          <cell r="F6">
            <v>5.6867872930406955</v>
          </cell>
          <cell r="G6">
            <v>5.779893014165931</v>
          </cell>
        </row>
        <row r="11">
          <cell r="B11">
            <v>60.070025299548469</v>
          </cell>
          <cell r="C11">
            <v>62.621552218137282</v>
          </cell>
          <cell r="D11">
            <v>66.325649270988833</v>
          </cell>
          <cell r="E11">
            <v>67.763434277918307</v>
          </cell>
          <cell r="F11">
            <v>69.469585627174695</v>
          </cell>
          <cell r="G11">
            <v>72.845330526545098</v>
          </cell>
        </row>
        <row r="18">
          <cell r="B18">
            <v>3.5600042738846516</v>
          </cell>
          <cell r="C18">
            <v>3.4647174415809148</v>
          </cell>
          <cell r="D18">
            <v>2.5243054786605486</v>
          </cell>
          <cell r="E18">
            <v>2.6340768606923447E-4</v>
          </cell>
          <cell r="F18">
            <v>4.4570795628942497E-4</v>
          </cell>
          <cell r="G18">
            <v>1.6668285389568826E-4</v>
          </cell>
        </row>
        <row r="19">
          <cell r="B19">
            <v>12.728661568756358</v>
          </cell>
          <cell r="C19">
            <v>13.638432431708058</v>
          </cell>
          <cell r="D19">
            <v>13.483692126291153</v>
          </cell>
          <cell r="E19">
            <v>17.64891680593486</v>
          </cell>
          <cell r="F19">
            <v>23.867519995146328</v>
          </cell>
          <cell r="G19">
            <v>28.010408880640995</v>
          </cell>
        </row>
        <row r="21">
          <cell r="B21">
            <v>7.7980426671039202</v>
          </cell>
          <cell r="C21">
            <v>8.0801503137286677</v>
          </cell>
          <cell r="D21">
            <v>5.6082815066028067</v>
          </cell>
          <cell r="E21">
            <v>5.5456491702730375</v>
          </cell>
          <cell r="F21">
            <v>5.455341424866174</v>
          </cell>
          <cell r="G21">
            <v>2.0342773838990351E-3</v>
          </cell>
        </row>
        <row r="22">
          <cell r="B22">
            <v>6.7640594901541853E-2</v>
          </cell>
          <cell r="C22">
            <v>8.5494183009618474E-2</v>
          </cell>
          <cell r="D22">
            <v>8.4321407368229809E-2</v>
          </cell>
          <cell r="E22">
            <v>8.5467357325714366E-2</v>
          </cell>
          <cell r="F22">
            <v>5.8639702954472447E-2</v>
          </cell>
          <cell r="G22">
            <v>2.6263792577316755E-2</v>
          </cell>
        </row>
        <row r="23">
          <cell r="B23">
            <v>0</v>
          </cell>
          <cell r="C23">
            <v>0</v>
          </cell>
          <cell r="D23">
            <v>1.8659914525474382E-2</v>
          </cell>
          <cell r="E23">
            <v>3.9812516736624741</v>
          </cell>
          <cell r="F23">
            <v>9.2545242042858504</v>
          </cell>
          <cell r="G23">
            <v>22.468953796250119</v>
          </cell>
        </row>
        <row r="24">
          <cell r="B24">
            <v>0.74848520554790388</v>
          </cell>
          <cell r="C24">
            <v>0.94973098809172352</v>
          </cell>
          <cell r="D24">
            <v>2.0909856387628198</v>
          </cell>
          <cell r="E24">
            <v>2.2670352254477777</v>
          </cell>
          <cell r="F24">
            <v>2.7045586999420723</v>
          </cell>
          <cell r="G24">
            <v>2.7459919658908216</v>
          </cell>
        </row>
        <row r="33">
          <cell r="B33">
            <v>12.006627647377476</v>
          </cell>
          <cell r="C33">
            <v>12.710042396849417</v>
          </cell>
          <cell r="D33">
            <v>14.588925714801837</v>
          </cell>
          <cell r="E33">
            <v>14.623297422796171</v>
          </cell>
          <cell r="F33">
            <v>14.721019186731661</v>
          </cell>
          <cell r="G33">
            <v>14.644002083996522</v>
          </cell>
        </row>
        <row r="34">
          <cell r="B34">
            <v>8.8978072494474034</v>
          </cell>
          <cell r="C34">
            <v>7.9978041928600003</v>
          </cell>
          <cell r="D34">
            <v>7.9780341071445262</v>
          </cell>
          <cell r="E34">
            <v>6.4973472860227117</v>
          </cell>
          <cell r="F34">
            <v>3.1167755528558336</v>
          </cell>
          <cell r="G34">
            <v>0</v>
          </cell>
        </row>
        <row r="35">
          <cell r="B35">
            <v>2.7300020699812988</v>
          </cell>
          <cell r="C35">
            <v>1.9050243585509708E-4</v>
          </cell>
          <cell r="D35">
            <v>5.9383408732712633E-4</v>
          </cell>
          <cell r="E35">
            <v>2.9391006935215009E-4</v>
          </cell>
          <cell r="F35">
            <v>5.6261327853884932E-4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7.49863577067945E-5</v>
          </cell>
          <cell r="E36">
            <v>6.4453941411724512E-4</v>
          </cell>
          <cell r="F36">
            <v>0.23290938255474225</v>
          </cell>
          <cell r="G36">
            <v>0.25408570060787988</v>
          </cell>
        </row>
        <row r="37">
          <cell r="B37">
            <v>35.242162506943025</v>
          </cell>
          <cell r="C37">
            <v>31.511947197102792</v>
          </cell>
          <cell r="D37">
            <v>28.848046487856042</v>
          </cell>
          <cell r="E37">
            <v>20.132213491431465</v>
          </cell>
          <cell r="F37">
            <v>6.6046619595745035</v>
          </cell>
          <cell r="G37">
            <v>2.4499148125369072E-3</v>
          </cell>
        </row>
        <row r="38">
          <cell r="B38">
            <v>0.3102019635949958</v>
          </cell>
          <cell r="C38">
            <v>4.602878147402968E-5</v>
          </cell>
          <cell r="D38">
            <v>2.418845287426131</v>
          </cell>
          <cell r="E38">
            <v>2.3591455693259573</v>
          </cell>
          <cell r="F38">
            <v>0.93084004393787745</v>
          </cell>
          <cell r="G38">
            <v>8.9391261927928157E-4</v>
          </cell>
        </row>
        <row r="39">
          <cell r="B39">
            <v>0.43672771288736428</v>
          </cell>
          <cell r="C39">
            <v>0.55206570645640107</v>
          </cell>
          <cell r="D39">
            <v>3.175233909829386</v>
          </cell>
          <cell r="E39">
            <v>7.9341963704393175</v>
          </cell>
          <cell r="F39">
            <v>10.351675924997561</v>
          </cell>
          <cell r="G39">
            <v>10.351676493102225</v>
          </cell>
        </row>
        <row r="55">
          <cell r="B55">
            <v>9.8138985003903709</v>
          </cell>
          <cell r="C55">
            <v>10.33508378936348</v>
          </cell>
          <cell r="D55">
            <v>11.486139217371397</v>
          </cell>
          <cell r="E55">
            <v>11.486139471635052</v>
          </cell>
          <cell r="F55">
            <v>11.486140313420201</v>
          </cell>
          <cell r="G55">
            <v>11.486141499259418</v>
          </cell>
        </row>
        <row r="56">
          <cell r="B56">
            <v>1.1081643663259504</v>
          </cell>
          <cell r="C56">
            <v>1.4007944330708038</v>
          </cell>
          <cell r="D56">
            <v>3.0652145196660228</v>
          </cell>
          <cell r="E56">
            <v>3.2928996100169776</v>
          </cell>
          <cell r="F56">
            <v>3.8634855639615613</v>
          </cell>
          <cell r="G56">
            <v>3.8634907179300146</v>
          </cell>
        </row>
        <row r="57">
          <cell r="B57">
            <v>6.917708196448249</v>
          </cell>
          <cell r="C57">
            <v>6.2280491665096172</v>
          </cell>
          <cell r="D57">
            <v>6.2277639418148514</v>
          </cell>
          <cell r="E57">
            <v>5.092806936648719</v>
          </cell>
          <cell r="F57">
            <v>2.6463839685836477</v>
          </cell>
          <cell r="G57">
            <v>0.20233566789636434</v>
          </cell>
        </row>
        <row r="58">
          <cell r="B58">
            <v>1.845822649566105</v>
          </cell>
          <cell r="C58">
            <v>1.2936067906740357E-4</v>
          </cell>
          <cell r="D58">
            <v>4.05848484057633E-4</v>
          </cell>
          <cell r="E58">
            <v>2.0301838040499766E-4</v>
          </cell>
          <cell r="F58">
            <v>3.9685334134934063E-4</v>
          </cell>
          <cell r="G58">
            <v>0</v>
          </cell>
        </row>
        <row r="59">
          <cell r="B59">
            <v>28.619771827075994</v>
          </cell>
          <cell r="C59">
            <v>25.38946361648615</v>
          </cell>
          <cell r="D59">
            <v>25.238976001247636</v>
          </cell>
          <cell r="E59">
            <v>18.183286128369922</v>
          </cell>
          <cell r="F59">
            <v>6.1516028498478086</v>
          </cell>
          <cell r="G59">
            <v>7.761243806838796E-4</v>
          </cell>
        </row>
        <row r="60">
          <cell r="B60">
            <v>0</v>
          </cell>
          <cell r="C60">
            <v>0</v>
          </cell>
          <cell r="D60">
            <v>2.5910155752658461E-3</v>
          </cell>
          <cell r="E60">
            <v>4.0787841452794458E-3</v>
          </cell>
          <cell r="F60">
            <v>4.972492256311134E-3</v>
          </cell>
          <cell r="G60">
            <v>4.968947834487712E-3</v>
          </cell>
        </row>
        <row r="61">
          <cell r="B61">
            <v>2.367402842133294</v>
          </cell>
          <cell r="C61">
            <v>2.3075018160928891</v>
          </cell>
          <cell r="D61">
            <v>1.6849739070059144</v>
          </cell>
          <cell r="E61">
            <v>1.7648314966638696E-4</v>
          </cell>
          <cell r="F61">
            <v>3.0085287049536161E-4</v>
          </cell>
          <cell r="G61">
            <v>1.133443406490679E-4</v>
          </cell>
        </row>
        <row r="62">
          <cell r="B62">
            <v>5.1850639648220298</v>
          </cell>
          <cell r="C62">
            <v>5.567562497426894</v>
          </cell>
          <cell r="D62">
            <v>5.6808342473407283</v>
          </cell>
          <cell r="E62">
            <v>8.6359854030252645</v>
          </cell>
          <cell r="F62">
            <v>12.871343623538024</v>
          </cell>
          <cell r="G62">
            <v>14.235303079694875</v>
          </cell>
        </row>
        <row r="63">
          <cell r="B63">
            <v>6.5822815071804337</v>
          </cell>
          <cell r="C63">
            <v>7.0678500256624632</v>
          </cell>
          <cell r="D63">
            <v>6.8512667588248473</v>
          </cell>
          <cell r="E63">
            <v>7.8547524968996036</v>
          </cell>
          <cell r="F63">
            <v>9.666422033871271</v>
          </cell>
          <cell r="G63">
            <v>11.567380469685988</v>
          </cell>
        </row>
        <row r="64">
          <cell r="B64">
            <v>5.3111205773035239</v>
          </cell>
          <cell r="C64">
            <v>6.2669389799064437</v>
          </cell>
          <cell r="D64">
            <v>5.8117002651364764</v>
          </cell>
          <cell r="E64">
            <v>5.9015932134497984</v>
          </cell>
          <cell r="F64">
            <v>7.9566313428576949</v>
          </cell>
          <cell r="G64">
            <v>5.9498880827900891</v>
          </cell>
        </row>
        <row r="65">
          <cell r="B65">
            <v>0.46151930516458034</v>
          </cell>
          <cell r="C65">
            <v>0.54457531870401765</v>
          </cell>
          <cell r="D65">
            <v>0.54459990384003432</v>
          </cell>
          <cell r="E65">
            <v>0.54460135407126309</v>
          </cell>
          <cell r="F65">
            <v>0.54460459787456805</v>
          </cell>
          <cell r="G65">
            <v>0.54460627762321301</v>
          </cell>
        </row>
        <row r="66">
          <cell r="B66">
            <v>4.1173665282308658</v>
          </cell>
          <cell r="C66">
            <v>4.2663193656487346</v>
          </cell>
          <cell r="D66">
            <v>2.9611726354862813</v>
          </cell>
          <cell r="E66">
            <v>2.9281027619041677</v>
          </cell>
          <cell r="F66">
            <v>2.8804202723293408</v>
          </cell>
          <cell r="G66">
            <v>1.1066468968410738E-3</v>
          </cell>
        </row>
        <row r="67">
          <cell r="B67">
            <v>6.7640594901541853E-2</v>
          </cell>
          <cell r="C67">
            <v>8.5494183009618474E-2</v>
          </cell>
          <cell r="D67">
            <v>8.4321407368229809E-2</v>
          </cell>
          <cell r="E67">
            <v>8.5467357325714366E-2</v>
          </cell>
          <cell r="F67">
            <v>5.8639702954472447E-2</v>
          </cell>
          <cell r="G67">
            <v>2.6263792577316755E-2</v>
          </cell>
        </row>
        <row r="68">
          <cell r="B68">
            <v>0.31051340386291582</v>
          </cell>
          <cell r="C68">
            <v>0.39251871729050158</v>
          </cell>
          <cell r="D68">
            <v>2.2575913098886935</v>
          </cell>
          <cell r="E68">
            <v>5.6412136193823494</v>
          </cell>
          <cell r="F68">
            <v>7.3600415826732624</v>
          </cell>
          <cell r="G68">
            <v>7.4532070750336006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3.2047784652270339</v>
          </cell>
          <cell r="F69">
            <v>7.4482521899436849</v>
          </cell>
          <cell r="G69">
            <v>18.245897164808994</v>
          </cell>
        </row>
        <row r="70">
          <cell r="B70">
            <v>0</v>
          </cell>
          <cell r="C70">
            <v>4.2590290307945455</v>
          </cell>
          <cell r="D70">
            <v>4.2590590974780014</v>
          </cell>
          <cell r="E70">
            <v>4.2590651399290227</v>
          </cell>
          <cell r="F70">
            <v>5.2173019285444919</v>
          </cell>
          <cell r="G70">
            <v>5.2729300224698799</v>
          </cell>
        </row>
        <row r="71">
          <cell r="B71">
            <v>72.708274263405855</v>
          </cell>
          <cell r="C71">
            <v>74.111310300645243</v>
          </cell>
          <cell r="D71">
            <v>76.156610076528438</v>
          </cell>
          <cell r="E71">
            <v>77.115150243560251</v>
          </cell>
          <cell r="F71">
            <v>78.156940168868189</v>
          </cell>
          <cell r="G71">
            <v>78.854408913222414</v>
          </cell>
        </row>
      </sheetData>
      <sheetData sheetId="45">
        <row r="3">
          <cell r="B3">
            <v>56.994774574912441</v>
          </cell>
          <cell r="C3">
            <v>58.701895383353815</v>
          </cell>
          <cell r="D3">
            <v>54.887426497849241</v>
          </cell>
          <cell r="E3">
            <v>52.392276365026319</v>
          </cell>
          <cell r="F3">
            <v>49.108968286446583</v>
          </cell>
          <cell r="G3">
            <v>45.44701866983123</v>
          </cell>
        </row>
        <row r="6">
          <cell r="B6">
            <v>0</v>
          </cell>
          <cell r="C6">
            <v>6.9643170339780243</v>
          </cell>
          <cell r="D6">
            <v>2.3511978901347583</v>
          </cell>
          <cell r="E6">
            <v>4.6513387499519272</v>
          </cell>
          <cell r="F6">
            <v>9.0618209137050556</v>
          </cell>
          <cell r="G6">
            <v>13.067610193287413</v>
          </cell>
        </row>
        <row r="11">
          <cell r="B11">
            <v>60.950012189436407</v>
          </cell>
          <cell r="C11">
            <v>60.135302263311388</v>
          </cell>
          <cell r="D11">
            <v>58.033167991012029</v>
          </cell>
          <cell r="E11">
            <v>57.562502123234523</v>
          </cell>
          <cell r="F11">
            <v>56.645554863607444</v>
          </cell>
          <cell r="G11">
            <v>52.901143063945881</v>
          </cell>
        </row>
        <row r="12">
          <cell r="B12">
            <v>30.256636351153482</v>
          </cell>
          <cell r="C12">
            <v>27.235456992649741</v>
          </cell>
          <cell r="D12">
            <v>23.816120611892924</v>
          </cell>
          <cell r="E12">
            <v>12.450595946808791</v>
          </cell>
          <cell r="F12">
            <v>3.1670146326985731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7.2025542665285486E-5</v>
          </cell>
          <cell r="E13">
            <v>7.2762034042263778E-5</v>
          </cell>
          <cell r="F13">
            <v>3.2376736633200746E-4</v>
          </cell>
          <cell r="G13">
            <v>8.282735765598534E-2</v>
          </cell>
        </row>
        <row r="14">
          <cell r="B14">
            <v>25.261414741882618</v>
          </cell>
          <cell r="C14">
            <v>25.216504775871076</v>
          </cell>
          <cell r="D14">
            <v>22.939414917546124</v>
          </cell>
          <cell r="E14">
            <v>16.584110695575916</v>
          </cell>
          <cell r="F14">
            <v>5.8903784438601861</v>
          </cell>
          <cell r="G14">
            <v>2.7999629947143103</v>
          </cell>
        </row>
        <row r="15">
          <cell r="B15">
            <v>0.28727466741540714</v>
          </cell>
          <cell r="C15">
            <v>1.5332787365185843</v>
          </cell>
          <cell r="D15">
            <v>0.29720584467690364</v>
          </cell>
          <cell r="E15">
            <v>2.2416421564173817E-4</v>
          </cell>
          <cell r="F15">
            <v>1.655835607218891E-4</v>
          </cell>
          <cell r="G15">
            <v>9.4939142853326221E-5</v>
          </cell>
        </row>
        <row r="16">
          <cell r="B16">
            <v>1.4022791523778166</v>
          </cell>
          <cell r="C16">
            <v>1.5372249616464244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7.7268922392573458</v>
          </cell>
          <cell r="C17">
            <v>8.369698760307676</v>
          </cell>
          <cell r="D17">
            <v>5.7625699940114146</v>
          </cell>
          <cell r="E17">
            <v>6.6241038692507201</v>
          </cell>
          <cell r="F17">
            <v>6.5071396885545152</v>
          </cell>
          <cell r="G17">
            <v>5.7564724235032685</v>
          </cell>
        </row>
        <row r="19">
          <cell r="B19">
            <v>0.62699621081890289</v>
          </cell>
          <cell r="C19">
            <v>0.68733634695670698</v>
          </cell>
          <cell r="D19">
            <v>0.54654655244644768</v>
          </cell>
          <cell r="E19">
            <v>0.76004428801822466</v>
          </cell>
          <cell r="F19">
            <v>1.0876343579667289</v>
          </cell>
          <cell r="G19">
            <v>1.240073878094474</v>
          </cell>
        </row>
        <row r="20">
          <cell r="B20">
            <v>0</v>
          </cell>
          <cell r="C20">
            <v>0</v>
          </cell>
          <cell r="D20">
            <v>1.3744820152015129E-2</v>
          </cell>
          <cell r="E20">
            <v>6.1720053666596691E-5</v>
          </cell>
          <cell r="F20">
            <v>1.3773309692674837E-2</v>
          </cell>
          <cell r="G20">
            <v>6.3059922471906497E-3</v>
          </cell>
        </row>
        <row r="21">
          <cell r="B21">
            <v>2.9295878491540739</v>
          </cell>
          <cell r="C21">
            <v>3.1924517779744841</v>
          </cell>
          <cell r="D21">
            <v>5.1345056497764778</v>
          </cell>
          <cell r="E21">
            <v>12.495339209949526</v>
          </cell>
          <cell r="F21">
            <v>21.655698748219368</v>
          </cell>
          <cell r="G21">
            <v>23.396436831457642</v>
          </cell>
        </row>
        <row r="28">
          <cell r="B28">
            <v>3.955237614523968</v>
          </cell>
          <cell r="C28">
            <v>1.4334068799575694</v>
          </cell>
          <cell r="D28">
            <v>3.1457414931627889</v>
          </cell>
          <cell r="E28">
            <v>5.1702257582082085</v>
          </cell>
          <cell r="F28">
            <v>7.536586577160862</v>
          </cell>
          <cell r="G28">
            <v>7.4541243941146487</v>
          </cell>
        </row>
        <row r="47">
          <cell r="B47">
            <v>4.2612186896786515</v>
          </cell>
          <cell r="C47">
            <v>4.6176534645702372</v>
          </cell>
          <cell r="D47">
            <v>6.384759552992195</v>
          </cell>
          <cell r="E47">
            <v>15.457740393862581</v>
          </cell>
          <cell r="F47">
            <v>26.260299684911722</v>
          </cell>
          <cell r="G47">
            <v>28.008419087170136</v>
          </cell>
        </row>
        <row r="48">
          <cell r="B48">
            <v>24.843071513814742</v>
          </cell>
          <cell r="C48">
            <v>22.406728377130911</v>
          </cell>
          <cell r="D48">
            <v>18.762447319329894</v>
          </cell>
          <cell r="E48">
            <v>10.147704171012858</v>
          </cell>
          <cell r="F48">
            <v>2.5814848860704331</v>
          </cell>
          <cell r="G48">
            <v>6.9064635362024257E-2</v>
          </cell>
        </row>
        <row r="49">
          <cell r="B49">
            <v>24.189716568377936</v>
          </cell>
          <cell r="C49">
            <v>25.326922687262574</v>
          </cell>
          <cell r="D49">
            <v>19.039480913816277</v>
          </cell>
          <cell r="E49">
            <v>12.953008901706578</v>
          </cell>
          <cell r="F49">
            <v>3.2675838507025503</v>
          </cell>
          <cell r="G49">
            <v>0.87119241740349151</v>
          </cell>
        </row>
        <row r="50">
          <cell r="B50">
            <v>0</v>
          </cell>
          <cell r="C50">
            <v>0</v>
          </cell>
          <cell r="D50">
            <v>1.7761133337509993</v>
          </cell>
          <cell r="E50">
            <v>3.1582393923131256</v>
          </cell>
          <cell r="F50">
            <v>4.6235874291122228</v>
          </cell>
          <cell r="G50">
            <v>4.3366484211367915</v>
          </cell>
        </row>
        <row r="51">
          <cell r="B51">
            <v>2.0957194383248057</v>
          </cell>
          <cell r="C51">
            <v>2.2700638455132958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5.5539038785399635</v>
          </cell>
          <cell r="C52">
            <v>6.0159379271913069</v>
          </cell>
          <cell r="D52">
            <v>4.731959536015653</v>
          </cell>
          <cell r="E52">
            <v>5.4479540325542555</v>
          </cell>
          <cell r="F52">
            <v>5.3517575518731055</v>
          </cell>
          <cell r="G52">
            <v>4.7343758147408703</v>
          </cell>
        </row>
        <row r="53">
          <cell r="B53">
            <v>6.1735463441352483</v>
          </cell>
          <cell r="C53">
            <v>6.7766136187066497</v>
          </cell>
          <cell r="D53">
            <v>7.1175871350787094</v>
          </cell>
          <cell r="E53">
            <v>7.1188066952159188</v>
          </cell>
          <cell r="F53">
            <v>6.1363531299207512</v>
          </cell>
          <cell r="G53">
            <v>4.5939397956081631</v>
          </cell>
        </row>
        <row r="54">
          <cell r="B54">
            <v>1.8770725718981214</v>
          </cell>
          <cell r="C54">
            <v>2.1600829257537586</v>
          </cell>
          <cell r="D54">
            <v>0.35187885620917531</v>
          </cell>
          <cell r="E54">
            <v>0.58594410726836399</v>
          </cell>
          <cell r="F54">
            <v>1.0152023911558716</v>
          </cell>
          <cell r="G54">
            <v>1.0187230628033666</v>
          </cell>
        </row>
        <row r="55">
          <cell r="B55">
            <v>0.62699621081890289</v>
          </cell>
          <cell r="C55">
            <v>0.68733634695670698</v>
          </cell>
          <cell r="D55">
            <v>0.54654655244644768</v>
          </cell>
          <cell r="E55">
            <v>0.76004428801822466</v>
          </cell>
          <cell r="F55">
            <v>1.0876343579667289</v>
          </cell>
          <cell r="G55">
            <v>1.240073878094474</v>
          </cell>
        </row>
        <row r="56">
          <cell r="B56">
            <v>1.2230678767039329</v>
          </cell>
          <cell r="C56">
            <v>1.3407676115480107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6.9643170339780243</v>
          </cell>
          <cell r="D58">
            <v>2.3511978901347583</v>
          </cell>
          <cell r="E58">
            <v>4.6513387499519272</v>
          </cell>
          <cell r="F58">
            <v>9.0618209137050556</v>
          </cell>
          <cell r="G58">
            <v>13.067610193287413</v>
          </cell>
        </row>
        <row r="59">
          <cell r="B59">
            <v>73.238354273566756</v>
          </cell>
          <cell r="C59">
            <v>78.573931590537541</v>
          </cell>
          <cell r="D59">
            <v>61.549985926919625</v>
          </cell>
          <cell r="E59">
            <v>60.571835309978141</v>
          </cell>
          <cell r="F59">
            <v>59.598687711532726</v>
          </cell>
          <cell r="G59">
            <v>58.100902583239183</v>
          </cell>
        </row>
      </sheetData>
      <sheetData sheetId="46">
        <row r="3">
          <cell r="B3">
            <v>44.576908752861364</v>
          </cell>
          <cell r="C3">
            <v>44.861181122393923</v>
          </cell>
          <cell r="D3">
            <v>47.873897281265535</v>
          </cell>
          <cell r="E3">
            <v>45.591343213327619</v>
          </cell>
          <cell r="F3">
            <v>43.711130444819474</v>
          </cell>
          <cell r="G3">
            <v>40.842126093255352</v>
          </cell>
        </row>
        <row r="10">
          <cell r="B10">
            <v>5.1361859780171007E-2</v>
          </cell>
          <cell r="C10">
            <v>8.5225716266603158</v>
          </cell>
          <cell r="D10">
            <v>5.1818128375180468</v>
          </cell>
          <cell r="E10">
            <v>10.277218216467773</v>
          </cell>
          <cell r="F10">
            <v>19.561222261048165</v>
          </cell>
          <cell r="G10">
            <v>27.852016274337036</v>
          </cell>
        </row>
        <row r="15">
          <cell r="B15">
            <v>69.470043762042366</v>
          </cell>
          <cell r="C15">
            <v>68.675172058004264</v>
          </cell>
          <cell r="D15">
            <v>68.319613522944124</v>
          </cell>
          <cell r="E15">
            <v>69.708706669534067</v>
          </cell>
          <cell r="F15">
            <v>72.023569965683635</v>
          </cell>
          <cell r="G15">
            <v>67.52779839609525</v>
          </cell>
        </row>
        <row r="16">
          <cell r="B16">
            <v>60.23183469659233</v>
          </cell>
          <cell r="C16">
            <v>51.320014092153833</v>
          </cell>
          <cell r="D16">
            <v>47.108983543134826</v>
          </cell>
          <cell r="E16">
            <v>22.07464450400839</v>
          </cell>
          <cell r="F16">
            <v>4.5239069402689829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7.2721961305292473E-5</v>
          </cell>
          <cell r="E17">
            <v>7.2894017998153895E-5</v>
          </cell>
          <cell r="F17">
            <v>3.2734960917957321E-4</v>
          </cell>
          <cell r="G17">
            <v>0.17095420663506231</v>
          </cell>
        </row>
        <row r="18">
          <cell r="B18">
            <v>46.692239663058636</v>
          </cell>
          <cell r="C18">
            <v>46.321262913271759</v>
          </cell>
          <cell r="D18">
            <v>45.435598053119087</v>
          </cell>
          <cell r="E18">
            <v>33.223828380411845</v>
          </cell>
          <cell r="F18">
            <v>12.751323179721465</v>
          </cell>
          <cell r="G18">
            <v>6.9008921415868043</v>
          </cell>
        </row>
        <row r="19">
          <cell r="B19">
            <v>0.30969181898377901</v>
          </cell>
          <cell r="C19">
            <v>1.9467410809793368</v>
          </cell>
          <cell r="D19">
            <v>0.33911687139868452</v>
          </cell>
          <cell r="E19">
            <v>2.1182033691333947E-4</v>
          </cell>
          <cell r="F19">
            <v>1.3587623188504174E-4</v>
          </cell>
          <cell r="G19">
            <v>7.9929794525169208E-5</v>
          </cell>
        </row>
        <row r="20">
          <cell r="B20">
            <v>0.10000083796406588</v>
          </cell>
          <cell r="C20">
            <v>0.10000007833185748</v>
          </cell>
          <cell r="D20">
            <v>2.5592002703813711E-2</v>
          </cell>
          <cell r="E20">
            <v>4.8332890999389582E-4</v>
          </cell>
          <cell r="F20">
            <v>0</v>
          </cell>
          <cell r="G20">
            <v>0</v>
          </cell>
        </row>
        <row r="21">
          <cell r="B21">
            <v>8.4092645935067303</v>
          </cell>
          <cell r="C21">
            <v>9.6756640557501097</v>
          </cell>
          <cell r="D21">
            <v>8.3619178433234609</v>
          </cell>
          <cell r="E21">
            <v>9.5765566840735872</v>
          </cell>
          <cell r="F21">
            <v>9.383913347747562</v>
          </cell>
          <cell r="G21">
            <v>8.4778150908486332</v>
          </cell>
        </row>
        <row r="22">
          <cell r="B22">
            <v>16.991207466242031</v>
          </cell>
          <cell r="C22">
            <v>18.129783022991891</v>
          </cell>
          <cell r="D22">
            <v>17.958453289724719</v>
          </cell>
          <cell r="E22">
            <v>16.621327900175018</v>
          </cell>
          <cell r="F22">
            <v>13.484565136693655</v>
          </cell>
          <cell r="G22">
            <v>9.4677355325755457</v>
          </cell>
        </row>
        <row r="23">
          <cell r="B23">
            <v>2.5068272711627317</v>
          </cell>
          <cell r="C23">
            <v>2.9280131750928553</v>
          </cell>
          <cell r="D23">
            <v>0.96463644603808185</v>
          </cell>
          <cell r="E23">
            <v>1.2742212226297285</v>
          </cell>
          <cell r="F23">
            <v>1.7375745318548925</v>
          </cell>
          <cell r="G23">
            <v>1.9557000585219884</v>
          </cell>
        </row>
        <row r="24">
          <cell r="B24">
            <v>0</v>
          </cell>
          <cell r="C24">
            <v>0</v>
          </cell>
          <cell r="D24">
            <v>2.7247313006903404E-2</v>
          </cell>
          <cell r="E24">
            <v>5.967343046191085E-5</v>
          </cell>
          <cell r="F24">
            <v>3.323124079223911E-2</v>
          </cell>
          <cell r="G24">
            <v>1.811786267484379E-2</v>
          </cell>
        </row>
        <row r="25">
          <cell r="B25">
            <v>15.194989462871298</v>
          </cell>
          <cell r="C25">
            <v>17.635223694238814</v>
          </cell>
          <cell r="D25">
            <v>26.829975827812927</v>
          </cell>
          <cell r="E25">
            <v>45.584970753949406</v>
          </cell>
          <cell r="F25">
            <v>66.384438428144705</v>
          </cell>
          <cell r="G25">
            <v>70.444975529696634</v>
          </cell>
        </row>
        <row r="26">
          <cell r="B26">
            <v>219.90609957242395</v>
          </cell>
          <cell r="C26">
            <v>216.73187417081471</v>
          </cell>
          <cell r="D26">
            <v>215.37120743516792</v>
          </cell>
          <cell r="E26">
            <v>198.06508383147741</v>
          </cell>
          <cell r="F26">
            <v>180.3229859967482</v>
          </cell>
          <cell r="G26">
            <v>164.96406874842927</v>
          </cell>
        </row>
        <row r="102">
          <cell r="B102">
            <v>8.9080139233535363</v>
          </cell>
          <cell r="C102">
            <v>6.5976237326770102</v>
          </cell>
          <cell r="D102">
            <v>0.80423524491663367</v>
          </cell>
          <cell r="E102">
            <v>0.19951029457321937</v>
          </cell>
          <cell r="F102">
            <v>1.308477518795912E-2</v>
          </cell>
          <cell r="G102">
            <v>9.8933083241588247E-3</v>
          </cell>
        </row>
        <row r="104">
          <cell r="B104">
            <v>19.060348291577014</v>
          </cell>
          <cell r="C104">
            <v>22.070010220083674</v>
          </cell>
          <cell r="D104">
            <v>33.303203950371966</v>
          </cell>
          <cell r="E104">
            <v>52.170952567907676</v>
          </cell>
          <cell r="F104">
            <v>69.738172246119547</v>
          </cell>
          <cell r="G104">
            <v>69.430767523218634</v>
          </cell>
        </row>
        <row r="105">
          <cell r="B105">
            <v>45.124396259563312</v>
          </cell>
          <cell r="C105">
            <v>39.027292914744201</v>
          </cell>
          <cell r="D105">
            <v>32.696614360287285</v>
          </cell>
          <cell r="E105">
            <v>16.015503929915123</v>
          </cell>
          <cell r="F105">
            <v>3.0609583301578231</v>
          </cell>
          <cell r="G105">
            <v>0.12865573517083734</v>
          </cell>
        </row>
        <row r="106">
          <cell r="B106">
            <v>36.569926391131858</v>
          </cell>
          <cell r="C106">
            <v>38.872949517743557</v>
          </cell>
          <cell r="D106">
            <v>31.422658131106857</v>
          </cell>
          <cell r="E106">
            <v>21.96185621055481</v>
          </cell>
          <cell r="F106">
            <v>5.4235012986362205</v>
          </cell>
          <cell r="G106">
            <v>1.7821381880688598</v>
          </cell>
        </row>
        <row r="107">
          <cell r="B107">
            <v>0</v>
          </cell>
          <cell r="C107">
            <v>0</v>
          </cell>
          <cell r="D107">
            <v>3.5484516681075799</v>
          </cell>
          <cell r="E107">
            <v>5.7213984509025497</v>
          </cell>
          <cell r="F107">
            <v>7.4829831266218427</v>
          </cell>
          <cell r="G107">
            <v>6.7841826412086572</v>
          </cell>
        </row>
        <row r="108">
          <cell r="B108">
            <v>7.2000603334127389E-2</v>
          </cell>
          <cell r="C108">
            <v>7.2000056398937501E-2</v>
          </cell>
          <cell r="D108">
            <v>2.0428586881170555E-2</v>
          </cell>
          <cell r="E108">
            <v>3.8666312799511649E-4</v>
          </cell>
          <cell r="F108">
            <v>0</v>
          </cell>
          <cell r="G108">
            <v>0</v>
          </cell>
        </row>
        <row r="109">
          <cell r="B109">
            <v>7.8077971081066552E-2</v>
          </cell>
          <cell r="C109">
            <v>9.2498521797126469E-3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6.5537412015583527</v>
          </cell>
          <cell r="C110">
            <v>7.6930461077235126</v>
          </cell>
          <cell r="D110">
            <v>5.8563137454161618</v>
          </cell>
          <cell r="E110">
            <v>6.5700114318296832</v>
          </cell>
          <cell r="F110">
            <v>6.245228188320235</v>
          </cell>
          <cell r="G110">
            <v>5.4887377299123434</v>
          </cell>
        </row>
        <row r="111">
          <cell r="B111">
            <v>9.1310763153182304</v>
          </cell>
          <cell r="C111">
            <v>9.4343869583619906</v>
          </cell>
          <cell r="D111">
            <v>10.489565727448584</v>
          </cell>
          <cell r="E111">
            <v>9.3917799389423422</v>
          </cell>
          <cell r="F111">
            <v>7.0363119485461523</v>
          </cell>
          <cell r="G111">
            <v>4.6160613255893077</v>
          </cell>
        </row>
        <row r="112">
          <cell r="B112">
            <v>2.6968878778804144</v>
          </cell>
          <cell r="C112">
            <v>3.1682227909068046</v>
          </cell>
          <cell r="D112">
            <v>0.32829369578123041</v>
          </cell>
          <cell r="E112">
            <v>0.49285108284737844</v>
          </cell>
          <cell r="F112">
            <v>0.65628791284797683</v>
          </cell>
          <cell r="G112">
            <v>0.60476030955871629</v>
          </cell>
        </row>
        <row r="113">
          <cell r="B113">
            <v>0.78533924650288056</v>
          </cell>
          <cell r="C113">
            <v>0.94128470226833105</v>
          </cell>
          <cell r="D113">
            <v>3.052626480645871E-2</v>
          </cell>
          <cell r="E113">
            <v>3.7042879348757433E-2</v>
          </cell>
          <cell r="F113">
            <v>4.000777203347769E-2</v>
          </cell>
          <cell r="G113">
            <v>3.9399027278896472E-2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129.03116994108098</v>
          </cell>
          <cell r="C116">
            <v>136.40863847974805</v>
          </cell>
          <cell r="D116">
            <v>123.68210421264195</v>
          </cell>
          <cell r="E116">
            <v>122.83851166641733</v>
          </cell>
          <cell r="F116">
            <v>119.25775785951942</v>
          </cell>
          <cell r="G116">
            <v>116.73661206266743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26.978327178970023</v>
          </cell>
          <cell r="C224">
            <v>25.928937205992064</v>
          </cell>
          <cell r="D224">
            <v>21.235499832235618</v>
          </cell>
          <cell r="E224">
            <v>22.155085201090994</v>
          </cell>
          <cell r="F224">
            <v>26.829053080685767</v>
          </cell>
          <cell r="G224">
            <v>28.715538646099365</v>
          </cell>
        </row>
        <row r="231">
          <cell r="B231">
            <v>15.55271842503428</v>
          </cell>
          <cell r="C231">
            <v>13.566333392510121</v>
          </cell>
          <cell r="D231">
            <v>3.5563206126165161</v>
          </cell>
          <cell r="E231">
            <v>2.1798105835120407</v>
          </cell>
          <cell r="F231">
            <v>1.7295192892669071</v>
          </cell>
          <cell r="G231">
            <v>1.5718374469094463</v>
          </cell>
        </row>
        <row r="233">
          <cell r="B233">
            <v>22.300249354069631</v>
          </cell>
          <cell r="C233">
            <v>25.705471709698113</v>
          </cell>
          <cell r="D233">
            <v>38.434214288019213</v>
          </cell>
          <cell r="E233">
            <v>61.601851048763805</v>
          </cell>
          <cell r="F233">
            <v>85.48638436829026</v>
          </cell>
          <cell r="G233">
            <v>88.094059383599301</v>
          </cell>
        </row>
        <row r="234">
          <cell r="B234">
            <v>52.108857321002596</v>
          </cell>
          <cell r="C234">
            <v>44.568646465947147</v>
          </cell>
          <cell r="D234">
            <v>36.976019505454701</v>
          </cell>
          <cell r="E234">
            <v>17.917413280105801</v>
          </cell>
          <cell r="F234">
            <v>3.6087768125220654</v>
          </cell>
          <cell r="G234">
            <v>0.14200163648021896</v>
          </cell>
        </row>
        <row r="235">
          <cell r="B235">
            <v>42.950380483349072</v>
          </cell>
          <cell r="C235">
            <v>44.414178280589283</v>
          </cell>
          <cell r="D235">
            <v>36.548952650983971</v>
          </cell>
          <cell r="E235">
            <v>25.217276161991101</v>
          </cell>
          <cell r="F235">
            <v>6.5710035527294854</v>
          </cell>
          <cell r="G235">
            <v>2.1978452740386762</v>
          </cell>
        </row>
        <row r="236">
          <cell r="B236">
            <v>0</v>
          </cell>
          <cell r="C236">
            <v>0</v>
          </cell>
          <cell r="D236">
            <v>4.3550801338709872</v>
          </cell>
          <cell r="E236">
            <v>7.507451212478081</v>
          </cell>
          <cell r="F236">
            <v>10.671901182912148</v>
          </cell>
          <cell r="G236">
            <v>10.284557143099354</v>
          </cell>
        </row>
        <row r="238">
          <cell r="B238">
            <v>9.3583936736876969E-2</v>
          </cell>
          <cell r="C238">
            <v>1.1007253947219997E-2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7.8552873941831791</v>
          </cell>
          <cell r="C239">
            <v>9.1546665276564116</v>
          </cell>
          <cell r="D239">
            <v>6.8137694185972331</v>
          </cell>
          <cell r="E239">
            <v>7.7840340410954347</v>
          </cell>
          <cell r="F239">
            <v>7.5931933764692943</v>
          </cell>
          <cell r="G239">
            <v>6.8456152283327274</v>
          </cell>
        </row>
        <row r="240">
          <cell r="B240">
            <v>9.6515485569351291</v>
          </cell>
          <cell r="C240">
            <v>10.031627810460005</v>
          </cell>
          <cell r="D240">
            <v>11.664765894073181</v>
          </cell>
          <cell r="E240">
            <v>10.613835112196083</v>
          </cell>
          <cell r="F240">
            <v>8.2666385578203396</v>
          </cell>
          <cell r="G240">
            <v>5.6771087746040569</v>
          </cell>
        </row>
        <row r="241">
          <cell r="B241">
            <v>2.8666819144631956</v>
          </cell>
          <cell r="C241">
            <v>3.3630593867797098</v>
          </cell>
          <cell r="D241">
            <v>0.40160367082449078</v>
          </cell>
          <cell r="E241">
            <v>0.62009932514046184</v>
          </cell>
          <cell r="F241">
            <v>0.8605970072916016</v>
          </cell>
          <cell r="G241">
            <v>0.83140948884400945</v>
          </cell>
        </row>
        <row r="242">
          <cell r="B242">
            <v>2.5068272711627317</v>
          </cell>
          <cell r="C242">
            <v>2.9280131750928553</v>
          </cell>
          <cell r="D242">
            <v>0.96463644603808185</v>
          </cell>
          <cell r="E242">
            <v>1.2742212226297285</v>
          </cell>
          <cell r="F242">
            <v>1.7375745318548925</v>
          </cell>
          <cell r="G242">
            <v>1.9557000585219884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5.1361859780171007E-2</v>
          </cell>
          <cell r="C244">
            <v>8.5225716266603158</v>
          </cell>
          <cell r="D244">
            <v>5.1818128375180468</v>
          </cell>
          <cell r="E244">
            <v>10.277218216467773</v>
          </cell>
          <cell r="F244">
            <v>19.561222261048165</v>
          </cell>
          <cell r="G244">
            <v>27.852016274337036</v>
          </cell>
        </row>
        <row r="245">
          <cell r="B245">
            <v>156.00949712005098</v>
          </cell>
          <cell r="C245">
            <v>162.33757568574009</v>
          </cell>
          <cell r="D245">
            <v>144.91760404487758</v>
          </cell>
          <cell r="E245">
            <v>144.99359686750836</v>
          </cell>
          <cell r="F245">
            <v>146.08681094020514</v>
          </cell>
          <cell r="G245">
            <v>145.45215070876679</v>
          </cell>
        </row>
      </sheetData>
      <sheetData sheetId="47">
        <row r="21">
          <cell r="B21">
            <v>79.383486170448037</v>
          </cell>
          <cell r="C21">
            <v>78.757518563355191</v>
          </cell>
          <cell r="D21">
            <v>70.870536821449079</v>
          </cell>
          <cell r="E21">
            <v>43.019603477401269</v>
          </cell>
          <cell r="F21">
            <v>8.2227394171454051</v>
          </cell>
          <cell r="G21">
            <v>0.91964371772959819</v>
          </cell>
        </row>
        <row r="22">
          <cell r="B22">
            <v>115.66171901550968</v>
          </cell>
          <cell r="C22">
            <v>106.76004417125907</v>
          </cell>
          <cell r="D22">
            <v>86.468915426198393</v>
          </cell>
          <cell r="E22">
            <v>60.561393031682456</v>
          </cell>
          <cell r="F22">
            <v>31.21955289114528</v>
          </cell>
          <cell r="G22">
            <v>1.7870258084768742</v>
          </cell>
        </row>
        <row r="24">
          <cell r="B24">
            <v>0.27559889203043608</v>
          </cell>
          <cell r="C24">
            <v>0.14484620071582721</v>
          </cell>
          <cell r="D24">
            <v>5.1543682300098235</v>
          </cell>
          <cell r="E24">
            <v>6.2195814142430077</v>
          </cell>
          <cell r="F24">
            <v>2.0573330436402604E-3</v>
          </cell>
          <cell r="G24">
            <v>3.599603576893767E-4</v>
          </cell>
        </row>
        <row r="25">
          <cell r="B25">
            <v>4.5971827109323415</v>
          </cell>
          <cell r="C25">
            <v>4.5608962467286869</v>
          </cell>
          <cell r="D25">
            <v>4.1170437174089631</v>
          </cell>
          <cell r="E25">
            <v>2.4913706181084816</v>
          </cell>
          <cell r="F25">
            <v>5.2115223704417026</v>
          </cell>
          <cell r="G25">
            <v>4.6792634659280132</v>
          </cell>
        </row>
        <row r="26">
          <cell r="B26">
            <v>2.9709325513614875</v>
          </cell>
          <cell r="C26">
            <v>2.970928962870194</v>
          </cell>
          <cell r="D26">
            <v>2.9709292408294066</v>
          </cell>
          <cell r="E26">
            <v>2.9091059354568949</v>
          </cell>
          <cell r="F26">
            <v>3.5889814856481559</v>
          </cell>
          <cell r="G26">
            <v>18.633194427856385</v>
          </cell>
        </row>
        <row r="27">
          <cell r="B27">
            <v>2.2342451057228173E-2</v>
          </cell>
          <cell r="C27">
            <v>1.5347715373762196E-2</v>
          </cell>
          <cell r="D27">
            <v>0.21893539497880113</v>
          </cell>
          <cell r="E27">
            <v>2.2564248721036685E-4</v>
          </cell>
          <cell r="F27">
            <v>1.0122170968945939E-4</v>
          </cell>
          <cell r="G27">
            <v>5.3099929016176326E-5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1.364609882910168E-2</v>
          </cell>
          <cell r="F32">
            <v>0.60085542743076648</v>
          </cell>
          <cell r="G32">
            <v>3.5587764013091951</v>
          </cell>
        </row>
      </sheetData>
      <sheetData sheetId="48">
        <row r="53">
          <cell r="B53">
            <v>2.5735770911819875</v>
          </cell>
          <cell r="C53">
            <v>2.4731992041400108</v>
          </cell>
          <cell r="D53">
            <v>2.2697199049625461</v>
          </cell>
          <cell r="E53">
            <v>2.2838508563975854</v>
          </cell>
          <cell r="F53">
            <v>2.306666123275753</v>
          </cell>
          <cell r="G53">
            <v>2.3297053199165294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6.4916252256868923</v>
          </cell>
          <cell r="C55">
            <v>5.9756876736146616</v>
          </cell>
          <cell r="D55">
            <v>5.645847304785506</v>
          </cell>
          <cell r="E55">
            <v>4.8165509052975759</v>
          </cell>
          <cell r="F55">
            <v>4.3134939746783099</v>
          </cell>
          <cell r="G55">
            <v>3.4273772840176582</v>
          </cell>
        </row>
        <row r="56">
          <cell r="B56">
            <v>3.7897378667439496</v>
          </cell>
          <cell r="C56">
            <v>3.5608314069441698</v>
          </cell>
          <cell r="D56">
            <v>3.0957541078742397</v>
          </cell>
          <cell r="E56">
            <v>1.884468767530022</v>
          </cell>
          <cell r="F56">
            <v>0.60238442398939507</v>
          </cell>
          <cell r="G56">
            <v>0.18138203508494799</v>
          </cell>
        </row>
        <row r="57">
          <cell r="B57">
            <v>7.1744209869028586</v>
          </cell>
          <cell r="C57">
            <v>6.4774793519771734</v>
          </cell>
          <cell r="D57">
            <v>6.1049894891055736</v>
          </cell>
          <cell r="E57">
            <v>3.666552246465526</v>
          </cell>
          <cell r="F57">
            <v>1.275133228276873</v>
          </cell>
          <cell r="G57">
            <v>0.505542242480013</v>
          </cell>
        </row>
        <row r="58">
          <cell r="B58">
            <v>14.528975981052916</v>
          </cell>
          <cell r="C58">
            <v>13.951723056717272</v>
          </cell>
          <cell r="D58">
            <v>12.167199946372259</v>
          </cell>
          <cell r="E58">
            <v>8.2633425531539082</v>
          </cell>
          <cell r="F58">
            <v>3.0947545799975678</v>
          </cell>
          <cell r="G58">
            <v>0.20184509768182976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-1.2113691010734555</v>
          </cell>
          <cell r="G59">
            <v>-2.5140095990225908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-0.79875616426825635</v>
          </cell>
          <cell r="G60">
            <v>-2.849304077259323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-1.026105425920973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-1.6878779501249359E-5</v>
          </cell>
          <cell r="G62">
            <v>-0.25642712650432042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-2.0844565470291364E-6</v>
          </cell>
          <cell r="G63">
            <v>-6.8180335657280124E-6</v>
          </cell>
        </row>
        <row r="77">
          <cell r="B77">
            <v>0.8333334028266256</v>
          </cell>
          <cell r="C77">
            <v>1.9047620593401129</v>
          </cell>
        </row>
        <row r="78">
          <cell r="B78">
            <v>0.18801940653104668</v>
          </cell>
          <cell r="C78">
            <v>0.20182973683541927</v>
          </cell>
        </row>
        <row r="79">
          <cell r="B79">
            <v>0.98874777041953754</v>
          </cell>
          <cell r="C79">
            <v>4.5392384375976871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F2" sqref="F2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299.34500605091995</v>
      </c>
      <c r="G2" s="3">
        <f t="shared" ref="G2:K2" si="0">G3+G8+G11+G12+G16+G17+G18+G19</f>
        <v>289.76734588014989</v>
      </c>
      <c r="H2" s="3">
        <f t="shared" si="0"/>
        <v>389.15916926925405</v>
      </c>
      <c r="I2" s="3">
        <f t="shared" si="0"/>
        <v>382.2555845887523</v>
      </c>
      <c r="J2" s="3">
        <f t="shared" si="0"/>
        <v>463.65469857832244</v>
      </c>
      <c r="K2" s="3">
        <f t="shared" si="0"/>
        <v>534.04949442420582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44.77000633906065</v>
      </c>
      <c r="G3" s="1">
        <f t="shared" ref="G3:K3" si="3">SUM(G4:G7)</f>
        <v>47.260900651137163</v>
      </c>
      <c r="H3" s="1">
        <f t="shared" si="3"/>
        <v>47.260906426232289</v>
      </c>
      <c r="I3" s="1">
        <f t="shared" si="3"/>
        <v>47.725859147602115</v>
      </c>
      <c r="J3" s="1">
        <f t="shared" si="3"/>
        <v>53.067506454504297</v>
      </c>
      <c r="K3" s="1">
        <f t="shared" si="3"/>
        <v>63.126913796247102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10.182341523432354</v>
      </c>
      <c r="G4" s="1" cm="1">
        <f t="array" ref="G4">SUMPRODUCT(("RNWWOD1"=[1]OUT_PrimaryEnergyCons!$A$1:$A$1000)*1,[1]OUT_PrimaryEnergyCons!E$1:E$1000)</f>
        <v>11.152951404331692</v>
      </c>
      <c r="H4" s="1" cm="1">
        <f t="array" ref="H4">SUMPRODUCT(("RNWWOD1"=[1]OUT_PrimaryEnergyCons!$A$1:$A$1000)*1,[1]OUT_PrimaryEnergyCons!F$1:F$1000)</f>
        <v>12.608867785290057</v>
      </c>
      <c r="I4" s="1" cm="1">
        <f t="array" ref="I4">SUMPRODUCT(("RNWWOD1"=[1]OUT_PrimaryEnergyCons!$A$1:$A$1000)*1,[1]OUT_PrimaryEnergyCons!G$1:G$1000)</f>
        <v>15.035394905395249</v>
      </c>
      <c r="J4" s="1" cm="1">
        <f t="array" ref="J4">SUMPRODUCT(("RNWWOD1"=[1]OUT_PrimaryEnergyCons!$A$1:$A$1000)*1,[1]OUT_PrimaryEnergyCons!H$1:H$1000)</f>
        <v>17.46192254146731</v>
      </c>
      <c r="K4" s="1" cm="1">
        <f t="array" ref="K4">SUMPRODUCT(("RNWWOD1"=[1]OUT_PrimaryEnergyCons!$A$1:$A$1000)*1,[1]OUT_PrimaryEnergyCons!I$1:I$1000)</f>
        <v>17.461922756720259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7.4592183814170214</v>
      </c>
      <c r="G5" s="1" cm="1">
        <f t="array" ref="G5">SUMPRODUCT(("RNWWOD2"=[1]OUT_PrimaryEnergyCons!$A$1:$A$1000)*1,[1]OUT_PrimaryEnergyCons!E$1:E$1000)</f>
        <v>8.0030410567780823</v>
      </c>
      <c r="H5" s="1" cm="1">
        <f t="array" ref="H5">SUMPRODUCT(("RNWWOD2"=[1]OUT_PrimaryEnergyCons!$A$1:$A$1000)*1,[1]OUT_PrimaryEnergyCons!F$1:F$1000)</f>
        <v>8.8187766197622697</v>
      </c>
      <c r="I5" s="1" cm="1">
        <f t="array" ref="I5">SUMPRODUCT(("RNWWOD2"=[1]OUT_PrimaryEnergyCons!$A$1:$A$1000)*1,[1]OUT_PrimaryEnergyCons!G$1:G$1000)</f>
        <v>10.178335733465417</v>
      </c>
      <c r="J5" s="1" cm="1">
        <f t="array" ref="J5">SUMPRODUCT(("RNWWOD2"=[1]OUT_PrimaryEnergyCons!$A$1:$A$1000)*1,[1]OUT_PrimaryEnergyCons!H$1:H$1000)</f>
        <v>10.230788378254475</v>
      </c>
      <c r="K5" s="1" cm="1">
        <f t="array" ref="K5">SUMPRODUCT(("RNWWOD2"=[1]OUT_PrimaryEnergyCons!$A$1:$A$1000)*1,[1]OUT_PrimaryEnergyCons!I$1:I$1000)</f>
        <v>7.6165746066365152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2.6225302757338156</v>
      </c>
      <c r="G6" s="1" cm="1">
        <f t="array" ref="G6">SUMPRODUCT(("RNWWOD3"=[1]OUT_PrimaryEnergyCons!$A$1:$A$1000)*1,[1]OUT_PrimaryEnergyCons!E$1:E$1000)</f>
        <v>3.2650045444073874</v>
      </c>
      <c r="H6" s="1" cm="1">
        <f t="array" ref="H6">SUMPRODUCT(("RNWWOD3"=[1]OUT_PrimaryEnergyCons!$A$1:$A$1000)*1,[1]OUT_PrimaryEnergyCons!F$1:F$1000)</f>
        <v>4.228718552160049</v>
      </c>
      <c r="I6" s="1" cm="1">
        <f t="array" ref="I6">SUMPRODUCT(("RNWWOD3"=[1]OUT_PrimaryEnergyCons!$A$1:$A$1000)*1,[1]OUT_PrimaryEnergyCons!G$1:G$1000)</f>
        <v>5.8349089514399397</v>
      </c>
      <c r="J6" s="1" cm="1">
        <f t="array" ref="J6">SUMPRODUCT(("RNWWOD3"=[1]OUT_PrimaryEnergyCons!$A$1:$A$1000)*1,[1]OUT_PrimaryEnergyCons!H$1:H$1000)</f>
        <v>6.3806235490301546</v>
      </c>
      <c r="K6" s="1" cm="1">
        <f t="array" ref="K6">SUMPRODUCT(("RNWWOD3"=[1]OUT_PrimaryEnergyCons!$A$1:$A$1000)*1,[1]OUT_PrimaryEnergyCons!I$1:I$1000)</f>
        <v>4.2596717072245145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24.505916158477458</v>
      </c>
      <c r="G7" s="1" cm="1">
        <f t="array" ref="G7">SUMPRODUCT(("RNWWOD4"=[1]OUT_PrimaryEnergyCons!$A$1:$A$1000)*1+("RNWWOD5"=[1]OUT_PrimaryEnergyCons!$A$1:$A$1000)*1,[1]OUT_PrimaryEnergyCons!E$1:E$1000)</f>
        <v>24.839903645620002</v>
      </c>
      <c r="H7" s="1" cm="1">
        <f t="array" ref="H7">SUMPRODUCT(("RNWWOD4"=[1]OUT_PrimaryEnergyCons!$A$1:$A$1000)*1+("RNWWOD5"=[1]OUT_PrimaryEnergyCons!$A$1:$A$1000)*1,[1]OUT_PrimaryEnergyCons!F$1:F$1000)</f>
        <v>21.604543469019912</v>
      </c>
      <c r="I7" s="1" cm="1">
        <f t="array" ref="I7">SUMPRODUCT(("RNWWOD4"=[1]OUT_PrimaryEnergyCons!$A$1:$A$1000)*1+("RNWWOD5"=[1]OUT_PrimaryEnergyCons!$A$1:$A$1000)*1,[1]OUT_PrimaryEnergyCons!G$1:G$1000)</f>
        <v>16.677219557301509</v>
      </c>
      <c r="J7" s="1" cm="1">
        <f t="array" ref="J7">SUMPRODUCT(("RNWWOD4"=[1]OUT_PrimaryEnergyCons!$A$1:$A$1000)*1+("RNWWOD5"=[1]OUT_PrimaryEnergyCons!$A$1:$A$1000)*1,[1]OUT_PrimaryEnergyCons!H$1:H$1000)</f>
        <v>18.994171985752356</v>
      </c>
      <c r="K7" s="1" cm="1">
        <f t="array" ref="K7">SUMPRODUCT(("RNWWOD4"=[1]OUT_PrimaryEnergyCons!$A$1:$A$1000)*1+("RNWWOD5"=[1]OUT_PrimaryEnergyCons!$A$1:$A$1000)*1,[1]OUT_PrimaryEnergyCons!I$1:I$1000)</f>
        <v>33.788744725665815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69.392870053298594</v>
      </c>
      <c r="G8" s="1">
        <f t="shared" ref="G8:K8" si="7">SUM(G9:G10)</f>
        <v>69.663485057606351</v>
      </c>
      <c r="H8" s="1">
        <f t="shared" si="7"/>
        <v>69.270573672354189</v>
      </c>
      <c r="I8" s="1">
        <f t="shared" si="7"/>
        <v>68.821064625767804</v>
      </c>
      <c r="J8" s="1">
        <f t="shared" si="7"/>
        <v>68.940552760972821</v>
      </c>
      <c r="K8" s="1">
        <f t="shared" si="7"/>
        <v>69.384303064494304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35.611766382323395</v>
      </c>
      <c r="G9" s="1" cm="1">
        <f t="array" ref="G9">SUMPRODUCT(("RNNWWST1"=[1]OUT_PrimaryEnergyCons!$A$1:$A$1000)*1,[1]OUT_PrimaryEnergyCons!E$1:E$1000)</f>
        <v>35.882384071719194</v>
      </c>
      <c r="H9" s="1" cm="1">
        <f t="array" ref="H9">SUMPRODUCT(("RNNWWST1"=[1]OUT_PrimaryEnergyCons!$A$1:$A$1000)*1,[1]OUT_PrimaryEnergyCons!F$1:F$1000)</f>
        <v>35.489472708618727</v>
      </c>
      <c r="I9" s="1" cm="1">
        <f t="array" ref="I9">SUMPRODUCT(("RNNWWST1"=[1]OUT_PrimaryEnergyCons!$A$1:$A$1000)*1,[1]OUT_PrimaryEnergyCons!G$1:G$1000)</f>
        <v>35.039963755174853</v>
      </c>
      <c r="J9" s="1" cm="1">
        <f t="array" ref="J9">SUMPRODUCT(("RNNWWST1"=[1]OUT_PrimaryEnergyCons!$A$1:$A$1000)*1,[1]OUT_PrimaryEnergyCons!H$1:H$1000)</f>
        <v>35.159448940747453</v>
      </c>
      <c r="K9" s="1" cm="1">
        <f t="array" ref="K9">SUMPRODUCT(("RNNWWST1"=[1]OUT_PrimaryEnergyCons!$A$1:$A$1000)*1,[1]OUT_PrimaryEnergyCons!I$1:I$1000)</f>
        <v>35.603175449211506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33.781103670975206</v>
      </c>
      <c r="G10" s="1" cm="1">
        <f t="array" ref="G10">SUMPRODUCT(("RNWWST1"=[1]OUT_PrimaryEnergyCons!$A$1:$A$1000)*1,[1]OUT_PrimaryEnergyCons!E$1:E$1000)</f>
        <v>33.78110098588715</v>
      </c>
      <c r="H10" s="1" cm="1">
        <f t="array" ref="H10">SUMPRODUCT(("RNWWST1"=[1]OUT_PrimaryEnergyCons!$A$1:$A$1000)*1,[1]OUT_PrimaryEnergyCons!F$1:F$1000)</f>
        <v>33.781100963735462</v>
      </c>
      <c r="I10" s="1" cm="1">
        <f t="array" ref="I10">SUMPRODUCT(("RNWWST1"=[1]OUT_PrimaryEnergyCons!$A$1:$A$1000)*1,[1]OUT_PrimaryEnergyCons!G$1:G$1000)</f>
        <v>33.781100870592944</v>
      </c>
      <c r="J10" s="1" cm="1">
        <f t="array" ref="J10">SUMPRODUCT(("RNWWST1"=[1]OUT_PrimaryEnergyCons!$A$1:$A$1000)*1,[1]OUT_PrimaryEnergyCons!H$1:H$1000)</f>
        <v>33.781103820225368</v>
      </c>
      <c r="K10" s="1" cm="1">
        <f t="array" ref="K10">SUMPRODUCT(("RNWWST1"=[1]OUT_PrimaryEnergyCons!$A$1:$A$1000)*1,[1]OUT_PrimaryEnergyCons!I$1:I$1000)</f>
        <v>33.781127615282806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3.7980905005288119</v>
      </c>
      <c r="G11" s="1" cm="1">
        <f t="array" ref="G11">SUMPRODUCT(("mnr"=[1]OUT_PrimaryEnergyCons!$C$1:$C$1000)*1,[1]OUT_PrimaryEnergyCons!E$1:E$1000)</f>
        <v>8.3916270656025862</v>
      </c>
      <c r="H11" s="1" cm="1">
        <f t="array" ref="H11">SUMPRODUCT(("mnr"=[1]OUT_PrimaryEnergyCons!$C$1:$C$1000)*1,[1]OUT_PrimaryEnergyCons!F$1:F$1000)</f>
        <v>9.2668272899354598</v>
      </c>
      <c r="I11" s="1" cm="1">
        <f t="array" ref="I11">SUMPRODUCT(("mnr"=[1]OUT_PrimaryEnergyCons!$C$1:$C$1000)*1,[1]OUT_PrimaryEnergyCons!G$1:G$1000)</f>
        <v>11.69804354133082</v>
      </c>
      <c r="J11" s="1" cm="1">
        <f t="array" ref="J11">SUMPRODUCT(("mnr"=[1]OUT_PrimaryEnergyCons!$C$1:$C$1000)*1,[1]OUT_PrimaryEnergyCons!H$1:H$1000)</f>
        <v>13.848218443686605</v>
      </c>
      <c r="K11" s="1" cm="1">
        <f t="array" ref="K11">SUMPRODUCT(("mnr"=[1]OUT_PrimaryEnergyCons!$C$1:$C$1000)*1,[1]OUT_PrimaryEnergyCons!I$1:I$1000)</f>
        <v>26.999997093249004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149.43048602024425</v>
      </c>
      <c r="G12" s="1">
        <f t="shared" ref="G12:K12" si="8">SUM(G13:G15)</f>
        <v>125.60523084203447</v>
      </c>
      <c r="H12" s="1">
        <f t="shared" si="8"/>
        <v>197.30506760005426</v>
      </c>
      <c r="I12" s="1">
        <f t="shared" si="8"/>
        <v>150.47424888527189</v>
      </c>
      <c r="J12" s="1">
        <f t="shared" si="8"/>
        <v>151.61601372385945</v>
      </c>
      <c r="K12" s="1">
        <f t="shared" si="8"/>
        <v>152.16501887615476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66.745680046609237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49.798800084078039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68.536957736327651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70.234933321632795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72.621159113129963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69.215032575156172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66.632402497220539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55.764002078300514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65.548383102310098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64.464340653603699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62.692050826860452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66.098175109662066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16.052403476414472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20.042428679655934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63.219726761416489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15.774974910035386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16.302803783869038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16.851811191336548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12.556464076883184</v>
      </c>
      <c r="G16" s="1" cm="1">
        <f t="array" ref="G16">SUMPRODUCT(ISNUMBER(SEARCH("SOL",[1]OUT_PrimaryEnergyCons!$C$1:$C$1000))*1,[1]OUT_PrimaryEnergyCons!E$1:E$1000)</f>
        <v>16.52340291963997</v>
      </c>
      <c r="H16" s="1" cm="1">
        <f t="array" ref="H16">SUMPRODUCT(ISNUMBER(SEARCH("SOL",[1]OUT_PrimaryEnergyCons!$C$1:$C$1000))*1,[1]OUT_PrimaryEnergyCons!F$1:F$1000)</f>
        <v>30.39551445024782</v>
      </c>
      <c r="I16" s="1" cm="1">
        <f t="array" ref="I16">SUMPRODUCT(ISNUMBER(SEARCH("SOL",[1]OUT_PrimaryEnergyCons!$C$1:$C$1000))*1,[1]OUT_PrimaryEnergyCons!G$1:G$1000)</f>
        <v>35.27090387183609</v>
      </c>
      <c r="J16" s="1" cm="1">
        <f t="array" ref="J16">SUMPRODUCT(ISNUMBER(SEARCH("SOL",[1]OUT_PrimaryEnergyCons!$C$1:$C$1000))*1,[1]OUT_PrimaryEnergyCons!H$1:H$1000)</f>
        <v>72.691723766769726</v>
      </c>
      <c r="K16" s="1" cm="1">
        <f t="array" ref="K16">SUMPRODUCT(ISNUMBER(SEARCH("SOL",[1]OUT_PrimaryEnergyCons!$C$1:$C$1000))*1,[1]OUT_PrimaryEnergyCons!I$1:I$1000)</f>
        <v>110.23489316741174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0.52402654333120802</v>
      </c>
      <c r="G17" s="1" cm="1">
        <f t="array" ref="G17">SUMPRODUCT(ISNUMBER(SEARCH("wnd",[1]OUT_PrimaryEnergyCons!$C$1:$C$1000))*1,[1]OUT_PrimaryEnergyCons!E$1:E$1000)</f>
        <v>0.54529288382429331</v>
      </c>
      <c r="H17" s="1" cm="1">
        <f t="array" ref="H17">SUMPRODUCT(ISNUMBER(SEARCH("wnd",[1]OUT_PrimaryEnergyCons!$C$1:$C$1000))*1,[1]OUT_PrimaryEnergyCons!F$1:F$1000)</f>
        <v>1.6048127140777304</v>
      </c>
      <c r="I17" s="1" cm="1">
        <f t="array" ref="I17">SUMPRODUCT(ISNUMBER(SEARCH("wnd",[1]OUT_PrimaryEnergyCons!$C$1:$C$1000))*1,[1]OUT_PrimaryEnergyCons!G$1:G$1000)</f>
        <v>7.918119327596929</v>
      </c>
      <c r="J17" s="1" cm="1">
        <f t="array" ref="J17">SUMPRODUCT(ISNUMBER(SEARCH("wnd",[1]OUT_PrimaryEnergyCons!$C$1:$C$1000))*1,[1]OUT_PrimaryEnergyCons!H$1:H$1000)</f>
        <v>12.700678594387503</v>
      </c>
      <c r="K17" s="1" cm="1">
        <f t="array" ref="K17">SUMPRODUCT(ISNUMBER(SEARCH("wnd",[1]OUT_PrimaryEnergyCons!$C$1:$C$1000))*1,[1]OUT_PrimaryEnergyCons!I$1:I$1000)</f>
        <v>15.482053763195575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18.873062517573274</v>
      </c>
      <c r="G18" s="1">
        <f>[1]Overview!C$9-G19</f>
        <v>21.777406460305023</v>
      </c>
      <c r="H18" s="1">
        <f>[1]Overview!D$9-H19</f>
        <v>34.055467116352226</v>
      </c>
      <c r="I18" s="1">
        <f>[1]Overview!E$9-I19</f>
        <v>60.347345189346711</v>
      </c>
      <c r="J18" s="1">
        <f>[1]Overview!F$9-J19</f>
        <v>90.744695876306139</v>
      </c>
      <c r="K18" s="1">
        <f>[1]Overview!G$9-K19</f>
        <v>96.587404327045107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4.530895783592602E-2</v>
      </c>
      <c r="K19" s="1">
        <f>+[1]Overview!G$28</f>
        <v>6.8910336408217407E-2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779.46037262954962</v>
      </c>
      <c r="G20" s="3">
        <f t="shared" si="9"/>
        <v>702.68351000469738</v>
      </c>
      <c r="H20" s="3">
        <f t="shared" si="9"/>
        <v>620.47901606002154</v>
      </c>
      <c r="I20" s="3">
        <f t="shared" si="9"/>
        <v>475.76942293179951</v>
      </c>
      <c r="J20" s="3">
        <f t="shared" si="9"/>
        <v>238.59636573859302</v>
      </c>
      <c r="K20" s="3">
        <f t="shared" si="9"/>
        <v>75.752113882572544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3.6600051118487178</v>
      </c>
      <c r="G21" s="1" cm="1">
        <f t="array" ref="G21">SUMPRODUCT(("COA"=[1]OUT_PrimaryEnergyCons!$C$4:$C$10000)*1,[1]OUT_PrimaryEnergyCons!E$4:E$10000)</f>
        <v>3.5647175199127732</v>
      </c>
      <c r="H21" s="1" cm="1">
        <f t="array" ref="H21">SUMPRODUCT(("COA"=[1]OUT_PrimaryEnergyCons!$C$4:$C$10000)*1,[1]OUT_PrimaryEnergyCons!F$4:F$10000)</f>
        <v>2.5498974813643609</v>
      </c>
      <c r="I21" s="1" cm="1">
        <f t="array" ref="I21">SUMPRODUCT(("COA"=[1]OUT_PrimaryEnergyCons!$C$4:$C$10000)*1,[1]OUT_PrimaryEnergyCons!G$4:G$10000)</f>
        <v>7.4673659606313062E-4</v>
      </c>
      <c r="J21" s="1" cm="1">
        <f t="array" ref="J21">SUMPRODUCT(("COA"=[1]OUT_PrimaryEnergyCons!$C$4:$C$10000)*1,[1]OUT_PrimaryEnergyCons!H$4:H$10000)</f>
        <v>4.4570795628942497E-4</v>
      </c>
      <c r="K21" s="1" cm="1">
        <f t="array" ref="K21">SUMPRODUCT(("COA"=[1]OUT_PrimaryEnergyCons!$C$4:$C$10000)*1,[1]OUT_PrimaryEnergyCons!I$4:I$10000)</f>
        <v>1.6668285389568826E-4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310.66204348086524</v>
      </c>
      <c r="G22" s="1">
        <f t="shared" ref="G22:K22" si="10">G23+G29</f>
        <v>288.30864132641818</v>
      </c>
      <c r="H22" s="1">
        <f t="shared" si="10"/>
        <v>249.08739880999258</v>
      </c>
      <c r="I22" s="1">
        <f t="shared" si="10"/>
        <v>155.57981118295297</v>
      </c>
      <c r="J22" s="1">
        <f t="shared" si="10"/>
        <v>60.218526584347231</v>
      </c>
      <c r="K22" s="1">
        <f t="shared" si="10"/>
        <v>24.466187024361528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303.56838750296356</v>
      </c>
      <c r="G23" s="1">
        <f t="shared" ref="G23:K23" si="14">SUM(G24:G28)</f>
        <v>280.66750777714674</v>
      </c>
      <c r="H23" s="1">
        <f t="shared" si="14"/>
        <v>242.41310386915839</v>
      </c>
      <c r="I23" s="1">
        <f t="shared" si="14"/>
        <v>150.03527625965702</v>
      </c>
      <c r="J23" s="1">
        <f t="shared" si="14"/>
        <v>51.013104377647238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101.72826817268411</v>
      </c>
      <c r="G24" s="1" cm="1">
        <f t="array" ref="G24">SUMPRODUCT(("LFO"=[1]OUT_PrimaryEnergyCons!$C$4:$C$10000)*1,[1]OUT_PrimaryEnergyCons!E$4:E$10000)</f>
        <v>90.977486027348462</v>
      </c>
      <c r="H24" s="1" cm="1">
        <f t="array" ref="H24">SUMPRODUCT(("LFO"=[1]OUT_PrimaryEnergyCons!$C$4:$C$10000)*1,[1]OUT_PrimaryEnergyCons!F$4:F$10000)</f>
        <v>80.877323186340277</v>
      </c>
      <c r="I24" s="1" cm="1">
        <f t="array" ref="I24">SUMPRODUCT(("LFO"=[1]OUT_PrimaryEnergyCons!$C$4:$C$10000)*1,[1]OUT_PrimaryEnergyCons!G$4:G$10000)</f>
        <v>42.383251775073077</v>
      </c>
      <c r="J24" s="1" cm="1">
        <f t="array" ref="J24">SUMPRODUCT(("LFO"=[1]OUT_PrimaryEnergyCons!$C$4:$C$10000)*1,[1]OUT_PrimaryEnergyCons!H$4:H$10000)</f>
        <v>11.398294381324748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2.7763706961771288</v>
      </c>
      <c r="G25" s="1" cm="1">
        <f t="array" ref="G25">SUMPRODUCT(("HFO"=[1]OUT_PrimaryEnergyCons!$C$4:$C$10000)*1,[1]OUT_PrimaryEnergyCons!E$4:E$10000)</f>
        <v>1.9373808770118534E-4</v>
      </c>
      <c r="H25" s="1" cm="1">
        <f t="array" ref="H25">SUMPRODUCT(("HFO"=[1]OUT_PrimaryEnergyCons!$C$4:$C$10000)*1,[1]OUT_PrimaryEnergyCons!F$4:F$10000)</f>
        <v>6.0392025946610971E-4</v>
      </c>
      <c r="I25" s="1" cm="1">
        <f t="array" ref="I25">SUMPRODUCT(("HFO"=[1]OUT_PrimaryEnergyCons!$C$4:$C$10000)*1,[1]OUT_PrimaryEnergyCons!G$4:G$10000)</f>
        <v>2.9890208246848948E-4</v>
      </c>
      <c r="J25" s="1" cm="1">
        <f t="array" ref="J25">SUMPRODUCT(("HFO"=[1]OUT_PrimaryEnergyCons!$C$4:$C$10000)*1,[1]OUT_PrimaryEnergyCons!H$4:H$10000)</f>
        <v>5.7216917048934755E-4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117.38684843399777</v>
      </c>
      <c r="G26" s="1" cm="1">
        <f t="array" ref="G26">SUMPRODUCT(("DSL"=[1]OUT_PrimaryEnergyCons!$C$4:$C$10000)*1,[1]OUT_PrimaryEnergyCons!E$4:E$10000)</f>
        <v>108.35240242502334</v>
      </c>
      <c r="H26" s="1" cm="1">
        <f t="array" ref="H26">SUMPRODUCT(("DSL"=[1]OUT_PrimaryEnergyCons!$C$4:$C$10000)*1,[1]OUT_PrimaryEnergyCons!F$4:F$10000)</f>
        <v>87.758625375663058</v>
      </c>
      <c r="I26" s="1" cm="1">
        <f t="array" ref="I26">SUMPRODUCT(("DSL"=[1]OUT_PrimaryEnergyCons!$C$4:$C$10000)*1,[1]OUT_PrimaryEnergyCons!G$4:G$10000)</f>
        <v>61.464684471865553</v>
      </c>
      <c r="J26" s="1" cm="1">
        <f t="array" ref="J26">SUMPRODUCT(("DSL"=[1]OUT_PrimaryEnergyCons!$C$4:$C$10000)*1,[1]OUT_PrimaryEnergyCons!H$4:H$10000)</f>
        <v>29.803204912754282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80.567514833725383</v>
      </c>
      <c r="G27" s="1" cm="1">
        <f t="array" ref="G27">SUMPRODUCT(("GSL"=[1]OUT_PrimaryEnergyCons!$C$4:$C$10000)*1,[1]OUT_PrimaryEnergyCons!E$4:E$10000)</f>
        <v>79.93221070313345</v>
      </c>
      <c r="H27" s="1" cm="1">
        <f t="array" ref="H27">SUMPRODUCT(("GSL"=[1]OUT_PrimaryEnergyCons!$C$4:$C$10000)*1,[1]OUT_PrimaryEnergyCons!F$4:F$10000)</f>
        <v>71.927592227579893</v>
      </c>
      <c r="I27" s="1" cm="1">
        <f t="array" ref="I27">SUMPRODUCT(("GSL"=[1]OUT_PrimaryEnergyCons!$C$4:$C$10000)*1,[1]OUT_PrimaryEnergyCons!G$4:G$10000)</f>
        <v>43.661253711454741</v>
      </c>
      <c r="J27" s="1" cm="1">
        <f t="array" ref="J27">SUMPRODUCT(("GSL"=[1]OUT_PrimaryEnergyCons!$C$4:$C$10000)*1,[1]OUT_PrimaryEnergyCons!H$4:H$10000)</f>
        <v>7.9623828009541739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2.5257873991811715</v>
      </c>
      <c r="J28" s="1" cm="1">
        <f t="array" ref="J28">SUMPRODUCT(("KER"=[1]OUT_PrimaryEnergyCons!$C$4:$C$10000)*1,[1]OUT_PrimaryEnergyCons!H$4:H$10000)</f>
        <v>1.8486501134435473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7.0936559779016708</v>
      </c>
      <c r="G29" s="1">
        <f t="shared" ref="G29:K29" si="18">SUM(G30:G31)</f>
        <v>7.6411335492714461</v>
      </c>
      <c r="H29" s="1">
        <f t="shared" si="18"/>
        <v>6.6742949408342005</v>
      </c>
      <c r="I29" s="1">
        <f t="shared" si="18"/>
        <v>5.5445349232959504</v>
      </c>
      <c r="J29" s="1">
        <f t="shared" si="18"/>
        <v>9.2054222066999962</v>
      </c>
      <c r="K29" s="1">
        <f t="shared" si="18"/>
        <v>24.466187024361528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2.659505667468169</v>
      </c>
      <c r="G30" s="1" cm="1">
        <f t="array" ref="G30">SUMPRODUCT(ISNUMBER(SEARCH("IMPBDS",[1]OUT_SyntheticFuels!$C$4:$C$1000))*1,("Var_Fout"=[1]OUT_SyntheticFuels!$B$4:$B$1000)*1,[1]OUT_SyntheticFuels!F$4:F$1000)</f>
        <v>3.0123004058690461</v>
      </c>
      <c r="H30" s="1" cm="1">
        <f t="array" ref="H30">SUMPRODUCT(ISNUMBER(SEARCH("IMPBDS",[1]OUT_SyntheticFuels!$C$4:$C$1000))*1,("Var_Fout"=[1]OUT_SyntheticFuels!$B$4:$B$1000)*1,[1]OUT_SyntheticFuels!G$4:G$1000)</f>
        <v>3.0122302003891765</v>
      </c>
      <c r="I30" s="1" cm="1">
        <f t="array" ref="I30">SUMPRODUCT(ISNUMBER(SEARCH("IMPBDS",[1]OUT_SyntheticFuels!$C$4:$C$1000))*1,("Var_Fout"=[1]OUT_SyntheticFuels!$B$4:$B$1000)*1,[1]OUT_SyntheticFuels!H$4:H$1000)</f>
        <v>3.0160346869840162</v>
      </c>
      <c r="J30" s="1" cm="1">
        <f t="array" ref="J30">SUMPRODUCT(ISNUMBER(SEARCH("IMPBDS",[1]OUT_SyntheticFuels!$C$4:$C$1000))*1,("Var_Fout"=[1]OUT_SyntheticFuels!$B$4:$B$1000)*1,[1]OUT_SyntheticFuels!I$4:I$1000)</f>
        <v>3.916226743825876</v>
      </c>
      <c r="K30" s="1" cm="1">
        <f t="array" ref="K30">SUMPRODUCT(ISNUMBER(SEARCH("IMPBDS",[1]OUT_SyntheticFuels!$C$4:$C$1000))*1,("Var_Fout"=[1]OUT_SyntheticFuels!$B$4:$B$1000)*1,[1]OUT_SyntheticFuels!J$4:J$1000)</f>
        <v>19.717208005204064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4.4341503104335018</v>
      </c>
      <c r="G31" s="1" cm="1">
        <f t="array" ref="G31">SUMPRODUCT(ISNUMBER(SEARCH("IMPeth",[1]OUT_SyntheticFuels!$C$4:$C$1000))*1,("Var_Fout"=[1]OUT_SyntheticFuels!$B$4:$B$1000)*1,[1]OUT_SyntheticFuels!F$4:F$1000)</f>
        <v>4.6288331434024004</v>
      </c>
      <c r="H31" s="1" cm="1">
        <f t="array" ref="H31">SUMPRODUCT(ISNUMBER(SEARCH("IMPeth",[1]OUT_SyntheticFuels!$C$4:$C$1000))*1,("Var_Fout"=[1]OUT_SyntheticFuels!$B$4:$B$1000)*1,[1]OUT_SyntheticFuels!G$4:G$1000)</f>
        <v>3.6620647404450239</v>
      </c>
      <c r="I31" s="1" cm="1">
        <f t="array" ref="I31">SUMPRODUCT(ISNUMBER(SEARCH("IMPeth",[1]OUT_SyntheticFuels!$C$4:$C$1000))*1,("Var_Fout"=[1]OUT_SyntheticFuels!$B$4:$B$1000)*1,[1]OUT_SyntheticFuels!H$4:H$1000)</f>
        <v>2.5285002363119347</v>
      </c>
      <c r="J31" s="1" cm="1">
        <f t="array" ref="J31">SUMPRODUCT(ISNUMBER(SEARCH("IMPeth",[1]OUT_SyntheticFuels!$C$4:$C$1000))*1,("Var_Fout"=[1]OUT_SyntheticFuels!$B$4:$B$1000)*1,[1]OUT_SyntheticFuels!I$4:I$1000)</f>
        <v>5.2891954628741207</v>
      </c>
      <c r="K31" s="1" cm="1">
        <f t="array" ref="K31">SUMPRODUCT(ISNUMBER(SEARCH("IMPeth",[1]OUT_SyntheticFuels!$C$4:$C$1000))*1,("Var_Fout"=[1]OUT_SyntheticFuels!$B$4:$B$1000)*1,[1]OUT_SyntheticFuels!J$4:J$1000)</f>
        <v>4.7489790191574626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7.0936559779016708</v>
      </c>
      <c r="G32" s="1">
        <f t="shared" si="19"/>
        <v>7.6411335492714461</v>
      </c>
      <c r="H32" s="1">
        <f t="shared" si="19"/>
        <v>6.6742949408342005</v>
      </c>
      <c r="I32" s="1">
        <f t="shared" si="19"/>
        <v>5.5445349232959504</v>
      </c>
      <c r="J32" s="1">
        <f t="shared" si="19"/>
        <v>7.644867830386417</v>
      </c>
      <c r="K32" s="1">
        <f t="shared" si="19"/>
        <v>8.665205762983339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2.659505667468169</v>
      </c>
      <c r="G33" s="1">
        <f t="shared" si="20"/>
        <v>3.0123004058690461</v>
      </c>
      <c r="H33" s="1">
        <f t="shared" si="20"/>
        <v>3.0122302003891765</v>
      </c>
      <c r="I33" s="1">
        <f t="shared" si="20"/>
        <v>3.0160346869840162</v>
      </c>
      <c r="J33" s="1">
        <f>IF(J30-MAX(F30:I30)&lt;0,J30,MAX(F30:I30))</f>
        <v>3.0160346869840162</v>
      </c>
      <c r="K33" s="1">
        <f>IF(K30-MAX(F30:J30)&lt;0,K30,MAX(F30:J30))</f>
        <v>3.916226743825876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4.4341503104335018</v>
      </c>
      <c r="G34" s="1">
        <f t="shared" si="20"/>
        <v>4.6288331434024004</v>
      </c>
      <c r="H34" s="1">
        <f t="shared" si="20"/>
        <v>3.6620647404450239</v>
      </c>
      <c r="I34" s="1">
        <f t="shared" si="20"/>
        <v>2.5285002363119347</v>
      </c>
      <c r="J34" s="1">
        <f>IF(J31-MAX(F31:I31)&lt;0,J31,MAX(F31:I31))</f>
        <v>4.6288331434024004</v>
      </c>
      <c r="K34" s="1">
        <f>IF(K31-MAX(F31:J31)&lt;0,K31,MAX(F31:J31))</f>
        <v>4.7489790191574626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1.5605543763135801</v>
      </c>
      <c r="K35" s="1">
        <f t="shared" si="21"/>
        <v>15.800981261378189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0.90019205684185977</v>
      </c>
      <c r="K36" s="1">
        <f>K30-K33</f>
        <v>15.800981261378189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0.6603623194717203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117.03014152312961</v>
      </c>
      <c r="G39" s="1">
        <f t="shared" ref="G39:K39" si="23">G40+G43</f>
        <v>107.23650041857535</v>
      </c>
      <c r="H39" s="1">
        <f t="shared" si="23"/>
        <v>104.27358510290836</v>
      </c>
      <c r="I39" s="1">
        <f t="shared" si="23"/>
        <v>84.339126145040467</v>
      </c>
      <c r="J39" s="1">
        <f t="shared" si="23"/>
        <v>47.200291146166599</v>
      </c>
      <c r="K39" s="1">
        <f t="shared" si="23"/>
        <v>21.22574549692246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117.03014152312961</v>
      </c>
      <c r="G40" s="1">
        <f t="shared" ref="G40:K40" si="24">G41+G42</f>
        <v>106.72000010676041</v>
      </c>
      <c r="H40" s="1">
        <f t="shared" si="24"/>
        <v>103.10644363333105</v>
      </c>
      <c r="I40" s="1">
        <f t="shared" si="24"/>
        <v>80.395004195628047</v>
      </c>
      <c r="J40" s="1">
        <f t="shared" si="24"/>
        <v>41.099929937833295</v>
      </c>
      <c r="K40" s="1">
        <f t="shared" si="24"/>
        <v>19.089964735282535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117.03014152312961</v>
      </c>
      <c r="G41" s="1" cm="1">
        <f t="array" ref="G41">SUMPRODUCT(("NGA"=[1]OUT_PrimaryEnergyCons!$C$4:$C$10000)*1,[1]OUT_PrimaryEnergyCons!E$4:E$10000)</f>
        <v>106.72000010676041</v>
      </c>
      <c r="H41" s="1" cm="1">
        <f t="array" ref="H41">SUMPRODUCT(("NGA"=[1]OUT_PrimaryEnergyCons!$C$4:$C$10000)*1,[1]OUT_PrimaryEnergyCons!F$4:F$10000)</f>
        <v>103.10644363333105</v>
      </c>
      <c r="I41" s="1" cm="1">
        <f t="array" ref="I41">SUMPRODUCT(("NGA"=[1]OUT_PrimaryEnergyCons!$C$4:$C$10000)*1,[1]OUT_PrimaryEnergyCons!G$4:G$10000)</f>
        <v>80.394429187580172</v>
      </c>
      <c r="J41" s="1" cm="1">
        <f t="array" ref="J41">SUMPRODUCT(("NGA"=[1]OUT_PrimaryEnergyCons!$C$4:$C$10000)*1,[1]OUT_PrimaryEnergyCons!H$4:H$10000)</f>
        <v>41.099117833738475</v>
      </c>
      <c r="K41" s="1" cm="1">
        <f t="array" ref="K41">SUMPRODUCT(("NGA"=[1]OUT_PrimaryEnergyCons!$C$4:$C$10000)*1,[1]OUT_PrimaryEnergyCons!I$4:I$10000)</f>
        <v>19.089740893907123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5.7500804787884684E-4</v>
      </c>
      <c r="J42" s="1" cm="1">
        <f t="array" ref="J42">SUMPRODUCT(("LNGA"=[1]OUT_PrimaryEnergyCons!$C$4:$C$10000)*1,[1]OUT_PrimaryEnergyCons!H$4:H$10000)</f>
        <v>8.1210409482311032E-4</v>
      </c>
      <c r="K42" s="1" cm="1">
        <f t="array" ref="K42">SUMPRODUCT(("LNGA"=[1]OUT_PrimaryEnergyCons!$C$4:$C$10000)*1,[1]OUT_PrimaryEnergyCons!I$4:I$10000)</f>
        <v>2.2384137541248082E-4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0.51650031181493561</v>
      </c>
      <c r="H43" s="1" cm="1">
        <f t="array" ref="H43">SUMPRODUCT(("BIO"=[1]OUT_PrimaryEnergyCons!$C$4:$C$10000)*1+("LBIO"=[1]OUT_PrimaryEnergyCons!$C$4:$C$10000)*1,[1]OUT_PrimaryEnergyCons!F$4:F$10000)</f>
        <v>1.1671414695773012</v>
      </c>
      <c r="I43" s="1" cm="1">
        <f t="array" ref="I43">SUMPRODUCT(("BIO"=[1]OUT_PrimaryEnergyCons!$C$4:$C$10000)*1+("LBIO"=[1]OUT_PrimaryEnergyCons!$C$4:$C$10000)*1,[1]OUT_PrimaryEnergyCons!G$4:G$10000)</f>
        <v>3.9441219494124224</v>
      </c>
      <c r="J43" s="1" cm="1">
        <f t="array" ref="J43">SUMPRODUCT(("BIO"=[1]OUT_PrimaryEnergyCons!$C$4:$C$10000)*1+("LBIO"=[1]OUT_PrimaryEnergyCons!$C$4:$C$10000)*1,[1]OUT_PrimaryEnergyCons!H$4:H$10000)</f>
        <v>6.1003612083333012</v>
      </c>
      <c r="K43" s="1" cm="1">
        <f t="array" ref="K43">SUMPRODUCT(("BIO"=[1]OUT_PrimaryEnergyCons!$C$4:$C$10000)*1+("LBIO"=[1]OUT_PrimaryEnergyCons!$C$4:$C$10000)*1,[1]OUT_PrimaryEnergyCons!I$4:I$10000)</f>
        <v>2.135780761639924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0.51650031181493561</v>
      </c>
      <c r="H44" s="1">
        <f t="shared" si="26"/>
        <v>1.1671414695773012</v>
      </c>
      <c r="I44" s="1">
        <f t="shared" si="26"/>
        <v>3.9441219494124224</v>
      </c>
      <c r="J44" s="1">
        <f t="shared" si="26"/>
        <v>3.9441219494124224</v>
      </c>
      <c r="K44" s="1">
        <f t="shared" si="26"/>
        <v>2.135780761639924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0.51650031181493561</v>
      </c>
      <c r="H45" s="1">
        <f>H43</f>
        <v>1.1671414695773012</v>
      </c>
      <c r="I45" s="1">
        <f>I43</f>
        <v>3.9441219494124224</v>
      </c>
      <c r="J45" s="1">
        <f>IF(J43-MAX(F43:I43)&lt;0,J43,MAX(F43:I43))</f>
        <v>3.9441219494124224</v>
      </c>
      <c r="K45" s="1">
        <f>IF(K43-MAX(G43:J43)&lt;0,K43,MAX(G43:J43))</f>
        <v>2.135780761639924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2.1562392589208788</v>
      </c>
      <c r="K46" s="1">
        <f t="shared" si="27"/>
        <v>0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2.1562392589208788</v>
      </c>
      <c r="K47" s="1">
        <f>K43-K45</f>
        <v>0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250.94817881298184</v>
      </c>
      <c r="G48" s="1" cm="1">
        <f t="array" ref="G48">SUMPRODUCT(("urn"=[1]OUT_PrimaryEnergyCons!$C$4:$C$10000)*1,[1]OUT_PrimaryEnergyCons!E$4:E$10000)</f>
        <v>253.29989551254056</v>
      </c>
      <c r="H48" s="1" cm="1">
        <f t="array" ref="H48">SUMPRODUCT(("urn"=[1]OUT_PrimaryEnergyCons!$C$4:$C$10000)*1,[1]OUT_PrimaryEnergyCons!F$4:F$10000)</f>
        <v>215.81598883390666</v>
      </c>
      <c r="I48" s="1" cm="1">
        <f t="array" ref="I48">SUMPRODUCT(("urn"=[1]OUT_PrimaryEnergyCons!$C$4:$C$10000)*1,[1]OUT_PrimaryEnergyCons!G$4:G$10000)</f>
        <v>211.90214989342414</v>
      </c>
      <c r="J48" s="1" cm="1">
        <f t="array" ref="J48">SUMPRODUCT(("urn"=[1]OUT_PrimaryEnergyCons!$C$4:$C$10000)*1,[1]OUT_PrimaryEnergyCons!H$4:H$10000)</f>
        <v>98.945498829486965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97.160003700724275</v>
      </c>
      <c r="G49" s="1">
        <f t="shared" ref="G49:K49" si="31">SUM(G50:G53)</f>
        <v>50.273755227250433</v>
      </c>
      <c r="H49" s="1">
        <f t="shared" si="31"/>
        <v>48.752145831849582</v>
      </c>
      <c r="I49" s="1">
        <f t="shared" si="31"/>
        <v>23.947588973785926</v>
      </c>
      <c r="J49" s="1">
        <f t="shared" si="31"/>
        <v>26.05571081078212</v>
      </c>
      <c r="K49" s="1">
        <f t="shared" si="31"/>
        <v>23.884114623923487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15.013806718690116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7.2605786628186824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2.5940521972020232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1.327223474580193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2.2309694335834429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4.3426316000725871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28.948622034683837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22.835171774589835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29.787864814918304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13.853327484016553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10.794252348950005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8.760926327857991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46.398476396388453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20.177835602434421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16.370080055074794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8.7669788493267848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13.030419577060936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10.780504239733162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6.7990985509618769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1.6918740749060629E-4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1.487646544646678E-4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5.9165862394801709E-5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6.9451187736866779E-5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5.2456259747587277E-5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6.1758926598538126</v>
      </c>
      <c r="K54" s="1" cm="1">
        <f t="array" ref="K54">SUMPRODUCT(("h2"=[1]OUT_PrimaryEnergyCons!$C$4:$C$10000)*1,[1]OUT_PrimaryEnergyCons!I$4:I$10000)</f>
        <v>6.1759000545111737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117.17000593308454</v>
      </c>
      <c r="G55" s="3">
        <f t="shared" ref="G55:K55" si="35">G56</f>
        <v>35.30539512147751</v>
      </c>
      <c r="H55" s="3">
        <f t="shared" si="35"/>
        <v>53.037602645606142</v>
      </c>
      <c r="I55" s="3">
        <f t="shared" si="35"/>
        <v>28.848301643987099</v>
      </c>
      <c r="J55" s="3">
        <f t="shared" si="35"/>
        <v>14.456029350695903</v>
      </c>
      <c r="K55" s="3">
        <f t="shared" si="35"/>
        <v>12.296296064325311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117.17000593308454</v>
      </c>
      <c r="G56" s="1">
        <f t="shared" ref="G56:K56" si="36">SUM(G57:G60)</f>
        <v>35.30539512147751</v>
      </c>
      <c r="H56" s="1">
        <f t="shared" si="36"/>
        <v>53.037602645606142</v>
      </c>
      <c r="I56" s="1">
        <f t="shared" si="36"/>
        <v>28.848301643987099</v>
      </c>
      <c r="J56" s="1">
        <f t="shared" si="36"/>
        <v>14.456029350695903</v>
      </c>
      <c r="K56" s="1">
        <f t="shared" si="36"/>
        <v>12.296296064325311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6.2295569864968705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2.6118468427660556E-4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2.8990421453896792E-4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5.238912509924035E-5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4.9589530021564665E-5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3.1077733362003903E-5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12.753360337990369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1.9962374557009688E-4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1.8459499828113937E-4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7.7442259873901771E-5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2.169577537368838E-4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1.45909634812965E-4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26.492980730388219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1.5624439735429198E-4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1.6349981637310757E-4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1.0671370791158202E-4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3.1572270251138256E-4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9.5091380118208002E-5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71.694107878209081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35.304778068650307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53.036964646576948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28.848065098894214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14.455447080709634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12.296023985577017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251.15807158723621</v>
      </c>
      <c r="G61" s="3">
        <f t="shared" ref="G61:K61" si="41">SUM(G62,G64,G72,G80,G128,G149,G157,G159,G167,G171,G165)</f>
        <v>229.28290754447374</v>
      </c>
      <c r="H61" s="3">
        <f t="shared" si="41"/>
        <v>296.67919762077133</v>
      </c>
      <c r="I61" s="3">
        <f t="shared" si="41"/>
        <v>272.24721783346195</v>
      </c>
      <c r="J61" s="3">
        <f t="shared" si="41"/>
        <v>286.42266078460267</v>
      </c>
      <c r="K61" s="3">
        <f t="shared" si="41"/>
        <v>297.61061865826446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82.760001113246517</v>
      </c>
      <c r="G62" s="1">
        <f t="shared" ref="G62:K62" si="42">+G63</f>
        <v>82.759985615474932</v>
      </c>
      <c r="H62" s="1">
        <f t="shared" si="42"/>
        <v>70.327298640270129</v>
      </c>
      <c r="I62" s="1">
        <f t="shared" si="42"/>
        <v>69.934391786495681</v>
      </c>
      <c r="J62" s="1">
        <f t="shared" si="42"/>
        <v>32.820799808547321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82.760001113246517</v>
      </c>
      <c r="G63" s="1">
        <f>'[1]Electricity and CHPs'!C14</f>
        <v>82.759985615474932</v>
      </c>
      <c r="H63" s="1">
        <f>'[1]Electricity and CHPs'!D14</f>
        <v>70.327298640270129</v>
      </c>
      <c r="I63" s="1">
        <f>'[1]Electricity and CHPs'!E14</f>
        <v>69.934391786495681</v>
      </c>
      <c r="J63" s="1">
        <f>'[1]Electricity and CHPs'!F14</f>
        <v>32.820799808547321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146.22000527755105</v>
      </c>
      <c r="G64" s="1">
        <f t="shared" ref="G64:K64" si="46">SUM(G65:G67)</f>
        <v>121.59674407322974</v>
      </c>
      <c r="H64" s="1">
        <f t="shared" si="46"/>
        <v>184.66112077520378</v>
      </c>
      <c r="I64" s="1">
        <f t="shared" si="46"/>
        <v>147.31925480409186</v>
      </c>
      <c r="J64" s="1">
        <f t="shared" si="46"/>
        <v>148.35545521580278</v>
      </c>
      <c r="K64" s="1">
        <f t="shared" si="46"/>
        <v>148.79465860791228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66.745680046609237</v>
      </c>
      <c r="G65" s="1">
        <f>'[1]Electricity and CHPs'!C15</f>
        <v>49.798800084078039</v>
      </c>
      <c r="H65" s="1">
        <f>'[1]Electricity and CHPs'!D15</f>
        <v>68.536957736327651</v>
      </c>
      <c r="I65" s="1">
        <f>'[1]Electricity and CHPs'!E15</f>
        <v>70.234933321632795</v>
      </c>
      <c r="J65" s="1">
        <f>'[1]Electricity and CHPs'!F15</f>
        <v>72.621159113129963</v>
      </c>
      <c r="K65" s="1">
        <f>'[1]Electricity and CHPs'!G15</f>
        <v>69.215032575156172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66.632402497220539</v>
      </c>
      <c r="G66" s="1">
        <f>'[1]Electricity and CHPs'!C16</f>
        <v>55.764002078300514</v>
      </c>
      <c r="H66" s="1">
        <f>'[1]Electricity and CHPs'!D16</f>
        <v>65.548383102310098</v>
      </c>
      <c r="I66" s="1">
        <f>'[1]Electricity and CHPs'!E16</f>
        <v>64.464340653603699</v>
      </c>
      <c r="J66" s="1">
        <f>'[1]Electricity and CHPs'!F16</f>
        <v>62.692050826860452</v>
      </c>
      <c r="K66" s="1">
        <f>'[1]Electricity and CHPs'!G16</f>
        <v>66.098175109662066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12.841922733721285</v>
      </c>
      <c r="G67" s="1">
        <f>'[1]Electricity and CHPs'!C17</f>
        <v>16.033941910851198</v>
      </c>
      <c r="H67" s="1">
        <f>'[1]Electricity and CHPs'!D17</f>
        <v>50.575779936566022</v>
      </c>
      <c r="I67" s="1">
        <f>'[1]Electricity and CHPs'!E17</f>
        <v>12.619980828855347</v>
      </c>
      <c r="J67" s="1">
        <f>'[1]Electricity and CHPs'!F17</f>
        <v>13.042245275812359</v>
      </c>
      <c r="K67" s="1">
        <f>'[1]Electricity and CHPs'!G17</f>
        <v>13.481450923094052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0.11190572605336799</v>
      </c>
      <c r="G68" s="1">
        <f t="shared" ref="G68" si="48">SUM(G69:G71)</f>
        <v>0.17152885371534199</v>
      </c>
      <c r="H68" s="1">
        <f t="shared" ref="H68" si="49">SUM(H69:H71)</f>
        <v>0.15703861809767558</v>
      </c>
      <c r="I68" s="1">
        <f t="shared" ref="I68" si="50">SUM(I69:I71)</f>
        <v>0.17153166161446812</v>
      </c>
      <c r="J68" s="1">
        <f t="shared" ref="J68" si="51">SUM(J69:J71)</f>
        <v>0.11278253198767807</v>
      </c>
      <c r="K68" s="1">
        <f t="shared" ref="K68" si="52">SUM(K69:K71)</f>
        <v>2.1768381136168446E-3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3.9601421822054478E-2</v>
      </c>
      <c r="G69" s="1">
        <f>'[1]Electricity and CHPs'!C18</f>
        <v>6.1126847177040092E-5</v>
      </c>
      <c r="H69" s="1">
        <f>'[1]Electricity and CHPs'!D18</f>
        <v>8.4408691661841525E-4</v>
      </c>
      <c r="I69" s="1">
        <f>'[1]Electricity and CHPs'!E18</f>
        <v>3.1233565858200724E-4</v>
      </c>
      <c r="J69" s="1">
        <f>'[1]Electricity and CHPs'!F18</f>
        <v>1.0026954681428956E-3</v>
      </c>
      <c r="K69" s="1">
        <f>'[1]Electricity and CHPs'!G18</f>
        <v>1.4087651883067238E-5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1.8014222880325574E-3</v>
      </c>
      <c r="G70" s="1">
        <f>'[1]Electricity and CHPs'!C28</f>
        <v>3.9781074985694714E-5</v>
      </c>
      <c r="H70" s="1">
        <f>'[1]Electricity and CHPs'!D28</f>
        <v>2.6867468055373245E-4</v>
      </c>
      <c r="I70" s="1">
        <f>'[1]Electricity and CHPs'!E28</f>
        <v>1.8370079388401833E-4</v>
      </c>
      <c r="J70" s="1">
        <f>'[1]Electricity and CHPs'!F28</f>
        <v>2.0939830073065602E-4</v>
      </c>
      <c r="K70" s="1">
        <f>'[1]Electricity and CHPs'!G28</f>
        <v>1.3336678155505166E-6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7.0502881943280943E-2</v>
      </c>
      <c r="G71" s="1">
        <f>'[1]Electricity and CHPs'!C41</f>
        <v>0.17142794579317924</v>
      </c>
      <c r="H71" s="1">
        <f>'[1]Electricity and CHPs'!D41</f>
        <v>0.15592585650050345</v>
      </c>
      <c r="I71" s="1">
        <f>'[1]Electricity and CHPs'!E41</f>
        <v>0.1710356251620021</v>
      </c>
      <c r="J71" s="1">
        <f>'[1]Electricity and CHPs'!F41</f>
        <v>0.11157043821880452</v>
      </c>
      <c r="K71" s="1">
        <f>'[1]Electricity and CHPs'!G41</f>
        <v>2.1614167939182269E-3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0.11190572605336799</v>
      </c>
      <c r="G72" s="1">
        <f t="shared" ref="G72:K72" si="56">SUM(G73:G75)</f>
        <v>0.17152885371534199</v>
      </c>
      <c r="H72" s="1">
        <f t="shared" si="56"/>
        <v>0.15703861809767558</v>
      </c>
      <c r="I72" s="1">
        <f t="shared" si="56"/>
        <v>0.17153166161446812</v>
      </c>
      <c r="J72" s="1">
        <f t="shared" si="56"/>
        <v>0.11278253198767807</v>
      </c>
      <c r="K72" s="1">
        <f t="shared" si="56"/>
        <v>2.1768381136168446E-3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3.9601421822054478E-2</v>
      </c>
      <c r="G73" s="1">
        <f t="shared" ref="G73:K73" si="57">G69</f>
        <v>6.1126847177040092E-5</v>
      </c>
      <c r="H73" s="1">
        <f t="shared" si="57"/>
        <v>8.4408691661841525E-4</v>
      </c>
      <c r="I73" s="1">
        <f t="shared" si="57"/>
        <v>3.1233565858200724E-4</v>
      </c>
      <c r="J73" s="1">
        <f t="shared" si="57"/>
        <v>1.0026954681428956E-3</v>
      </c>
      <c r="K73" s="1">
        <f t="shared" si="57"/>
        <v>1.4087651883067238E-5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1.8014222880325574E-3</v>
      </c>
      <c r="G74" s="1">
        <f>'[1]Electricity and CHPs'!C28</f>
        <v>3.9781074985694714E-5</v>
      </c>
      <c r="H74" s="1">
        <f>'[1]Electricity and CHPs'!D28</f>
        <v>2.6867468055373245E-4</v>
      </c>
      <c r="I74" s="1">
        <f>'[1]Electricity and CHPs'!E28</f>
        <v>1.8370079388401833E-4</v>
      </c>
      <c r="J74" s="1">
        <f>'[1]Electricity and CHPs'!F28</f>
        <v>2.0939830073065602E-4</v>
      </c>
      <c r="K74" s="1">
        <f>'[1]Electricity and CHPs'!G28</f>
        <v>1.3336678155505166E-6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7.0502881943280943E-2</v>
      </c>
      <c r="G75" s="1">
        <f>'[1]Electricity and CHPs'!C41</f>
        <v>0.17142794579317924</v>
      </c>
      <c r="H75" s="1">
        <f>'[1]Electricity and CHPs'!D41</f>
        <v>0.15592585650050345</v>
      </c>
      <c r="I75" s="1">
        <f>'[1]Electricity and CHPs'!E41</f>
        <v>0.1710356251620021</v>
      </c>
      <c r="J75" s="1">
        <f>'[1]Electricity and CHPs'!F41</f>
        <v>0.11157043821880452</v>
      </c>
      <c r="K75" s="1">
        <f>'[1]Electricity and CHPs'!G41</f>
        <v>2.1614167939182269E-3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3.2305697486914382</v>
      </c>
      <c r="G80" s="1">
        <f t="shared" ref="G80:K80" si="60">SUM(G81:G95)</f>
        <v>1.826558753149671</v>
      </c>
      <c r="H80" s="1">
        <f t="shared" si="60"/>
        <v>1.2507705958530209</v>
      </c>
      <c r="I80" s="1">
        <f t="shared" si="60"/>
        <v>2.1446246982284984</v>
      </c>
      <c r="J80" s="1">
        <f t="shared" si="60"/>
        <v>7.4429426664761467</v>
      </c>
      <c r="K80" s="1">
        <f t="shared" si="60"/>
        <v>5.6819389404868295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0.50620743725311346</v>
      </c>
      <c r="K81" s="1">
        <f>'[1]Electricity and CHPs'!G21</f>
        <v>0.34450879262515616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2.3143924734563795E-4</v>
      </c>
      <c r="H82" s="1">
        <f>'[1]Electricity and CHPs'!D22</f>
        <v>1.2303952213217923E-3</v>
      </c>
      <c r="I82" s="1">
        <f>'[1]Electricity and CHPs'!E22</f>
        <v>1.6417829254077242E-3</v>
      </c>
      <c r="J82" s="1">
        <f>'[1]Electricity and CHPs'!F22</f>
        <v>0.10146583572181701</v>
      </c>
      <c r="K82" s="1">
        <f>'[1]Electricity and CHPs'!G22</f>
        <v>3.5018661185046006E-2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3.9743900918222819E-3</v>
      </c>
      <c r="K83" s="1">
        <f>'[1]Electricity and CHPs'!G23</f>
        <v>0.15139987358348564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0.96588093629912863</v>
      </c>
      <c r="G84" s="1">
        <f>'[1]Electricity and CHPs'!C24</f>
        <v>2.6424193433404445E-4</v>
      </c>
      <c r="H84" s="1">
        <f>'[1]Electricity and CHPs'!D24</f>
        <v>5.6547656804976747E-4</v>
      </c>
      <c r="I84" s="1">
        <f>'[1]Electricity and CHPs'!E24</f>
        <v>6.5161486252893327E-3</v>
      </c>
      <c r="J84" s="1">
        <f>'[1]Electricity and CHPs'!F24</f>
        <v>9.8205881258520166E-4</v>
      </c>
      <c r="K84" s="1">
        <f>'[1]Electricity and CHPs'!G24</f>
        <v>2.6973397528952321E-4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3.3751518042229316E-3</v>
      </c>
      <c r="K85" s="1">
        <f>'[1]Electricity and CHPs'!G29</f>
        <v>1.2170034782612194E-2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0.6699671032921829</v>
      </c>
      <c r="G86" s="1">
        <f>'[1]Electricity and CHPs'!C39</f>
        <v>9.0056553057101196E-2</v>
      </c>
      <c r="H86" s="1">
        <f>'[1]Electricity and CHPs'!D39</f>
        <v>5.731924291390364E-2</v>
      </c>
      <c r="I86" s="1">
        <f>'[1]Electricity and CHPs'!E39</f>
        <v>0.24783035329750436</v>
      </c>
      <c r="J86" s="1">
        <f>'[1]Electricity and CHPs'!F39</f>
        <v>4.0489593299046254</v>
      </c>
      <c r="K86" s="1">
        <f>'[1]Electricity and CHPs'!G39</f>
        <v>1.9940188133639916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0.30704086870095448</v>
      </c>
      <c r="K87" s="1">
        <f>'[1]Electricity and CHPs'!G40</f>
        <v>1.1529379934506692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3.4865234304949183E-4</v>
      </c>
      <c r="J88" s="1">
        <f>'[1]Electricity and CHPs'!F47</f>
        <v>4.4159828531204091E-3</v>
      </c>
      <c r="K88" s="1">
        <f>'[1]Electricity and CHPs'!G47</f>
        <v>1.9914730164518929E-3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1.3265634274519282E-2</v>
      </c>
      <c r="G89" s="1">
        <f>'[1]Electricity and CHPs'!C48</f>
        <v>2.2372173782056856E-3</v>
      </c>
      <c r="H89" s="1">
        <f>'[1]Electricity and CHPs'!D48</f>
        <v>2.2901196699090373E-3</v>
      </c>
      <c r="I89" s="1">
        <f>'[1]Electricity and CHPs'!E48</f>
        <v>6.6818176371351125E-3</v>
      </c>
      <c r="J89" s="1">
        <f>'[1]Electricity and CHPs'!F48</f>
        <v>2.4605541790604923E-3</v>
      </c>
      <c r="K89" s="1">
        <f>'[1]Electricity and CHPs'!G48</f>
        <v>1.0081686728074628E-3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9.0340216158531523E-5</v>
      </c>
      <c r="J90" s="1">
        <f>'[1]Electricity and CHPs'!F49</f>
        <v>3.0059938069314479E-4</v>
      </c>
      <c r="K90" s="1">
        <f>'[1]Electricity and CHPs'!G49</f>
        <v>2.4311727603241421E-4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2.7686895204625989E-2</v>
      </c>
      <c r="G91" s="1">
        <f>'[1]Electricity and CHPs'!C51</f>
        <v>1.9413596770816222E-3</v>
      </c>
      <c r="H91" s="1">
        <f>'[1]Electricity and CHPs'!D51</f>
        <v>1.4307319597947517E-3</v>
      </c>
      <c r="I91" s="1">
        <f>'[1]Electricity and CHPs'!E51</f>
        <v>0.692848643340082</v>
      </c>
      <c r="J91" s="1">
        <f>'[1]Electricity and CHPs'!F51</f>
        <v>1.1515343361971973</v>
      </c>
      <c r="K91" s="1">
        <f>'[1]Electricity and CHPs'!G51</f>
        <v>0.62834429938712621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4.3210565655789855E-4</v>
      </c>
      <c r="J92" s="1">
        <f>'[1]Electricity and CHPs'!F52</f>
        <v>2.059696494986947E-3</v>
      </c>
      <c r="K92" s="1">
        <f>'[1]Electricity and CHPs'!G52</f>
        <v>2.4181624533803573E-3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0.95936607539708629</v>
      </c>
      <c r="G93" s="1">
        <f>'[1]Electricity and CHPs'!C54</f>
        <v>1.1059480144247802</v>
      </c>
      <c r="H93" s="1">
        <f>'[1]Electricity and CHPs'!D54</f>
        <v>1.1059475254720788</v>
      </c>
      <c r="I93" s="1">
        <f>'[1]Electricity and CHPs'!E54</f>
        <v>1.105947419784683</v>
      </c>
      <c r="J93" s="1">
        <f>'[1]Electricity and CHPs'!F54</f>
        <v>1.1059474395472093</v>
      </c>
      <c r="K93" s="1">
        <f>'[1]Electricity and CHPs'!G54</f>
        <v>1.1059467192904202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0.5944031042238952</v>
      </c>
      <c r="G94" s="1">
        <f>'[1]Electricity and CHPs'!C55</f>
        <v>0.62587992743082266</v>
      </c>
      <c r="H94" s="1">
        <f>'[1]Electricity and CHPs'!D55</f>
        <v>8.1987104047963236E-2</v>
      </c>
      <c r="I94" s="1">
        <f>'[1]Electricity and CHPs'!E55</f>
        <v>8.2057980292343721E-2</v>
      </c>
      <c r="J94" s="1">
        <f>'[1]Electricity and CHPs'!F55</f>
        <v>0.19862041591543558</v>
      </c>
      <c r="K94" s="1">
        <f>'[1]Electricity and CHPs'!G55</f>
        <v>2.3851540556814774E-4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2.2945411028754418E-4</v>
      </c>
      <c r="J95" s="1">
        <f>'[1]Electricity and CHPs'!F58</f>
        <v>5.5985696193026971E-3</v>
      </c>
      <c r="K95" s="1">
        <f>'[1]Electricity and CHPs'!G58</f>
        <v>0.25142458201879209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2.2126150813967023</v>
      </c>
      <c r="G96" s="1">
        <f t="shared" ref="G96:K96" si="65">G80-G112</f>
        <v>0.69861277445701653</v>
      </c>
      <c r="H96" s="1">
        <f t="shared" si="65"/>
        <v>0.13908465141574577</v>
      </c>
      <c r="I96" s="1">
        <f t="shared" si="65"/>
        <v>1.0173195217904443</v>
      </c>
      <c r="J96" s="1">
        <f t="shared" si="65"/>
        <v>5.6555571393876178</v>
      </c>
      <c r="K96" s="1">
        <f t="shared" si="65"/>
        <v>3.4026356519491459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0.4517732747536532</v>
      </c>
      <c r="K97" s="1">
        <f t="shared" si="66"/>
        <v>0.25617130526717236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2.2437413990316238E-4</v>
      </c>
      <c r="H98" s="1">
        <f t="shared" si="67"/>
        <v>1.1816424690555415E-3</v>
      </c>
      <c r="I98" s="1">
        <f t="shared" si="67"/>
        <v>1.608023834950818E-3</v>
      </c>
      <c r="J98" s="1">
        <f t="shared" si="67"/>
        <v>9.0554878309187736E-2</v>
      </c>
      <c r="K98" s="1">
        <f t="shared" si="67"/>
        <v>2.6039324210348325E-2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3.5470107603994537E-3</v>
      </c>
      <c r="K99" s="1">
        <f t="shared" si="68"/>
        <v>0.11257855840958399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0.94096480717167474</v>
      </c>
      <c r="G100" s="1">
        <f t="shared" si="69"/>
        <v>2.5617546471711937E-4</v>
      </c>
      <c r="H100" s="1">
        <f t="shared" si="69"/>
        <v>5.4307032121398769E-4</v>
      </c>
      <c r="I100" s="1">
        <f t="shared" si="69"/>
        <v>6.3821606007658368E-3</v>
      </c>
      <c r="J100" s="1">
        <f t="shared" si="69"/>
        <v>8.7645477547667521E-4</v>
      </c>
      <c r="K100" s="1">
        <f t="shared" si="69"/>
        <v>2.0056993030074206E-4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3.0122105507945423E-3</v>
      </c>
      <c r="K101" s="1">
        <f t="shared" si="70"/>
        <v>9.0494459420104919E-3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0.65268444843336026</v>
      </c>
      <c r="G102" s="1">
        <f t="shared" si="71"/>
        <v>8.7307411627785991E-2</v>
      </c>
      <c r="H102" s="1">
        <f t="shared" si="71"/>
        <v>5.5048045170735763E-2</v>
      </c>
      <c r="I102" s="1">
        <f t="shared" si="71"/>
        <v>0.24273435236738158</v>
      </c>
      <c r="J102" s="1">
        <f t="shared" si="71"/>
        <v>3.6135613213061681</v>
      </c>
      <c r="K102" s="1">
        <f t="shared" si="71"/>
        <v>1.4827209437947224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0.27402374704123039</v>
      </c>
      <c r="K103" s="1">
        <f t="shared" si="72"/>
        <v>0.85730651001331215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3.4148319431194052E-4</v>
      </c>
      <c r="J104" s="1">
        <f t="shared" si="73"/>
        <v>3.941117589334504E-3</v>
      </c>
      <c r="K104" s="1">
        <f t="shared" si="73"/>
        <v>1.4808279293582896E-3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1.2923430340142077E-2</v>
      </c>
      <c r="G105" s="1">
        <f t="shared" si="74"/>
        <v>2.1689222150884672E-3</v>
      </c>
      <c r="H105" s="1">
        <f t="shared" si="74"/>
        <v>2.199376764708869E-3</v>
      </c>
      <c r="I105" s="1">
        <f t="shared" si="74"/>
        <v>6.5444230507146353E-3</v>
      </c>
      <c r="J105" s="1">
        <f t="shared" si="74"/>
        <v>2.1959626377972743E-3</v>
      </c>
      <c r="K105" s="1">
        <f t="shared" si="74"/>
        <v>7.4965832620581426E-4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8.8482599367666851E-5</v>
      </c>
      <c r="J106" s="1">
        <f t="shared" si="75"/>
        <v>2.6827493357581408E-4</v>
      </c>
      <c r="K106" s="1">
        <f t="shared" si="75"/>
        <v>1.8077817248045267E-4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2.6972676474209822E-2</v>
      </c>
      <c r="G107" s="1">
        <f t="shared" si="76"/>
        <v>1.8820961128401279E-3</v>
      </c>
      <c r="H107" s="1">
        <f t="shared" si="76"/>
        <v>1.3740411342888241E-3</v>
      </c>
      <c r="I107" s="1">
        <f t="shared" si="76"/>
        <v>0.67860197305164915</v>
      </c>
      <c r="J107" s="1">
        <f t="shared" si="76"/>
        <v>1.0277060346605611</v>
      </c>
      <c r="K107" s="1">
        <f t="shared" si="76"/>
        <v>0.46722691198864164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4.2322050266762029E-4</v>
      </c>
      <c r="J108" s="1">
        <f t="shared" si="77"/>
        <v>1.8382105083011623E-3</v>
      </c>
      <c r="K108" s="1">
        <f t="shared" si="77"/>
        <v>1.7981074657346218E-3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0.57906971897731518</v>
      </c>
      <c r="G110" s="1">
        <f t="shared" si="79"/>
        <v>0.60677379489668182</v>
      </c>
      <c r="H110" s="1">
        <f t="shared" si="79"/>
        <v>7.873847555574294E-2</v>
      </c>
      <c r="I110" s="1">
        <f t="shared" si="79"/>
        <v>8.0370666618575129E-2</v>
      </c>
      <c r="J110" s="1">
        <f t="shared" si="79"/>
        <v>0.1772621046778132</v>
      </c>
      <c r="K110" s="1">
        <f t="shared" si="79"/>
        <v>1.7735629417505843E-4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2.2473597006021637E-4</v>
      </c>
      <c r="J111" s="1">
        <f t="shared" si="80"/>
        <v>4.9965368833251693E-3</v>
      </c>
      <c r="K111" s="1">
        <f t="shared" si="80"/>
        <v>0.18695535420509937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1.0179546672947362</v>
      </c>
      <c r="G112" s="1">
        <f t="shared" ref="G112:K112" si="81">SUM(G113:G127)</f>
        <v>1.1279459786926544</v>
      </c>
      <c r="H112" s="1">
        <f t="shared" si="81"/>
        <v>1.1116859444372751</v>
      </c>
      <c r="I112" s="1">
        <f t="shared" si="81"/>
        <v>1.1273051764380542</v>
      </c>
      <c r="J112" s="1">
        <f t="shared" si="81"/>
        <v>1.7873855270885284</v>
      </c>
      <c r="K112" s="1">
        <f t="shared" si="81"/>
        <v>2.2793032885376836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5.443416249946028E-2</v>
      </c>
      <c r="K113" s="1">
        <f>'[1]Electricity and CHPs_IN'!Q$23/SUM('[1]Electricity and CHPs_IN'!Q$22:Q$23)*K81</f>
        <v>8.8337487357983815E-2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7.0651074424755599E-6</v>
      </c>
      <c r="H114" s="1">
        <f>'[1]Electricity and CHPs_IN'!N$23/SUM('[1]Electricity and CHPs_IN'!N$22:N$23)*H82</f>
        <v>4.875275226625074E-5</v>
      </c>
      <c r="I114" s="1">
        <f>'[1]Electricity and CHPs_IN'!O$23/SUM('[1]Electricity and CHPs_IN'!O$22:O$23)*I82</f>
        <v>3.3759090456906153E-5</v>
      </c>
      <c r="J114" s="1">
        <f>'[1]Electricity and CHPs_IN'!P$23/SUM('[1]Electricity and CHPs_IN'!P$22:P$23)*J82</f>
        <v>1.0910957412629279E-2</v>
      </c>
      <c r="K114" s="1">
        <f>'[1]Electricity and CHPs_IN'!Q$23/SUM('[1]Electricity and CHPs_IN'!Q$22:Q$23)*K82</f>
        <v>8.9793369746976812E-3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4.2737933142282834E-4</v>
      </c>
      <c r="K115" s="1">
        <f>'[1]Electricity and CHPs_IN'!Q$23/SUM('[1]Electricity and CHPs_IN'!Q$22:Q$23)*K83</f>
        <v>3.8821315173901652E-2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2.4916129127453848E-2</v>
      </c>
      <c r="G116" s="1">
        <f>'[1]Electricity and CHPs_IN'!M$23/SUM('[1]Electricity and CHPs_IN'!M$22:M$23)*G84</f>
        <v>8.0664696169250748E-6</v>
      </c>
      <c r="H116" s="1">
        <f>'[1]Electricity and CHPs_IN'!N$23/SUM('[1]Electricity and CHPs_IN'!N$22:N$23)*H84</f>
        <v>2.2406246835779798E-5</v>
      </c>
      <c r="I116" s="1">
        <f>'[1]Electricity and CHPs_IN'!O$23/SUM('[1]Electricity and CHPs_IN'!O$22:O$23)*I84</f>
        <v>1.3398802452349606E-4</v>
      </c>
      <c r="J116" s="1">
        <f>'[1]Electricity and CHPs_IN'!P$23/SUM('[1]Electricity and CHPs_IN'!P$22:P$23)*J84</f>
        <v>1.0560403710852647E-4</v>
      </c>
      <c r="K116" s="1">
        <f>'[1]Electricity and CHPs_IN'!Q$23/SUM('[1]Electricity and CHPs_IN'!Q$22:Q$23)*K84</f>
        <v>6.9164044988781151E-5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3.6294125342838904E-4</v>
      </c>
      <c r="K117" s="1">
        <f>'[1]Electricity and CHPs_IN'!Q$23/SUM('[1]Electricity and CHPs_IN'!Q$22:Q$23)*K85</f>
        <v>3.1205888406017016E-3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1.728265485882258E-2</v>
      </c>
      <c r="G118" s="1">
        <f>'[1]Electricity and CHPs_IN'!M$23/SUM('[1]Electricity and CHPs_IN'!M$22:M$23)*G86</f>
        <v>2.7491414293151981E-3</v>
      </c>
      <c r="H118" s="1">
        <f>'[1]Electricity and CHPs_IN'!N$23/SUM('[1]Electricity and CHPs_IN'!N$22:N$23)*H86</f>
        <v>2.2711977431678749E-3</v>
      </c>
      <c r="I118" s="1">
        <f>'[1]Electricity and CHPs_IN'!O$23/SUM('[1]Electricity and CHPs_IN'!O$22:O$23)*I86</f>
        <v>5.096000930122779E-3</v>
      </c>
      <c r="J118" s="1">
        <f>'[1]Electricity and CHPs_IN'!P$23/SUM('[1]Electricity and CHPs_IN'!P$22:P$23)*J86</f>
        <v>0.4353980085984574</v>
      </c>
      <c r="K118" s="1">
        <f>'[1]Electricity and CHPs_IN'!Q$23/SUM('[1]Electricity and CHPs_IN'!Q$22:Q$23)*K86</f>
        <v>0.51129786956926926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3.3017121659724105E-2</v>
      </c>
      <c r="K119" s="1">
        <f>'[1]Electricity and CHPs_IN'!Q$23/SUM('[1]Electricity and CHPs_IN'!Q$22:Q$23)*K87</f>
        <v>0.29563148343735701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7.1691487375513022E-6</v>
      </c>
      <c r="J120" s="1">
        <f>'[1]Electricity and CHPs_IN'!P$23/SUM('[1]Electricity and CHPs_IN'!P$22:P$23)*J88</f>
        <v>4.7486526378590484E-4</v>
      </c>
      <c r="K120" s="1">
        <f>'[1]Electricity and CHPs_IN'!Q$23/SUM('[1]Electricity and CHPs_IN'!Q$22:Q$23)*K88</f>
        <v>5.1064508709360338E-4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3.4220393437720464E-4</v>
      </c>
      <c r="G121" s="1">
        <f>'[1]Electricity and CHPs_IN'!M$23/SUM('[1]Electricity and CHPs_IN'!M$22:M$23)*G89</f>
        <v>6.8295163117218621E-5</v>
      </c>
      <c r="H121" s="1">
        <f>'[1]Electricity and CHPs_IN'!N$23/SUM('[1]Electricity and CHPs_IN'!N$22:N$23)*H89</f>
        <v>9.0742905200168084E-5</v>
      </c>
      <c r="I121" s="1">
        <f>'[1]Electricity and CHPs_IN'!O$23/SUM('[1]Electricity and CHPs_IN'!O$22:O$23)*I89</f>
        <v>1.3739458642047706E-4</v>
      </c>
      <c r="J121" s="1">
        <f>'[1]Electricity and CHPs_IN'!P$23/SUM('[1]Electricity and CHPs_IN'!P$22:P$23)*J89</f>
        <v>2.6459154126321784E-4</v>
      </c>
      <c r="K121" s="1">
        <f>'[1]Electricity and CHPs_IN'!Q$23/SUM('[1]Electricity and CHPs_IN'!Q$22:Q$23)*K89</f>
        <v>2.5851034660164852E-4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1.8576167908646785E-6</v>
      </c>
      <c r="J122" s="1">
        <f>'[1]Electricity and CHPs_IN'!P$23/SUM('[1]Electricity and CHPs_IN'!P$22:P$23)*J90</f>
        <v>3.2324447117330706E-5</v>
      </c>
      <c r="K122" s="1">
        <f>'[1]Electricity and CHPs_IN'!Q$23/SUM('[1]Electricity and CHPs_IN'!Q$22:Q$23)*K90</f>
        <v>6.2339103551961535E-5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7.142187304161686E-4</v>
      </c>
      <c r="G123" s="1">
        <f>'[1]Electricity and CHPs_IN'!M$23/SUM('[1]Electricity and CHPs_IN'!M$22:M$23)*G91</f>
        <v>5.9263564241494366E-5</v>
      </c>
      <c r="H123" s="1">
        <f>'[1]Electricity and CHPs_IN'!N$23/SUM('[1]Electricity and CHPs_IN'!N$22:N$23)*H91</f>
        <v>5.6690825505927641E-5</v>
      </c>
      <c r="I123" s="1">
        <f>'[1]Electricity and CHPs_IN'!O$23/SUM('[1]Electricity and CHPs_IN'!O$22:O$23)*I91</f>
        <v>1.4246670288432817E-2</v>
      </c>
      <c r="J123" s="1">
        <f>'[1]Electricity and CHPs_IN'!P$23/SUM('[1]Electricity and CHPs_IN'!P$22:P$23)*J91</f>
        <v>0.12382830153663615</v>
      </c>
      <c r="K123" s="1">
        <f>'[1]Electricity and CHPs_IN'!Q$23/SUM('[1]Electricity and CHPs_IN'!Q$22:Q$23)*K91</f>
        <v>0.16111738739848455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8.8851538902782947E-6</v>
      </c>
      <c r="J124" s="1">
        <f>'[1]Electricity and CHPs_IN'!P$23/SUM('[1]Electricity and CHPs_IN'!P$22:P$23)*J92</f>
        <v>2.2148598668578464E-4</v>
      </c>
      <c r="K124" s="1">
        <f>'[1]Electricity and CHPs_IN'!Q$23/SUM('[1]Electricity and CHPs_IN'!Q$22:Q$23)*K92</f>
        <v>6.2005498764573547E-4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0.95936607539708629</v>
      </c>
      <c r="G125" s="1">
        <f t="shared" si="83"/>
        <v>1.1059480144247802</v>
      </c>
      <c r="H125" s="1">
        <f t="shared" si="83"/>
        <v>1.1059475254720788</v>
      </c>
      <c r="I125" s="1">
        <f t="shared" si="83"/>
        <v>1.105947419784683</v>
      </c>
      <c r="J125" s="1">
        <f t="shared" si="83"/>
        <v>1.1059474395472093</v>
      </c>
      <c r="K125" s="1">
        <f t="shared" si="83"/>
        <v>1.1059467192904202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1.5333385246580046E-2</v>
      </c>
      <c r="G126" s="1">
        <f>'[1]Electricity and CHPs_IN'!M$23/SUM('[1]Electricity and CHPs_IN'!M$22:M$23)*G94</f>
        <v>1.9106132534140868E-2</v>
      </c>
      <c r="H126" s="1">
        <f>'[1]Electricity and CHPs_IN'!N$23/SUM('[1]Electricity and CHPs_IN'!N$22:N$23)*H94</f>
        <v>3.2486284922202987E-3</v>
      </c>
      <c r="I126" s="1">
        <f>'[1]Electricity and CHPs_IN'!O$23/SUM('[1]Electricity and CHPs_IN'!O$22:O$23)*I94</f>
        <v>1.6873136737685925E-3</v>
      </c>
      <c r="J126" s="1">
        <f>'[1]Electricity and CHPs_IN'!P$23/SUM('[1]Electricity and CHPs_IN'!P$22:P$23)*J94</f>
        <v>2.1358311237622395E-2</v>
      </c>
      <c r="K126" s="1">
        <f>'[1]Electricity and CHPs_IN'!Q$23/SUM('[1]Electricity and CHPs_IN'!Q$22:Q$23)*K94</f>
        <v>6.1159111393089321E-5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4.7181402273278146E-6</v>
      </c>
      <c r="J127" s="1">
        <f>'[1]Electricity and CHPs_IN'!P$23/SUM('[1]Electricity and CHPs_IN'!P$22:P$23)*J95</f>
        <v>6.0203273597752758E-4</v>
      </c>
      <c r="K127" s="1">
        <f>'[1]Electricity and CHPs_IN'!Q$23/SUM('[1]Electricity and CHPs_IN'!Q$22:Q$23)*K95</f>
        <v>6.4469227813692714E-2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8.2546818187212416</v>
      </c>
      <c r="G128" s="1">
        <f t="shared" ref="G128:K128" si="84">SUM(G129:G134)</f>
        <v>8.9452052458871734</v>
      </c>
      <c r="H128" s="1">
        <f t="shared" si="84"/>
        <v>9.1760188650215522</v>
      </c>
      <c r="I128" s="1">
        <f t="shared" si="84"/>
        <v>9.1336148758078188</v>
      </c>
      <c r="J128" s="1">
        <f t="shared" si="84"/>
        <v>10.003768785904628</v>
      </c>
      <c r="K128" s="1">
        <f t="shared" si="84"/>
        <v>11.007063275263413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6.5070006309385473</v>
      </c>
      <c r="G129" s="1">
        <f>'[1]Electricity and CHPs'!C19</f>
        <v>7.3027684341940873</v>
      </c>
      <c r="H129" s="1">
        <f>'[1]Electricity and CHPs'!D19</f>
        <v>7.4118128757362527</v>
      </c>
      <c r="I129" s="1">
        <f>'[1]Electricity and CHPs'!E19</f>
        <v>7.3981391323893559</v>
      </c>
      <c r="J129" s="1">
        <f>'[1]Electricity and CHPs'!F19</f>
        <v>6.19542835125021</v>
      </c>
      <c r="K129" s="1">
        <f>'[1]Electricity and CHPs'!G19</f>
        <v>4.6534314798476526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2.2294433250290862</v>
      </c>
      <c r="K130" s="1">
        <f>'[1]Electricity and CHPs'!G20</f>
        <v>4.444116437746378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1.517639057153128</v>
      </c>
      <c r="G131" s="1">
        <f>'[1]Electricity and CHPs'!C26</f>
        <v>1.4122787876775011</v>
      </c>
      <c r="H131" s="1">
        <f>'[1]Electricity and CHPs'!D26</f>
        <v>1.427499700358642</v>
      </c>
      <c r="I131" s="1">
        <f>'[1]Electricity and CHPs'!E26</f>
        <v>1.4025302392283776</v>
      </c>
      <c r="J131" s="1">
        <f>'[1]Electricity and CHPs'!F26</f>
        <v>0.91049302701185741</v>
      </c>
      <c r="K131" s="1">
        <f>'[1]Electricity and CHPs'!G26</f>
        <v>0.60490078448213325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0.37292758015730176</v>
      </c>
      <c r="K132" s="1">
        <f>'[1]Electricity and CHPs'!G27</f>
        <v>0.71175206687823367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0.23004213062956766</v>
      </c>
      <c r="G133" s="1">
        <f>'[1]Electricity and CHPs'!C44</f>
        <v>0.23015802401558491</v>
      </c>
      <c r="H133" s="1">
        <f>'[1]Electricity and CHPs'!D44</f>
        <v>0.33670628892665849</v>
      </c>
      <c r="I133" s="1">
        <f>'[1]Electricity and CHPs'!E44</f>
        <v>0.33294550419008573</v>
      </c>
      <c r="J133" s="1">
        <f>'[1]Electricity and CHPs'!F44</f>
        <v>6.9043481907568585E-3</v>
      </c>
      <c r="K133" s="1">
        <f>'[1]Electricity and CHPs'!G44</f>
        <v>5.8920332682589463E-5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0.28857215426541638</v>
      </c>
      <c r="K134" s="1">
        <f>'[1]Electricity and CHPs'!G45</f>
        <v>0.59280358597633254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4.0123198440458374</v>
      </c>
      <c r="G135" s="1">
        <f t="shared" ref="G135:K135" si="86">SUM(G136:G139)</f>
        <v>4.357523610935794</v>
      </c>
      <c r="H135" s="1">
        <f t="shared" si="86"/>
        <v>4.419656288047447</v>
      </c>
      <c r="I135" s="1">
        <f t="shared" si="86"/>
        <v>4.4003346858088674</v>
      </c>
      <c r="J135" s="1">
        <f t="shared" si="86"/>
        <v>4.8541461417242271</v>
      </c>
      <c r="K135" s="1">
        <f t="shared" si="86"/>
        <v>5.207100384477199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3.2535003154692737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3.6513842170970436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3.7059064378681263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3.6990695661946784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3.097714175625105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2.3267157399238263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1.1147216625145431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2.222058218873189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0.75881952857656398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0.70613939383875057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0.71374985017932102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0.7012651196141888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0.45524651350592871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0.30245039224106662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0.18646379007865091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0.35587603343911683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4.2423619746754051</v>
      </c>
      <c r="G142" s="1">
        <f t="shared" ref="G142:K142" si="87">SUM(G143:G148)</f>
        <v>4.5876816349513785</v>
      </c>
      <c r="H142" s="1">
        <f t="shared" si="87"/>
        <v>4.7563625769741051</v>
      </c>
      <c r="I142" s="1">
        <f t="shared" si="87"/>
        <v>4.7332801899989523</v>
      </c>
      <c r="J142" s="1">
        <f t="shared" si="87"/>
        <v>5.1496226441804005</v>
      </c>
      <c r="K142" s="1">
        <f t="shared" si="87"/>
        <v>5.7999628907862135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3.2535003154692737</v>
      </c>
      <c r="G143" s="1">
        <f t="shared" ref="G143:K143" si="88">G129-G136</f>
        <v>3.6513842170970436</v>
      </c>
      <c r="H143" s="1">
        <f t="shared" si="88"/>
        <v>3.7059064378681263</v>
      </c>
      <c r="I143" s="1">
        <f t="shared" si="88"/>
        <v>3.6990695661946775</v>
      </c>
      <c r="J143" s="1">
        <f t="shared" si="88"/>
        <v>3.097714175625105</v>
      </c>
      <c r="K143" s="1">
        <f t="shared" si="88"/>
        <v>2.3267157399238263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1.1147216625145431</v>
      </c>
      <c r="K144" s="1">
        <f t="shared" si="89"/>
        <v>2.222058218873189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0.75881952857656398</v>
      </c>
      <c r="G145" s="1">
        <f t="shared" si="90"/>
        <v>0.70613939383875057</v>
      </c>
      <c r="H145" s="1">
        <f t="shared" si="90"/>
        <v>0.71374985017932102</v>
      </c>
      <c r="I145" s="1">
        <f t="shared" si="90"/>
        <v>0.7012651196141888</v>
      </c>
      <c r="J145" s="1">
        <f t="shared" si="90"/>
        <v>0.45524651350592871</v>
      </c>
      <c r="K145" s="1">
        <f t="shared" si="90"/>
        <v>0.30245039224106662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0.18646379007865085</v>
      </c>
      <c r="K146" s="1">
        <f t="shared" si="91"/>
        <v>0.35587603343911683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0.23004213062956766</v>
      </c>
      <c r="G147" s="1">
        <f t="shared" si="92"/>
        <v>0.23015802401558491</v>
      </c>
      <c r="H147" s="1">
        <f t="shared" si="92"/>
        <v>0.33670628892665849</v>
      </c>
      <c r="I147" s="1">
        <f t="shared" si="92"/>
        <v>0.33294550419008573</v>
      </c>
      <c r="J147" s="1">
        <f t="shared" si="92"/>
        <v>6.9043481907568585E-3</v>
      </c>
      <c r="K147" s="1">
        <f t="shared" si="92"/>
        <v>5.8920332682589463E-5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0.28857215426541638</v>
      </c>
      <c r="K148" s="1">
        <f t="shared" si="96"/>
        <v>0.59280358597633254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0.6016371624239355</v>
      </c>
      <c r="G149" s="1">
        <f t="shared" ref="G149:K149" si="97">SUM(G150:G156)</f>
        <v>0.60163681701626004</v>
      </c>
      <c r="H149" s="1">
        <f t="shared" si="97"/>
        <v>0.60180806903323858</v>
      </c>
      <c r="I149" s="1">
        <f t="shared" si="97"/>
        <v>2.4418769683476094</v>
      </c>
      <c r="J149" s="1">
        <f t="shared" si="97"/>
        <v>4.542688271244617</v>
      </c>
      <c r="K149" s="1">
        <f t="shared" si="97"/>
        <v>6.4866043831693379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0.42916516422077106</v>
      </c>
      <c r="G150" s="1">
        <f>'[1]Electricity and CHPs'!C25</f>
        <v>7.9992032761326298E-2</v>
      </c>
      <c r="H150" s="1">
        <f>'[1]Electricity and CHPs'!D25</f>
        <v>6.8723843169144622E-4</v>
      </c>
      <c r="I150" s="1">
        <f>'[1]Electricity and CHPs'!E25</f>
        <v>2.8728445246053776E-3</v>
      </c>
      <c r="J150" s="1">
        <f>'[1]Electricity and CHPs'!F25</f>
        <v>1.2653794098131343</v>
      </c>
      <c r="K150" s="1">
        <f>'[1]Electricity and CHPs'!G25</f>
        <v>1.5292173642796838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4.2834266224893957E-4</v>
      </c>
      <c r="K151" s="1">
        <f>'[1]Electricity and CHPs'!G31</f>
        <v>0.59987125155669185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0.17247199820316444</v>
      </c>
      <c r="G152" s="1">
        <f>'[1]Electricity and CHPs'!C42</f>
        <v>0.52164478425493377</v>
      </c>
      <c r="H152" s="1">
        <f>'[1]Electricity and CHPs'!D42</f>
        <v>0.60112083060154708</v>
      </c>
      <c r="I152" s="1">
        <f>'[1]Electricity and CHPs'!E42</f>
        <v>2.4373945930436127</v>
      </c>
      <c r="J152" s="1">
        <f>'[1]Electricity and CHPs'!F42</f>
        <v>1.9807003223475721</v>
      </c>
      <c r="K152" s="1">
        <f>'[1]Electricity and CHPs'!G42</f>
        <v>1.1187358325846608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1.2933120403939449</v>
      </c>
      <c r="K153" s="1">
        <f>'[1]Electricity and CHPs'!G43</f>
        <v>3.2372325947322733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3.7819152014581775E-4</v>
      </c>
      <c r="J154" s="1">
        <f>'[1]Electricity and CHPs'!F50</f>
        <v>6.4959450142507602E-4</v>
      </c>
      <c r="K154" s="1">
        <f>'[1]Electricity and CHPs'!G50</f>
        <v>3.8114081408884459E-4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8.1455450144698777E-4</v>
      </c>
      <c r="J155" s="1">
        <f>'[1]Electricity and CHPs'!F53</f>
        <v>1.5494096404931345E-3</v>
      </c>
      <c r="K155" s="1">
        <f>'[1]Electricity and CHPs'!G53</f>
        <v>1.0101780747757937E-3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4.1678475779830036E-4</v>
      </c>
      <c r="J156" s="1">
        <f>'[1]Electricity and CHPs'!F56</f>
        <v>6.6915188579910929E-4</v>
      </c>
      <c r="K156" s="1">
        <f>'[1]Electricity and CHPs'!G56</f>
        <v>1.5602112716298679E-4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0.54529206235107419</v>
      </c>
      <c r="H157" s="1">
        <f t="shared" si="98"/>
        <v>1.6047921407617192</v>
      </c>
      <c r="I157" s="1">
        <f t="shared" si="98"/>
        <v>7.9180941061513765</v>
      </c>
      <c r="J157" s="1">
        <f t="shared" si="98"/>
        <v>12.700663934624584</v>
      </c>
      <c r="K157" s="1">
        <f t="shared" si="98"/>
        <v>15.482040959617091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0.54529206235107419</v>
      </c>
      <c r="H158" s="1">
        <f>'[1]Electricity and CHPs'!D33</f>
        <v>1.6047921407617192</v>
      </c>
      <c r="I158" s="1">
        <f>'[1]Electricity and CHPs'!E33</f>
        <v>7.9180941061513765</v>
      </c>
      <c r="J158" s="1">
        <f>'[1]Electricity and CHPs'!F33</f>
        <v>12.700663934624584</v>
      </c>
      <c r="K158" s="1">
        <f>'[1]Electricity and CHPs'!G33</f>
        <v>15.482040959617091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12.822559038954811</v>
      </c>
      <c r="H159" s="1">
        <f t="shared" si="99"/>
        <v>28.800010044395066</v>
      </c>
      <c r="I159" s="1">
        <f t="shared" si="99"/>
        <v>33.151155251908719</v>
      </c>
      <c r="J159" s="1">
        <f t="shared" si="99"/>
        <v>69.807857983765857</v>
      </c>
      <c r="K159" s="1">
        <f t="shared" si="99"/>
        <v>107.01283807235535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0.14080575852840765</v>
      </c>
      <c r="I160" s="1">
        <f>'[1]Electricity and CHPs'!E34</f>
        <v>0.23802941543753278</v>
      </c>
      <c r="J160" s="1">
        <f>'[1]Electricity and CHPs'!F34</f>
        <v>4.978077010722302</v>
      </c>
      <c r="K160" s="1">
        <f>'[1]Electricity and CHPs'!G34</f>
        <v>10.007690324967619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4.8498357697804488</v>
      </c>
      <c r="H161" s="1">
        <f>'[1]Electricity and CHPs'!D35</f>
        <v>9.5945044208489989</v>
      </c>
      <c r="I161" s="1">
        <f>'[1]Electricity and CHPs'!E35</f>
        <v>11.317951569006372</v>
      </c>
      <c r="J161" s="1">
        <f>'[1]Electricity and CHPs'!F35</f>
        <v>39.100427875484755</v>
      </c>
      <c r="K161" s="1">
        <f>'[1]Electricity and CHPs'!G35</f>
        <v>62.600442054901073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3.3906748563863109</v>
      </c>
      <c r="H162" s="1">
        <f>'[1]Electricity and CHPs'!D36</f>
        <v>8.0481917214035175</v>
      </c>
      <c r="I162" s="1">
        <f>'[1]Electricity and CHPs'!E36</f>
        <v>8.7800628818144535</v>
      </c>
      <c r="J162" s="1">
        <f>'[1]Electricity and CHPs'!F36</f>
        <v>5.9845998229194741</v>
      </c>
      <c r="K162" s="1">
        <f>'[1]Electricity and CHPs'!G36</f>
        <v>8.7422906366337455E-3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1.2875933340508654</v>
      </c>
      <c r="H163" s="1">
        <f>'[1]Electricity and CHPs'!D37</f>
        <v>4.1841071129051866</v>
      </c>
      <c r="I163" s="1">
        <f>'[1]Electricity and CHPs'!E37</f>
        <v>4.8672217877922588</v>
      </c>
      <c r="J163" s="1">
        <f>'[1]Electricity and CHPs'!F37</f>
        <v>10.965336314342981</v>
      </c>
      <c r="K163" s="1">
        <f>'[1]Electricity and CHPs'!G37</f>
        <v>24.698022582179767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3.2944550787371862</v>
      </c>
      <c r="H164" s="1">
        <f>'[1]Electricity and CHPs'!D38</f>
        <v>6.8324010307089518</v>
      </c>
      <c r="I164" s="1">
        <f>'[1]Electricity and CHPs'!E38</f>
        <v>7.9478895978581043</v>
      </c>
      <c r="J164" s="1">
        <f>'[1]Electricity and CHPs'!F38</f>
        <v>8.7794169602963397</v>
      </c>
      <c r="K164" s="1">
        <f>'[1]Electricity and CHPs'!G38</f>
        <v>9.697940819670265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6.7904630063737289E-3</v>
      </c>
      <c r="K165" s="1">
        <f>'[1]Electricity and CHPs'!G32</f>
        <v>1.0331746833323973E-2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6.7904630063737289E-3</v>
      </c>
      <c r="K166" s="1">
        <f t="shared" si="103"/>
        <v>1.0331746833323973E-2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1.048541770961956E-3</v>
      </c>
      <c r="J167" s="1">
        <f t="shared" si="104"/>
        <v>0.13235481572257407</v>
      </c>
      <c r="K167" s="1">
        <f t="shared" si="104"/>
        <v>0.60732083230696265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1.5589964477782429E-3</v>
      </c>
      <c r="K168" s="1">
        <f>'[1]Electricity and CHPs'!G30</f>
        <v>1.5007302319146626E-3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7.9938573618661471E-4</v>
      </c>
      <c r="J169" s="1">
        <f>'[1]Electricity and CHPs'!F46</f>
        <v>0.13019050261456477</v>
      </c>
      <c r="K169" s="1">
        <f>'[1]Electricity and CHPs'!G46</f>
        <v>0.60551255181227925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2.4915603477534124E-4</v>
      </c>
      <c r="J170" s="1">
        <f>'[1]Electricity and CHPs'!F57</f>
        <v>6.0531666023104708E-4</v>
      </c>
      <c r="K170" s="1">
        <f>'[1]Electricity and CHPs'!G57</f>
        <v>3.0755026276869718E-4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0.10027074054859568</v>
      </c>
      <c r="G171" s="1">
        <f t="shared" ref="G171:K171" si="106">SUM(G172:G178)</f>
        <v>1.3397084694764463E-2</v>
      </c>
      <c r="H171" s="1">
        <f t="shared" si="106"/>
        <v>0.10033987213512169</v>
      </c>
      <c r="I171" s="1">
        <f t="shared" si="106"/>
        <v>3.1625139044915353E-2</v>
      </c>
      <c r="J171" s="1">
        <f t="shared" si="106"/>
        <v>0.49655630752013674</v>
      </c>
      <c r="K171" s="1">
        <f t="shared" si="106"/>
        <v>2.5256450022062058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9.4513168264089953E-2</v>
      </c>
      <c r="G172" s="1">
        <f>'[1]Electricity and CHPs'!C70</f>
        <v>8.3064637718706716E-3</v>
      </c>
      <c r="H172" s="1">
        <f>'[1]Electricity and CHPs'!D70</f>
        <v>9.4499701376992984E-2</v>
      </c>
      <c r="I172" s="1">
        <f>'[1]Electricity and CHPs'!E70</f>
        <v>5.79341992978004E-4</v>
      </c>
      <c r="J172" s="1">
        <f>'[1]Electricity and CHPs'!F70</f>
        <v>2.1626957204583394E-2</v>
      </c>
      <c r="K172" s="1">
        <f>'[1]Electricity and CHPs'!G70</f>
        <v>6.0556555729751986E-2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1.5218412753945825E-3</v>
      </c>
      <c r="G173" s="1">
        <f>'[1]Electricity and CHPs'!C71</f>
        <v>1.1683770699890488E-3</v>
      </c>
      <c r="H173" s="1">
        <f>'[1]Electricity and CHPs'!D71</f>
        <v>1.5556697010572619E-3</v>
      </c>
      <c r="I173" s="1">
        <f>'[1]Electricity and CHPs'!E71</f>
        <v>1.2777835795287915E-3</v>
      </c>
      <c r="J173" s="1">
        <f>'[1]Electricity and CHPs'!F71</f>
        <v>9.8921580264475908E-2</v>
      </c>
      <c r="K173" s="1">
        <f>'[1]Electricity and CHPs'!G71</f>
        <v>1.9144397940842841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1.3590819219700132E-3</v>
      </c>
      <c r="G174" s="1">
        <f>'[1]Electricity and CHPs'!C72</f>
        <v>1.0609554399088183E-3</v>
      </c>
      <c r="H174" s="1">
        <f>'[1]Electricity and CHPs'!D72</f>
        <v>1.3888848176393993E-3</v>
      </c>
      <c r="I174" s="1">
        <f>'[1]Electricity and CHPs'!E72</f>
        <v>1.2082481000514178E-3</v>
      </c>
      <c r="J174" s="1">
        <f>'[1]Electricity and CHPs'!F72</f>
        <v>7.3702866588117848E-3</v>
      </c>
      <c r="K174" s="1">
        <f>'[1]Electricity and CHPs'!G72</f>
        <v>1.8414816451631618E-2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4.2495928889099688E-4</v>
      </c>
      <c r="G175" s="1">
        <f>'[1]Electricity and CHPs'!C73</f>
        <v>4.2237419136849569E-4</v>
      </c>
      <c r="H175" s="1">
        <f>'[1]Electricity and CHPs'!D73</f>
        <v>4.2591852217225369E-4</v>
      </c>
      <c r="I175" s="1">
        <f>'[1]Electricity and CHPs'!E73</f>
        <v>1.5728176819579537E-3</v>
      </c>
      <c r="J175" s="1">
        <f>'[1]Electricity and CHPs'!F73</f>
        <v>2.752048617871994E-3</v>
      </c>
      <c r="K175" s="1">
        <f>'[1]Electricity and CHPs'!G73</f>
        <v>2.08413478319973E-3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1.0110730336233189E-3</v>
      </c>
      <c r="G176" s="1">
        <f>'[1]Electricity and CHPs'!C74</f>
        <v>1.0059824557528765E-3</v>
      </c>
      <c r="H176" s="1">
        <f>'[1]Electricity and CHPs'!D74</f>
        <v>1.020053537379843E-3</v>
      </c>
      <c r="I176" s="1">
        <f>'[1]Electricity and CHPs'!E74</f>
        <v>1.2708591928520458E-2</v>
      </c>
      <c r="J176" s="1">
        <f>'[1]Electricity and CHPs'!F74</f>
        <v>0.17229253644011727</v>
      </c>
      <c r="K176" s="1">
        <f>'[1]Electricity and CHPs'!G74</f>
        <v>0.22090198820276075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1.0135230172668654E-3</v>
      </c>
      <c r="G177" s="1">
        <f>'[1]Electricity and CHPs'!C75</f>
        <v>1.0084130699992374E-3</v>
      </c>
      <c r="H177" s="1">
        <f>'[1]Electricity and CHPs'!D75</f>
        <v>1.0220541700756086E-3</v>
      </c>
      <c r="I177" s="1">
        <f>'[1]Electricity and CHPs'!E75</f>
        <v>1.2693291174154769E-2</v>
      </c>
      <c r="J177" s="1">
        <f>'[1]Electricity and CHPs'!F75</f>
        <v>0.19123385373103013</v>
      </c>
      <c r="K177" s="1">
        <f>'[1]Electricity and CHPs'!G75</f>
        <v>0.3075326687059961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4.2709374735995026E-4</v>
      </c>
      <c r="G178" s="1">
        <f>'[1]Electricity and CHPs'!C76</f>
        <v>4.2451869587531454E-4</v>
      </c>
      <c r="H178" s="1">
        <f>'[1]Electricity and CHPs'!D76</f>
        <v>4.2759000980433995E-4</v>
      </c>
      <c r="I178" s="1">
        <f>'[1]Electricity and CHPs'!E76</f>
        <v>1.5850645877239595E-3</v>
      </c>
      <c r="J178" s="1">
        <f>'[1]Electricity and CHPs'!F76</f>
        <v>2.3590446032462744E-3</v>
      </c>
      <c r="K178" s="1">
        <f>'[1]Electricity and CHPs'!G76</f>
        <v>1.7150442485814002E-3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29.584788115132032</v>
      </c>
      <c r="G179" s="3">
        <f t="shared" ref="G179:K179" si="107">SUM(G180,G231)</f>
        <v>33.73351374849598</v>
      </c>
      <c r="H179" s="3">
        <f t="shared" si="107"/>
        <v>31.112711183810276</v>
      </c>
      <c r="I179" s="3">
        <f t="shared" si="107"/>
        <v>37.161402094250832</v>
      </c>
      <c r="J179" s="3">
        <f t="shared" si="107"/>
        <v>45.296000131826339</v>
      </c>
      <c r="K179" s="3">
        <f t="shared" si="107"/>
        <v>45.553876331059342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23.057918032887954</v>
      </c>
      <c r="G180" s="1">
        <f t="shared" si="108"/>
        <v>25.545426066089153</v>
      </c>
      <c r="H180" s="1">
        <f t="shared" si="108"/>
        <v>23.485144598250407</v>
      </c>
      <c r="I180" s="1">
        <f t="shared" si="108"/>
        <v>25.258038967870469</v>
      </c>
      <c r="J180" s="1">
        <f t="shared" si="108"/>
        <v>26.208330075032208</v>
      </c>
      <c r="K180" s="1">
        <f t="shared" si="108"/>
        <v>28.163173465692516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17.233744022074767</v>
      </c>
      <c r="G181" s="1">
        <f t="shared" si="109"/>
        <v>13.262707227972351</v>
      </c>
      <c r="H181" s="1">
        <f t="shared" si="109"/>
        <v>13.183862875334345</v>
      </c>
      <c r="I181" s="1">
        <f t="shared" si="109"/>
        <v>12.802054495340508</v>
      </c>
      <c r="J181" s="1">
        <f t="shared" si="109"/>
        <v>14.338812713245332</v>
      </c>
      <c r="K181" s="1">
        <f t="shared" si="109"/>
        <v>15.335098834286338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9.2644574813102922E-3</v>
      </c>
      <c r="G182" s="1">
        <f t="shared" ref="G182:K182" si="110">G183</f>
        <v>2.045883856407155E-4</v>
      </c>
      <c r="H182" s="1">
        <f t="shared" si="110"/>
        <v>1.3817554999906241E-3</v>
      </c>
      <c r="I182" s="1">
        <f t="shared" si="110"/>
        <v>9.44746939974949E-4</v>
      </c>
      <c r="J182" s="1">
        <f t="shared" si="110"/>
        <v>1.0769055466148007E-3</v>
      </c>
      <c r="K182" s="1">
        <f t="shared" si="110"/>
        <v>1.3444775784672597E-5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9.2644574813102922E-3</v>
      </c>
      <c r="G183" s="1">
        <f>'[1]Electricity and CHPs'!C$94</f>
        <v>2.045883856407155E-4</v>
      </c>
      <c r="H183" s="1">
        <f>'[1]Electricity and CHPs'!D$94</f>
        <v>1.3817554999906241E-3</v>
      </c>
      <c r="I183" s="1">
        <f>'[1]Electricity and CHPs'!E$94</f>
        <v>9.44746939974949E-4</v>
      </c>
      <c r="J183" s="1">
        <f>'[1]Electricity and CHPs'!F$94</f>
        <v>1.0769055466148007E-3</v>
      </c>
      <c r="K183" s="1">
        <f>'[1]Electricity and CHPs'!G$94</f>
        <v>1.3444775784672597E-5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9.2644574813102922E-3</v>
      </c>
      <c r="G184" s="1">
        <f t="shared" ref="G184:K184" si="111">G183-G185</f>
        <v>2.045883856407155E-4</v>
      </c>
      <c r="H184" s="1">
        <f t="shared" si="111"/>
        <v>1.3817554999906241E-3</v>
      </c>
      <c r="I184" s="1">
        <f t="shared" si="111"/>
        <v>9.44746939974949E-4</v>
      </c>
      <c r="J184" s="1">
        <f t="shared" si="111"/>
        <v>1.0769055466148007E-3</v>
      </c>
      <c r="K184" s="1">
        <f t="shared" si="111"/>
        <v>1.3444775784672597E-5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1.8035515685517225</v>
      </c>
      <c r="G186" s="1">
        <f t="shared" ref="G186:K186" si="113">SUM(G187:G188)</f>
        <v>5.0775540096383465E-4</v>
      </c>
      <c r="H186" s="1">
        <f t="shared" si="113"/>
        <v>1.1326474607451773E-3</v>
      </c>
      <c r="I186" s="1">
        <f t="shared" si="113"/>
        <v>1.3936294261947198E-2</v>
      </c>
      <c r="J186" s="1">
        <f t="shared" si="113"/>
        <v>6.3810944393140612E-3</v>
      </c>
      <c r="K186" s="1">
        <f t="shared" si="113"/>
        <v>1.6689910490604715E-2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1.8035515685517225</v>
      </c>
      <c r="G187" s="1">
        <f>'[1]Electricity and CHPs'!C$91</f>
        <v>5.0775540096383465E-4</v>
      </c>
      <c r="H187" s="1">
        <f>'[1]Electricity and CHPs'!D$91</f>
        <v>1.1326474607451773E-3</v>
      </c>
      <c r="I187" s="1">
        <f>'[1]Electricity and CHPs'!E$91</f>
        <v>1.3936294261947198E-2</v>
      </c>
      <c r="J187" s="1">
        <f>'[1]Electricity and CHPs'!F$91</f>
        <v>2.0777758889298265E-3</v>
      </c>
      <c r="K187" s="1">
        <f>'[1]Electricity and CHPs'!G$91</f>
        <v>5.6461440364354639E-4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4.3033185503842351E-3</v>
      </c>
      <c r="K188" s="1">
        <f>'[1]Electricity and CHPs'!G$95</f>
        <v>1.6125296086961168E-2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1.757026658408823</v>
      </c>
      <c r="G189" s="1">
        <f t="shared" ref="G189:K189" si="114">SUM(G190:G191)</f>
        <v>4.9225523621887544E-4</v>
      </c>
      <c r="H189" s="1">
        <f t="shared" si="114"/>
        <v>1.0877678317432165E-3</v>
      </c>
      <c r="I189" s="1">
        <f t="shared" si="114"/>
        <v>1.3649729813418597E-2</v>
      </c>
      <c r="J189" s="1">
        <f t="shared" si="114"/>
        <v>5.6949142173898576E-3</v>
      </c>
      <c r="K189" s="1">
        <f t="shared" si="114"/>
        <v>1.2410354239702751E-2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1.757026658408823</v>
      </c>
      <c r="G190" s="1">
        <f t="shared" ref="G190:K190" si="115">G187-G193</f>
        <v>4.9225523621887544E-4</v>
      </c>
      <c r="H190" s="1">
        <f t="shared" si="115"/>
        <v>1.0877678317432165E-3</v>
      </c>
      <c r="I190" s="1">
        <f t="shared" si="115"/>
        <v>1.3649729813418597E-2</v>
      </c>
      <c r="J190" s="1">
        <f t="shared" si="115"/>
        <v>1.8543457651268181E-3</v>
      </c>
      <c r="K190" s="1">
        <f t="shared" si="115"/>
        <v>4.1983836653883961E-4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3.8405684522630395E-3</v>
      </c>
      <c r="K191" s="1">
        <f t="shared" si="116"/>
        <v>1.1990515873163911E-2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4.6524910142899556E-2</v>
      </c>
      <c r="G192" s="1">
        <f t="shared" ref="G192:K192" si="117">SUM(G193:G194)</f>
        <v>1.5500164744959205E-5</v>
      </c>
      <c r="H192" s="1">
        <f t="shared" si="117"/>
        <v>4.4879629001960884E-5</v>
      </c>
      <c r="I192" s="1">
        <f t="shared" si="117"/>
        <v>2.8656444852860093E-4</v>
      </c>
      <c r="J192" s="1">
        <f t="shared" si="117"/>
        <v>6.8618022192420405E-4</v>
      </c>
      <c r="K192" s="1">
        <f t="shared" si="117"/>
        <v>4.2795562509019636E-3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4.6524910142899556E-2</v>
      </c>
      <c r="G193" s="1">
        <f t="shared" si="118"/>
        <v>1.5500164744959205E-5</v>
      </c>
      <c r="H193" s="1">
        <f t="shared" si="118"/>
        <v>4.4879629001960884E-5</v>
      </c>
      <c r="I193" s="1">
        <f t="shared" si="118"/>
        <v>2.8656444852860093E-4</v>
      </c>
      <c r="J193" s="1">
        <f t="shared" si="118"/>
        <v>2.2343012380300831E-4</v>
      </c>
      <c r="K193" s="1">
        <f t="shared" si="118"/>
        <v>1.4477603710470681E-4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4.6275009812119574E-4</v>
      </c>
      <c r="K194" s="1">
        <f t="shared" si="118"/>
        <v>4.134780213797257E-3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14.159843506431852</v>
      </c>
      <c r="G195" s="1">
        <f t="shared" ref="G195:K195" si="119">SUM(G196:G197)</f>
        <v>13.051648760504861</v>
      </c>
      <c r="H195" s="1">
        <f t="shared" si="119"/>
        <v>13.178291045702483</v>
      </c>
      <c r="I195" s="1">
        <f t="shared" si="119"/>
        <v>12.779634955080315</v>
      </c>
      <c r="J195" s="1">
        <f t="shared" si="119"/>
        <v>11.020200888993037</v>
      </c>
      <c r="K195" s="1">
        <f t="shared" si="119"/>
        <v>10.757714342098712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14.159843506431852</v>
      </c>
      <c r="G196" s="1">
        <f>'[1]Electricity and CHPs'!C$93-G197</f>
        <v>13.051648760504861</v>
      </c>
      <c r="H196" s="1">
        <f>'[1]Electricity and CHPs'!D$93-H197</f>
        <v>13.178291045702483</v>
      </c>
      <c r="I196" s="1">
        <f>'[1]Electricity and CHPs'!E$93-I197</f>
        <v>12.779634955080315</v>
      </c>
      <c r="J196" s="1">
        <f>'[1]Electricity and CHPs'!F$93-J197</f>
        <v>7.5211446314932271</v>
      </c>
      <c r="K196" s="1">
        <f>'[1]Electricity and CHPs'!G$93-K197</f>
        <v>4.4515910295575623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3.4990562574998099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6.3061233125411498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7.0799217532159258</v>
      </c>
      <c r="G198" s="1">
        <f t="shared" ref="G198:K198" si="120">SUM(G199:G200)</f>
        <v>6.5258243802524314</v>
      </c>
      <c r="H198" s="1">
        <f t="shared" si="120"/>
        <v>6.5891455228512417</v>
      </c>
      <c r="I198" s="1">
        <f t="shared" si="120"/>
        <v>6.3898174775401575</v>
      </c>
      <c r="J198" s="1">
        <f t="shared" si="120"/>
        <v>5.5101004444965191</v>
      </c>
      <c r="K198" s="1">
        <f t="shared" si="120"/>
        <v>5.378857171049356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7.0799217532159258</v>
      </c>
      <c r="G199" s="1">
        <f t="shared" si="121"/>
        <v>6.5258243802524314</v>
      </c>
      <c r="H199" s="1">
        <f t="shared" si="121"/>
        <v>6.5891455228512417</v>
      </c>
      <c r="I199" s="1">
        <f t="shared" si="121"/>
        <v>6.3898174775401575</v>
      </c>
      <c r="J199" s="1">
        <f t="shared" si="121"/>
        <v>3.7605723157466135</v>
      </c>
      <c r="K199" s="1">
        <f t="shared" si="121"/>
        <v>2.2257955147787811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1.7495281287499054</v>
      </c>
      <c r="K200" s="1">
        <f t="shared" si="122"/>
        <v>3.1530616562705749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7.0799217532159258</v>
      </c>
      <c r="G201" s="1">
        <f t="shared" ref="G201:K201" si="123">SUM(G202:G203)</f>
        <v>6.5258243802524296</v>
      </c>
      <c r="H201" s="1">
        <f t="shared" si="123"/>
        <v>6.5891455228512417</v>
      </c>
      <c r="I201" s="1">
        <f t="shared" si="123"/>
        <v>6.3898174775401575</v>
      </c>
      <c r="J201" s="1">
        <f t="shared" si="123"/>
        <v>5.5101004444965183</v>
      </c>
      <c r="K201" s="1">
        <f t="shared" si="123"/>
        <v>5.378857171049356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7.0799217532159258</v>
      </c>
      <c r="G202" s="1">
        <f t="shared" si="124"/>
        <v>6.5258243802524296</v>
      </c>
      <c r="H202" s="1">
        <f t="shared" si="124"/>
        <v>6.5891455228512417</v>
      </c>
      <c r="I202" s="1">
        <f t="shared" si="124"/>
        <v>6.3898174775401575</v>
      </c>
      <c r="J202" s="1">
        <f t="shared" si="124"/>
        <v>3.7605723157466135</v>
      </c>
      <c r="K202" s="1">
        <f t="shared" si="124"/>
        <v>2.2257955147787811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1.7495281287499045</v>
      </c>
      <c r="K203" s="1">
        <f t="shared" si="124"/>
        <v>3.1530616562705749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1.2610844896098814</v>
      </c>
      <c r="G204" s="1">
        <f t="shared" ref="G204:K204" si="125">G205</f>
        <v>0.21034612368088559</v>
      </c>
      <c r="H204" s="1">
        <f t="shared" si="125"/>
        <v>3.0574266711253292E-3</v>
      </c>
      <c r="I204" s="1">
        <f t="shared" si="125"/>
        <v>7.5384990582711029E-3</v>
      </c>
      <c r="J204" s="1">
        <f t="shared" si="125"/>
        <v>3.3092607571512085</v>
      </c>
      <c r="K204" s="1">
        <f t="shared" si="125"/>
        <v>4.5587873582952492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1.2610844896098814</v>
      </c>
      <c r="G205" s="1">
        <f>'[1]Electricity and CHPs'!C$92</f>
        <v>0.21034612368088559</v>
      </c>
      <c r="H205" s="1">
        <f>'[1]Electricity and CHPs'!D$92</f>
        <v>3.0574266711253292E-3</v>
      </c>
      <c r="I205" s="1">
        <f>'[1]Electricity and CHPs'!E$92</f>
        <v>7.5384990582711029E-3</v>
      </c>
      <c r="J205" s="1">
        <f>'[1]Electricity and CHPs'!F$92</f>
        <v>3.3092607571512085</v>
      </c>
      <c r="K205" s="1">
        <f>'[1]Electricity and CHPs'!G$92</f>
        <v>4.5587873582952492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1.8930671151592853E-3</v>
      </c>
      <c r="K206" s="1">
        <f t="shared" si="126"/>
        <v>1.8937786259875472E-3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1.8930671151592853E-3</v>
      </c>
      <c r="K207" s="1">
        <f>'[1]Electricity and CHPs'!G$96</f>
        <v>1.8937786259875472E-3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5.8241740108131861</v>
      </c>
      <c r="G208" s="1">
        <f t="shared" ref="G208:K208" si="127">SUM(G209,G215,G217,G223,G225,G227,G229)</f>
        <v>12.282718838116802</v>
      </c>
      <c r="H208" s="1">
        <f t="shared" si="127"/>
        <v>10.301281722916062</v>
      </c>
      <c r="I208" s="1">
        <f t="shared" si="127"/>
        <v>12.455984472529963</v>
      </c>
      <c r="J208" s="1">
        <f t="shared" si="127"/>
        <v>11.869517361786878</v>
      </c>
      <c r="K208" s="1">
        <f t="shared" si="127"/>
        <v>12.828074631406176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2.6346777526659375</v>
      </c>
      <c r="G209" s="1">
        <f t="shared" ref="G209:K209" si="128">+G210</f>
        <v>1.0883841770108844</v>
      </c>
      <c r="H209" s="1">
        <f t="shared" si="128"/>
        <v>1.4687911716486086E-3</v>
      </c>
      <c r="I209" s="1">
        <f t="shared" si="128"/>
        <v>0.66448410787095558</v>
      </c>
      <c r="J209" s="1">
        <f t="shared" si="128"/>
        <v>1.0921421878629844E-3</v>
      </c>
      <c r="K209" s="1">
        <f t="shared" si="128"/>
        <v>1.2900813625857076E-4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2.6346777526659375</v>
      </c>
      <c r="G210" s="1">
        <f>'[1]Electricity and CHPs'!C$97+G214</f>
        <v>1.0883841770108844</v>
      </c>
      <c r="H210" s="1">
        <f>'[1]Electricity and CHPs'!D$97+H214</f>
        <v>1.4687911716486086E-3</v>
      </c>
      <c r="I210" s="1">
        <f>'[1]Electricity and CHPs'!E$97+I214</f>
        <v>0.66448410787095558</v>
      </c>
      <c r="J210" s="1">
        <f>'[1]Electricity and CHPs'!F$97+J214</f>
        <v>1.0921421878629844E-3</v>
      </c>
      <c r="K210" s="1">
        <f>'[1]Electricity and CHPs'!G$97+K214</f>
        <v>1.2900813625857076E-4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1.7329013191692955</v>
      </c>
      <c r="G211" s="1">
        <f t="shared" ref="G211:K211" si="129">G212</f>
        <v>1.0882749056200929</v>
      </c>
      <c r="H211" s="1">
        <f t="shared" si="129"/>
        <v>1.1772329669061279E-3</v>
      </c>
      <c r="I211" s="1">
        <f t="shared" si="129"/>
        <v>0.66436783891857543</v>
      </c>
      <c r="J211" s="1">
        <f t="shared" si="129"/>
        <v>5.1064066770663134E-4</v>
      </c>
      <c r="K211" s="1">
        <f t="shared" si="129"/>
        <v>6.1049772868130352E-5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1.7329013191692955</v>
      </c>
      <c r="G212" s="1">
        <f t="shared" ref="G212:K212" si="130">G210-G214</f>
        <v>1.0882749056200929</v>
      </c>
      <c r="H212" s="1">
        <f t="shared" si="130"/>
        <v>1.1772329669061279E-3</v>
      </c>
      <c r="I212" s="1">
        <f t="shared" si="130"/>
        <v>0.66436783891857543</v>
      </c>
      <c r="J212" s="1">
        <f t="shared" si="130"/>
        <v>5.1064066770663134E-4</v>
      </c>
      <c r="K212" s="1">
        <f t="shared" si="130"/>
        <v>6.1049772868130352E-5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0.90177643349664194</v>
      </c>
      <c r="G213" s="1">
        <f t="shared" ref="G213:K213" si="131">G214</f>
        <v>1.092713907915699E-4</v>
      </c>
      <c r="H213" s="1">
        <f t="shared" si="131"/>
        <v>2.9155820474248059E-4</v>
      </c>
      <c r="I213" s="1">
        <f t="shared" si="131"/>
        <v>1.1626895238019509E-4</v>
      </c>
      <c r="J213" s="1">
        <f t="shared" si="131"/>
        <v>5.815015201563531E-4</v>
      </c>
      <c r="K213" s="1">
        <f t="shared" si="131"/>
        <v>6.7958363390440408E-5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0.90177643349664194</v>
      </c>
      <c r="G214" s="1">
        <f>'[1]Electricity and CHPs'!C$98</f>
        <v>1.092713907915699E-4</v>
      </c>
      <c r="H214" s="1">
        <f>'[1]Electricity and CHPs'!D$98</f>
        <v>2.9155820474248059E-4</v>
      </c>
      <c r="I214" s="1">
        <f>'[1]Electricity and CHPs'!E$98</f>
        <v>1.1626895238019509E-4</v>
      </c>
      <c r="J214" s="1">
        <f>'[1]Electricity and CHPs'!F$98</f>
        <v>5.815015201563531E-4</v>
      </c>
      <c r="K214" s="1">
        <f>'[1]Electricity and CHPs'!G$98</f>
        <v>6.7958363390440408E-5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1.4500056713712306</v>
      </c>
      <c r="G215" s="1">
        <f t="shared" ref="G215:K215" si="132">+G216</f>
        <v>3.8017690923613476</v>
      </c>
      <c r="H215" s="1">
        <f t="shared" si="132"/>
        <v>3.79892386647556</v>
      </c>
      <c r="I215" s="1">
        <f t="shared" si="132"/>
        <v>1.0695872078476441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1.4500056713712306</v>
      </c>
      <c r="G216" s="1">
        <f>'[1]Electricity and CHPs'!C$99</f>
        <v>3.8017690923613476</v>
      </c>
      <c r="H216" s="1">
        <f>'[1]Electricity and CHPs'!D$99</f>
        <v>3.79892386647556</v>
      </c>
      <c r="I216" s="1">
        <f>'[1]Electricity and CHPs'!E$99</f>
        <v>1.0695872078476441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0.1840728406462504</v>
      </c>
      <c r="G217" s="1">
        <f t="shared" ref="G217:K217" si="133">+G218</f>
        <v>1.8864102504272957</v>
      </c>
      <c r="H217" s="1">
        <f t="shared" si="133"/>
        <v>3.2062192918806372E-4</v>
      </c>
      <c r="I217" s="1">
        <f t="shared" si="133"/>
        <v>2.2867311774473956E-4</v>
      </c>
      <c r="J217" s="1">
        <f t="shared" si="133"/>
        <v>8.5463055123042461E-5</v>
      </c>
      <c r="K217" s="1">
        <f t="shared" si="133"/>
        <v>0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0.1840728406462504</v>
      </c>
      <c r="G218" s="1">
        <f>'[1]Electricity and CHPs'!C$100</f>
        <v>1.8864102504272957</v>
      </c>
      <c r="H218" s="1">
        <f>'[1]Electricity and CHPs'!D$100</f>
        <v>3.2062192918806372E-4</v>
      </c>
      <c r="I218" s="1">
        <f>'[1]Electricity and CHPs'!E$100</f>
        <v>2.2867311774473956E-4</v>
      </c>
      <c r="J218" s="1">
        <f>'[1]Electricity and CHPs'!F$100</f>
        <v>8.5463055123042461E-5</v>
      </c>
      <c r="K218" s="1">
        <f>'[1]Electricity and CHPs'!G$100</f>
        <v>0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0.1840728406462504</v>
      </c>
      <c r="G219" s="1">
        <f t="shared" ref="G219:K219" si="134">G220</f>
        <v>1.8864102504272957</v>
      </c>
      <c r="H219" s="1">
        <f t="shared" si="134"/>
        <v>3.2062192918806372E-4</v>
      </c>
      <c r="I219" s="1">
        <f t="shared" si="134"/>
        <v>2.2867311774473956E-4</v>
      </c>
      <c r="J219" s="1">
        <f t="shared" si="134"/>
        <v>8.5463055123042461E-5</v>
      </c>
      <c r="K219" s="1">
        <f t="shared" si="134"/>
        <v>0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0.1840728406462504</v>
      </c>
      <c r="G220" s="1">
        <f t="shared" ref="G220:K220" si="135">G218-G222</f>
        <v>1.8864102504272957</v>
      </c>
      <c r="H220" s="1">
        <f t="shared" si="135"/>
        <v>3.2062192918806372E-4</v>
      </c>
      <c r="I220" s="1">
        <f t="shared" si="135"/>
        <v>2.2867311774473956E-4</v>
      </c>
      <c r="J220" s="1">
        <f t="shared" si="135"/>
        <v>8.5463055123042461E-5</v>
      </c>
      <c r="K220" s="1">
        <f t="shared" si="135"/>
        <v>0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1.5554177461297682</v>
      </c>
      <c r="G223" s="1">
        <f t="shared" ref="G223:K223" si="137">+G224</f>
        <v>1.4037644849218658</v>
      </c>
      <c r="H223" s="1">
        <f t="shared" si="137"/>
        <v>1.2035527829434896</v>
      </c>
      <c r="I223" s="1">
        <f t="shared" si="137"/>
        <v>0.9312864658301363</v>
      </c>
      <c r="J223" s="1">
        <f t="shared" si="137"/>
        <v>0.55759647317558947</v>
      </c>
      <c r="K223" s="1">
        <f t="shared" si="137"/>
        <v>0.33385406436515086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1.5554177461297682</v>
      </c>
      <c r="G224" s="1">
        <f>'[1]Electricity and CHPs'!C$101</f>
        <v>1.4037644849218658</v>
      </c>
      <c r="H224" s="1">
        <f>'[1]Electricity and CHPs'!D$101</f>
        <v>1.2035527829434896</v>
      </c>
      <c r="I224" s="1">
        <f>'[1]Electricity and CHPs'!E$101</f>
        <v>0.9312864658301363</v>
      </c>
      <c r="J224" s="1">
        <f>'[1]Electricity and CHPs'!F$101</f>
        <v>0.55759647317558947</v>
      </c>
      <c r="K224" s="1">
        <f>'[1]Electricity and CHPs'!G$101</f>
        <v>0.33385406436515086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1.5203348160641527E-5</v>
      </c>
      <c r="J225" s="1">
        <f t="shared" si="138"/>
        <v>1.7031200026519941E-5</v>
      </c>
      <c r="K225" s="1">
        <f t="shared" si="138"/>
        <v>1.7252715333066944E-5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1.5203348160641527E-5</v>
      </c>
      <c r="J226" s="1">
        <f>'[1]Electricity and CHPs'!F$102</f>
        <v>1.7031200026519941E-5</v>
      </c>
      <c r="K226" s="1">
        <f>'[1]Electricity and CHPs'!G$102</f>
        <v>1.7252715333066944E-5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3.3323791085974959E-5</v>
      </c>
      <c r="K227" s="1">
        <f t="shared" si="139"/>
        <v>2.722055814893525E-5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3.3323791085974959E-5</v>
      </c>
      <c r="K228" s="1">
        <f>'[1]Electricity and CHPs'!G$90</f>
        <v>2.722055814893525E-5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4.1023908333954093</v>
      </c>
      <c r="H229" s="1">
        <f t="shared" si="140"/>
        <v>5.2970156603961769</v>
      </c>
      <c r="I229" s="1">
        <f t="shared" si="140"/>
        <v>9.7903828145153202</v>
      </c>
      <c r="J229" s="1">
        <f t="shared" si="140"/>
        <v>11.31069292837719</v>
      </c>
      <c r="K229" s="1">
        <f t="shared" si="140"/>
        <v>12.494047085631285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4.1023908333954093</v>
      </c>
      <c r="H230" s="1">
        <f>'[1]Electricity and CHPs'!D$123</f>
        <v>5.2970156603961769</v>
      </c>
      <c r="I230" s="1">
        <f>'[1]Electricity and CHPs'!E$123</f>
        <v>9.7903828145153202</v>
      </c>
      <c r="J230" s="1">
        <f>'[1]Electricity and CHPs'!F$123</f>
        <v>11.31069292837719</v>
      </c>
      <c r="K230" s="1">
        <f>'[1]Electricity and CHPs'!G$123</f>
        <v>12.494047085631285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6.5268700822440762</v>
      </c>
      <c r="G231" s="1">
        <f t="shared" ref="G231:K231" si="141">SUM(G232,G238,G271,G280,G286)</f>
        <v>8.1880876824068274</v>
      </c>
      <c r="H231" s="1">
        <f t="shared" si="141"/>
        <v>7.6275665855598689</v>
      </c>
      <c r="I231" s="1">
        <f t="shared" si="141"/>
        <v>11.903363126380365</v>
      </c>
      <c r="J231" s="1">
        <f t="shared" si="141"/>
        <v>19.087670056794131</v>
      </c>
      <c r="K231" s="1">
        <f t="shared" si="141"/>
        <v>17.390702865366826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0.92935617107052126</v>
      </c>
      <c r="G232" s="1">
        <f t="shared" ref="G232:K232" si="142">+G233</f>
        <v>2.0717595864247307</v>
      </c>
      <c r="H232" s="1">
        <f t="shared" si="142"/>
        <v>1.6279507073969859</v>
      </c>
      <c r="I232" s="1">
        <f t="shared" si="142"/>
        <v>1.3168492991084211</v>
      </c>
      <c r="J232" s="1">
        <f t="shared" si="142"/>
        <v>0.24732041770437346</v>
      </c>
      <c r="K232" s="1">
        <f t="shared" si="142"/>
        <v>4.7912557559086997E-3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0.92935617107052126</v>
      </c>
      <c r="G233" s="1">
        <f>'[1]Electricity and CHPs'!C$104</f>
        <v>2.0717595864247307</v>
      </c>
      <c r="H233" s="1">
        <f>'[1]Electricity and CHPs'!D$104</f>
        <v>1.6279507073969859</v>
      </c>
      <c r="I233" s="1">
        <f>'[1]Electricity and CHPs'!E$104</f>
        <v>1.3168492991084211</v>
      </c>
      <c r="J233" s="1">
        <f>'[1]Electricity and CHPs'!F$104</f>
        <v>0.24732041770437346</v>
      </c>
      <c r="K233" s="1">
        <f>'[1]Electricity and CHPs'!G$104</f>
        <v>4.7912557559086997E-3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0.92935617107052126</v>
      </c>
      <c r="G234" s="1">
        <f t="shared" ref="G234:K234" si="143">G235</f>
        <v>2.0717595864247307</v>
      </c>
      <c r="H234" s="1">
        <f t="shared" si="143"/>
        <v>1.6279507073969859</v>
      </c>
      <c r="I234" s="1">
        <f t="shared" si="143"/>
        <v>1.3168492991084211</v>
      </c>
      <c r="J234" s="1">
        <f t="shared" si="143"/>
        <v>0.24732041770437346</v>
      </c>
      <c r="K234" s="1">
        <f t="shared" si="143"/>
        <v>4.7912557559086997E-3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0.92935617107052126</v>
      </c>
      <c r="G235" s="1">
        <f t="shared" ref="G235:K235" si="144">G233-G237</f>
        <v>2.0717595864247307</v>
      </c>
      <c r="H235" s="1">
        <f t="shared" si="144"/>
        <v>1.6279507073969859</v>
      </c>
      <c r="I235" s="1">
        <f t="shared" si="144"/>
        <v>1.3168492991084211</v>
      </c>
      <c r="J235" s="1">
        <f t="shared" si="144"/>
        <v>0.24732041770437346</v>
      </c>
      <c r="K235" s="1">
        <f t="shared" si="144"/>
        <v>4.7912557559086997E-3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3.0027397559604054</v>
      </c>
      <c r="G238" s="1">
        <f t="shared" ref="G238:K238" si="147">SUM(G239:G248)</f>
        <v>2.4404641682127104</v>
      </c>
      <c r="H238" s="1">
        <f t="shared" si="147"/>
        <v>1.6638771886229791</v>
      </c>
      <c r="I238" s="1">
        <f t="shared" si="147"/>
        <v>3.1803836432228749</v>
      </c>
      <c r="J238" s="1">
        <f t="shared" si="147"/>
        <v>10.325319198794844</v>
      </c>
      <c r="K238" s="1">
        <f t="shared" si="147"/>
        <v>5.8509716627144934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0.76775066290049254</v>
      </c>
      <c r="G239" s="1">
        <f>'[1]Electricity and CHPs_IN'!C$39*0.75-G86-G240</f>
        <v>0.10203686729540135</v>
      </c>
      <c r="H239" s="1">
        <f>'[1]Electricity and CHPs_IN'!D$39*0.75-H86-H240</f>
        <v>6.4370560561948051E-2</v>
      </c>
      <c r="I239" s="1">
        <f>'[1]Electricity and CHPs_IN'!E$39*0.75-I86-I240</f>
        <v>0.26853231985058046</v>
      </c>
      <c r="J239" s="1">
        <f>'[1]Electricity and CHPs'!F$103-J240</f>
        <v>4.5858841212387569</v>
      </c>
      <c r="K239" s="1">
        <f>'[1]Electricity and CHPs'!G$103-K240</f>
        <v>2.2039155305602049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0.34775697398280025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1.2742998874981122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1.7432617152474586E-4</v>
      </c>
      <c r="J241" s="1">
        <f>'[1]Electricity and CHPs'!F$107</f>
        <v>1.9851666036963321E-3</v>
      </c>
      <c r="K241" s="1">
        <f>'[1]Electricity and CHPs'!G$107</f>
        <v>8.0357683119988785E-4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3.4190224238492141E-2</v>
      </c>
      <c r="G242" s="1">
        <f>'[1]Electricity and CHPs'!C$109</f>
        <v>5.5196140702214944E-3</v>
      </c>
      <c r="H242" s="1">
        <f>'[1]Electricity and CHPs'!D$109</f>
        <v>8.1959929561708986E-3</v>
      </c>
      <c r="I242" s="1">
        <f>'[1]Electricity and CHPs'!E$109</f>
        <v>1.7660421525399192E-2</v>
      </c>
      <c r="J242" s="1">
        <f>'[1]Electricity and CHPs'!F$109</f>
        <v>1.715400398368791E-2</v>
      </c>
      <c r="K242" s="1">
        <f>'[1]Electricity and CHPs'!G$109</f>
        <v>3.8482084548195033E-3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8.3905972343369467E-2</v>
      </c>
      <c r="G244" s="1">
        <f>'[1]Electricity and CHPs'!C$112</f>
        <v>4.3632588439610808E-3</v>
      </c>
      <c r="H244" s="1">
        <f>'[1]Electricity and CHPs'!D$112</f>
        <v>5.9916367888770174E-3</v>
      </c>
      <c r="I244" s="1">
        <f>'[1]Electricity and CHPs'!E$112</f>
        <v>1.4606756278339184</v>
      </c>
      <c r="J244" s="1">
        <f>'[1]Electricity and CHPs'!F$112</f>
        <v>4.0670407624711977</v>
      </c>
      <c r="K244" s="1">
        <f>'[1]Electricity and CHPs'!G$112</f>
        <v>1.2888377339503614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1.4243105443467596</v>
      </c>
      <c r="G246" s="1">
        <f>'[1]Electricity and CHPs'!C$115</f>
        <v>1.5783299764731109</v>
      </c>
      <c r="H246" s="1">
        <f>'[1]Electricity and CHPs'!D$115</f>
        <v>1.4829269742431792</v>
      </c>
      <c r="I246" s="1">
        <f>'[1]Electricity and CHPs'!E$115</f>
        <v>1.3239230070061361</v>
      </c>
      <c r="J246" s="1">
        <f>'[1]Electricity and CHPs'!F$115</f>
        <v>1.0059153739322515</v>
      </c>
      <c r="K246" s="1">
        <f>'[1]Electricity and CHPs'!G$115</f>
        <v>1.0059147188221154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0.69258235213129171</v>
      </c>
      <c r="G247" s="1">
        <f>'[1]Electricity and CHPs'!C$116</f>
        <v>0.75021445153001542</v>
      </c>
      <c r="H247" s="1">
        <f>'[1]Electricity and CHPs'!D$116</f>
        <v>0.10239202407280398</v>
      </c>
      <c r="I247" s="1">
        <f>'[1]Electricity and CHPs'!E$116</f>
        <v>0.10934935012655822</v>
      </c>
      <c r="J247" s="1">
        <f>'[1]Electricity and CHPs'!F$116</f>
        <v>0.29793075964561011</v>
      </c>
      <c r="K247" s="1">
        <f>'[1]Electricity and CHPs'!G$116</f>
        <v>3.577731083522216E-4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6.859070875760418E-5</v>
      </c>
      <c r="J248" s="1">
        <f>'[1]Electricity and CHPs'!F$118</f>
        <v>1.6520369368434212E-3</v>
      </c>
      <c r="K248" s="1">
        <f>'[1]Electricity and CHPs'!G$118</f>
        <v>7.2994233489326626E-2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1.5377116194373253</v>
      </c>
      <c r="G249" s="1">
        <f t="shared" ref="G249:K249" si="148">SUM(G250:G259)</f>
        <v>0.83581596454032259</v>
      </c>
      <c r="H249" s="1">
        <f t="shared" si="148"/>
        <v>0.17378030602733885</v>
      </c>
      <c r="I249" s="1">
        <f t="shared" si="148"/>
        <v>1.8182872446082456</v>
      </c>
      <c r="J249" s="1">
        <f t="shared" si="148"/>
        <v>8.3172574617956183</v>
      </c>
      <c r="K249" s="1">
        <f t="shared" si="148"/>
        <v>3.6027079365754826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0.74794555656118211</v>
      </c>
      <c r="G250" s="1">
        <f t="shared" si="149"/>
        <v>9.8922004804256891E-2</v>
      </c>
      <c r="H250" s="1">
        <f t="shared" si="149"/>
        <v>6.1819963861040043E-2</v>
      </c>
      <c r="I250" s="1">
        <f t="shared" si="149"/>
        <v>0.26301063562780946</v>
      </c>
      <c r="J250" s="1">
        <f t="shared" si="149"/>
        <v>4.0927488113077297</v>
      </c>
      <c r="K250" s="1">
        <f t="shared" si="149"/>
        <v>1.6387968326152222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0.31036151465327833</v>
      </c>
      <c r="K251" s="1">
        <f t="shared" si="149"/>
        <v>0.94754930054103226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1.707415971559702E-4</v>
      </c>
      <c r="J252" s="1">
        <f t="shared" si="149"/>
        <v>1.7716950630953289E-3</v>
      </c>
      <c r="K252" s="1">
        <f t="shared" si="149"/>
        <v>5.9752705921474936E-4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3.3308243851461243E-2</v>
      </c>
      <c r="G253" s="1">
        <f t="shared" ref="G253:K253" si="150">G242-G264</f>
        <v>5.3511177287653023E-3</v>
      </c>
      <c r="H253" s="1">
        <f t="shared" si="150"/>
        <v>7.8712377821879599E-3</v>
      </c>
      <c r="I253" s="1">
        <f t="shared" si="150"/>
        <v>1.7297279870947535E-2</v>
      </c>
      <c r="J253" s="1">
        <f t="shared" si="150"/>
        <v>1.5309377114056288E-2</v>
      </c>
      <c r="K253" s="1">
        <f t="shared" si="150"/>
        <v>2.8614671204745821E-3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8.1741510904175571E-2</v>
      </c>
      <c r="G255" s="1">
        <f t="shared" si="152"/>
        <v>4.2300623663304787E-3</v>
      </c>
      <c r="H255" s="1">
        <f t="shared" si="152"/>
        <v>5.7542262568987899E-3</v>
      </c>
      <c r="I255" s="1">
        <f t="shared" si="152"/>
        <v>1.4306405483571372</v>
      </c>
      <c r="J255" s="1">
        <f t="shared" si="152"/>
        <v>3.6296983975355581</v>
      </c>
      <c r="K255" s="1">
        <f t="shared" si="152"/>
        <v>0.95835941390002133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0.6747163081205062</v>
      </c>
      <c r="G258" s="1">
        <f t="shared" si="155"/>
        <v>0.72731277964096996</v>
      </c>
      <c r="H258" s="1">
        <f t="shared" si="155"/>
        <v>9.8334878127212047E-2</v>
      </c>
      <c r="I258" s="1">
        <f t="shared" si="155"/>
        <v>0.10710085883992261</v>
      </c>
      <c r="J258" s="1">
        <f t="shared" si="155"/>
        <v>0.26589327818911451</v>
      </c>
      <c r="K258" s="1">
        <f t="shared" si="155"/>
        <v>2.6603444126258762E-4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6.7180315272803975E-5</v>
      </c>
      <c r="J259" s="1">
        <f t="shared" si="156"/>
        <v>1.4743879327844783E-3</v>
      </c>
      <c r="K259" s="1">
        <f t="shared" si="156"/>
        <v>5.4277360898254579E-2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1.4650281365230804</v>
      </c>
      <c r="G260" s="1">
        <f t="shared" ref="G260:K260" si="157">SUM(G261:G270)</f>
        <v>1.6046482036723875</v>
      </c>
      <c r="H260" s="1">
        <f t="shared" si="157"/>
        <v>1.4900968825956404</v>
      </c>
      <c r="I260" s="1">
        <f t="shared" si="157"/>
        <v>1.3620963986146293</v>
      </c>
      <c r="J260" s="1">
        <f t="shared" si="157"/>
        <v>2.0080617369992271</v>
      </c>
      <c r="K260" s="1">
        <f t="shared" si="157"/>
        <v>2.2482637261390099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1.9805106339310426E-2</v>
      </c>
      <c r="G261" s="1">
        <f t="shared" si="158"/>
        <v>3.1148624911444532E-3</v>
      </c>
      <c r="H261" s="1">
        <f t="shared" si="158"/>
        <v>2.5505967009080092E-3</v>
      </c>
      <c r="I261" s="1">
        <f t="shared" si="158"/>
        <v>5.5216842227709716E-3</v>
      </c>
      <c r="J261" s="1">
        <f t="shared" si="158"/>
        <v>0.49313530993102717</v>
      </c>
      <c r="K261" s="1">
        <f t="shared" si="158"/>
        <v>0.56511869794498271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3.739545932952193E-2</v>
      </c>
      <c r="K262" s="1">
        <f t="shared" si="158"/>
        <v>0.32675058695707987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3.5845743687756502E-6</v>
      </c>
      <c r="J263" s="1">
        <f t="shared" si="158"/>
        <v>2.1347154060100324E-4</v>
      </c>
      <c r="K263" s="1">
        <f t="shared" si="158"/>
        <v>2.060497719851385E-4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8.8198038703089896E-4</v>
      </c>
      <c r="G264" s="1">
        <f t="shared" si="158"/>
        <v>1.6849634145619206E-4</v>
      </c>
      <c r="H264" s="1">
        <f t="shared" si="158"/>
        <v>3.2475517398293941E-4</v>
      </c>
      <c r="I264" s="1">
        <f t="shared" si="158"/>
        <v>3.6314165445165794E-4</v>
      </c>
      <c r="J264" s="1">
        <f t="shared" si="158"/>
        <v>1.8446268696316226E-3</v>
      </c>
      <c r="K264" s="1">
        <f t="shared" si="158"/>
        <v>9.8674133434492129E-4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2.1644614391939012E-3</v>
      </c>
      <c r="G266" s="1">
        <f t="shared" si="158"/>
        <v>1.3319647763060247E-4</v>
      </c>
      <c r="H266" s="1">
        <f t="shared" si="158"/>
        <v>2.3741053197822722E-4</v>
      </c>
      <c r="I266" s="1">
        <f t="shared" si="158"/>
        <v>3.003507947678126E-2</v>
      </c>
      <c r="J266" s="1">
        <f t="shared" si="158"/>
        <v>0.43734236493563955</v>
      </c>
      <c r="K266" s="1">
        <f t="shared" si="158"/>
        <v>0.33047832005034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1.4243105443467596</v>
      </c>
      <c r="G268" s="1">
        <f t="shared" si="158"/>
        <v>1.5783299764731109</v>
      </c>
      <c r="H268" s="1">
        <f t="shared" si="158"/>
        <v>1.4829269742431792</v>
      </c>
      <c r="I268" s="1">
        <f t="shared" si="158"/>
        <v>1.3239230070061361</v>
      </c>
      <c r="J268" s="1">
        <f t="shared" si="158"/>
        <v>1.0059153739322515</v>
      </c>
      <c r="K268" s="1">
        <f t="shared" si="158"/>
        <v>1.0059147188221154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1.7866044010785537E-2</v>
      </c>
      <c r="G269" s="1">
        <f t="shared" si="158"/>
        <v>2.2901671889045447E-2</v>
      </c>
      <c r="H269" s="1">
        <f t="shared" si="158"/>
        <v>4.0571459455919301E-3</v>
      </c>
      <c r="I269" s="1">
        <f t="shared" si="158"/>
        <v>2.248491286635605E-3</v>
      </c>
      <c r="J269" s="1">
        <f t="shared" si="158"/>
        <v>3.2037481456495605E-2</v>
      </c>
      <c r="K269" s="1">
        <f t="shared" si="158"/>
        <v>9.1738667089633988E-5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1.4103934848001985E-6</v>
      </c>
      <c r="J270" s="1">
        <f t="shared" si="158"/>
        <v>1.7764900405894282E-4</v>
      </c>
      <c r="K270" s="1">
        <f t="shared" si="158"/>
        <v>1.8716872591072051E-2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1.9347974531519101</v>
      </c>
      <c r="G271" s="1">
        <f t="shared" ref="G271:K271" si="159">SUM(G272:G273)</f>
        <v>1.8587709050083796</v>
      </c>
      <c r="H271" s="1">
        <f t="shared" si="159"/>
        <v>2.5502896595515185</v>
      </c>
      <c r="I271" s="1">
        <f t="shared" si="159"/>
        <v>2.2433303967757472</v>
      </c>
      <c r="J271" s="1">
        <f t="shared" si="159"/>
        <v>1.4965999886723071</v>
      </c>
      <c r="K271" s="1">
        <f t="shared" si="159"/>
        <v>2.0111362512987392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1.9347974531519101</v>
      </c>
      <c r="G272" s="1">
        <f>'[1]Electricity and CHPs'!C$106-G273</f>
        <v>1.8587709050083796</v>
      </c>
      <c r="H272" s="1">
        <f>'[1]Electricity and CHPs'!D$106-H273</f>
        <v>2.5502896595515185</v>
      </c>
      <c r="I272" s="1">
        <f>'[1]Electricity and CHPs'!E$106-I273</f>
        <v>2.2433303967757472</v>
      </c>
      <c r="J272" s="1">
        <f>'[1]Electricity and CHPs'!F$106-J273</f>
        <v>3.4970792391889161E-2</v>
      </c>
      <c r="K272" s="1">
        <f>'[1]Electricity and CHPs'!G$106-K273</f>
        <v>1.9989082137827907E-4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1.461629196280418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2.0109363604773609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1.9347974531519101</v>
      </c>
      <c r="G277" s="1">
        <f t="shared" ref="G277:K277" si="161">SUM(G278:G279)</f>
        <v>1.8587709050083796</v>
      </c>
      <c r="H277" s="1">
        <f t="shared" si="161"/>
        <v>2.5502896595515185</v>
      </c>
      <c r="I277" s="1">
        <f t="shared" si="161"/>
        <v>2.2433303967757472</v>
      </c>
      <c r="J277" s="1">
        <f t="shared" si="161"/>
        <v>1.4965999886723071</v>
      </c>
      <c r="K277" s="1">
        <f t="shared" si="161"/>
        <v>2.0111362512987392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1.9347974531519101</v>
      </c>
      <c r="G278" s="1">
        <f t="shared" ref="G278:K278" si="162">G272</f>
        <v>1.8587709050083796</v>
      </c>
      <c r="H278" s="1">
        <f t="shared" si="162"/>
        <v>2.5502896595515185</v>
      </c>
      <c r="I278" s="1">
        <f t="shared" si="162"/>
        <v>2.2433303967757472</v>
      </c>
      <c r="J278" s="1">
        <f t="shared" si="162"/>
        <v>3.4970792391889161E-2</v>
      </c>
      <c r="K278" s="1">
        <f t="shared" si="162"/>
        <v>1.9989082137827907E-4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1.461629196280418</v>
      </c>
      <c r="K279" s="1">
        <f t="shared" si="163"/>
        <v>2.0109363604773609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0.65997670206123948</v>
      </c>
      <c r="G280" s="1">
        <f t="shared" ref="G280:K280" si="164">SUM(G281:G285)</f>
        <v>1.8170930227610071</v>
      </c>
      <c r="H280" s="1">
        <f t="shared" si="164"/>
        <v>1.7854490299883845</v>
      </c>
      <c r="I280" s="1">
        <f t="shared" si="164"/>
        <v>5.1620147439221737</v>
      </c>
      <c r="J280" s="1">
        <f t="shared" si="164"/>
        <v>6.9399351836750887</v>
      </c>
      <c r="K280" s="1">
        <f t="shared" si="164"/>
        <v>9.2208736039901993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0.65960678551806862</v>
      </c>
      <c r="G281" s="1">
        <f>'[1]Electricity and CHPs'!C$105-G282</f>
        <v>1.8166903176355957</v>
      </c>
      <c r="H281" s="1">
        <f>'[1]Electricity and CHPs'!D$105-H282</f>
        <v>1.7852726273028783</v>
      </c>
      <c r="I281" s="1">
        <f>'[1]Electricity and CHPs'!E$105-I282</f>
        <v>5.156027023746117</v>
      </c>
      <c r="J281" s="1">
        <f>'[1]Electricity and CHPs'!F$105-J282</f>
        <v>4.18994298958141</v>
      </c>
      <c r="K281" s="1">
        <f>'[1]Electricity and CHPs'!G$105-K282</f>
        <v>2.3665565689290951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2.7358523931410437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6.8479920273182824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1.739189701642822E-4</v>
      </c>
      <c r="G283" s="1">
        <f>'[1]Electricity and CHPs'!C$110</f>
        <v>2.0125553583627927E-4</v>
      </c>
      <c r="H283" s="1">
        <f>'[1]Electricity and CHPs'!D$110</f>
        <v>8.7984553967269914E-5</v>
      </c>
      <c r="I283" s="1">
        <f>'[1]Electricity and CHPs'!E$110</f>
        <v>1.9726603229097239E-3</v>
      </c>
      <c r="J283" s="1">
        <f>'[1]Electricity and CHPs'!F$110</f>
        <v>4.5080632923740005E-3</v>
      </c>
      <c r="K283" s="1">
        <f>'[1]Electricity and CHPs'!G$110</f>
        <v>2.0682373547508083E-3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1.9599757300656892E-4</v>
      </c>
      <c r="G284" s="1">
        <f>'[1]Electricity and CHPs'!C$113</f>
        <v>2.0144958957492607E-4</v>
      </c>
      <c r="H284" s="1">
        <f>'[1]Electricity and CHPs'!D$113</f>
        <v>8.8418131539035923E-5</v>
      </c>
      <c r="I284" s="1">
        <f>'[1]Electricity and CHPs'!E$113</f>
        <v>3.3489676168177744E-3</v>
      </c>
      <c r="J284" s="1">
        <f>'[1]Electricity and CHPs'!F$113</f>
        <v>8.6084158286364679E-3</v>
      </c>
      <c r="K284" s="1">
        <f>'[1]Electricity and CHPs'!G$113</f>
        <v>4.0276383755797609E-3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6.6609223632942399E-4</v>
      </c>
      <c r="J285" s="1">
        <f>'[1]Electricity and CHPs'!F$117</f>
        <v>1.023321831624246E-3</v>
      </c>
      <c r="K285" s="1">
        <f>'[1]Electricity and CHPs'!G$117</f>
        <v>2.2913201248997756E-4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7.8504335114823551E-4</v>
      </c>
      <c r="J286" s="1">
        <f t="shared" si="165"/>
        <v>7.8495267947520708E-2</v>
      </c>
      <c r="K286" s="1">
        <f t="shared" si="165"/>
        <v>0.30293009160748485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5.97520651291005E-4</v>
      </c>
      <c r="J287" s="1">
        <f>'[1]Electricity and CHPs'!F$108</f>
        <v>7.81143015687389E-2</v>
      </c>
      <c r="K287" s="1">
        <f>'[1]Electricity and CHPs'!G$108</f>
        <v>0.30275627590613985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1.8752269985723046E-4</v>
      </c>
      <c r="J288" s="1">
        <f>'[1]Electricity and CHPs'!F$119</f>
        <v>3.8096637878181136E-4</v>
      </c>
      <c r="K288" s="1">
        <f>'[1]Electricity and CHPs'!G$119</f>
        <v>1.7381570134499997E-4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437.64891309565445</v>
      </c>
      <c r="G289" s="3">
        <f t="shared" ref="G289" si="166">SUM(G290,G292,G300,G308,G356,G377,G385,G387,G395,G399,G393)</f>
        <v>419.61446395256269</v>
      </c>
      <c r="H289" s="3">
        <f t="shared" ref="H289" si="167">SUM(H290,H292,H300,H308,H356,H377,H385,H387,H395,H399,H393)</f>
        <v>471.38529268677689</v>
      </c>
      <c r="I289" s="3">
        <f t="shared" ref="I289" si="168">SUM(I290,I292,I300,I308,I356,I377,I385,I387,I395,I399,I393)</f>
        <v>433.5167243431701</v>
      </c>
      <c r="J289" s="3">
        <f t="shared" ref="J289" si="169">SUM(J290,J292,J300,J308,J356,J377,J385,J387,J395,J399,J393)</f>
        <v>376.44164216898878</v>
      </c>
      <c r="K289" s="3">
        <f t="shared" ref="K289" si="170">SUM(K290,K292,K300,K308,K356,K377,K385,K387,K395,K399,K393)</f>
        <v>327.29445501146176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250.94817881298167</v>
      </c>
      <c r="G290" s="1">
        <f t="shared" ref="G290:K290" si="171">G291</f>
        <v>253.29989551254062</v>
      </c>
      <c r="H290" s="1">
        <f t="shared" si="171"/>
        <v>215.81598883390666</v>
      </c>
      <c r="I290" s="1">
        <f t="shared" si="171"/>
        <v>211.90214829764599</v>
      </c>
      <c r="J290" s="1">
        <f t="shared" si="171"/>
        <v>98.945498829486965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250.94817881298167</v>
      </c>
      <c r="G291" s="1">
        <f>'[1]Electricity and CHPs_IN'!C$14</f>
        <v>253.29989551254062</v>
      </c>
      <c r="H291" s="1">
        <f>'[1]Electricity and CHPs_IN'!D$14</f>
        <v>215.81598883390666</v>
      </c>
      <c r="I291" s="1">
        <f>'[1]Electricity and CHPs_IN'!E$14</f>
        <v>211.90214829764599</v>
      </c>
      <c r="J291" s="1">
        <f>'[1]Electricity and CHPs_IN'!F$14</f>
        <v>98.945498829486965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149.43048602024425</v>
      </c>
      <c r="G292" s="1">
        <f t="shared" ref="G292:K292" si="173">SUM(G293:G295)</f>
        <v>125.60523084203447</v>
      </c>
      <c r="H292" s="1">
        <f t="shared" si="173"/>
        <v>197.30506760005426</v>
      </c>
      <c r="I292" s="1">
        <f t="shared" si="173"/>
        <v>150.47424888527189</v>
      </c>
      <c r="J292" s="1">
        <f t="shared" si="173"/>
        <v>151.61601372385945</v>
      </c>
      <c r="K292" s="1">
        <f t="shared" si="173"/>
        <v>152.16501887615476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66.745680046609237</v>
      </c>
      <c r="G293" s="1">
        <f>'[1]Electricity and CHPs_IN'!C$15</f>
        <v>49.798800084078039</v>
      </c>
      <c r="H293" s="1">
        <f>'[1]Electricity and CHPs_IN'!D$15</f>
        <v>68.536957736327651</v>
      </c>
      <c r="I293" s="1">
        <f>'[1]Electricity and CHPs_IN'!E$15</f>
        <v>70.234933321632795</v>
      </c>
      <c r="J293" s="1">
        <f>'[1]Electricity and CHPs_IN'!F$15</f>
        <v>72.621159113129963</v>
      </c>
      <c r="K293" s="1">
        <f>'[1]Electricity and CHPs_IN'!G$15</f>
        <v>69.215032575156172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66.632402497220539</v>
      </c>
      <c r="G294" s="1">
        <f>'[1]Electricity and CHPs_IN'!C$16</f>
        <v>55.764002078300514</v>
      </c>
      <c r="H294" s="1">
        <f>'[1]Electricity and CHPs_IN'!D$16</f>
        <v>65.548383102310098</v>
      </c>
      <c r="I294" s="1">
        <f>'[1]Electricity and CHPs_IN'!E$16</f>
        <v>64.464340653603699</v>
      </c>
      <c r="J294" s="1">
        <f>'[1]Electricity and CHPs_IN'!F$16</f>
        <v>62.692050826860452</v>
      </c>
      <c r="K294" s="1">
        <f>'[1]Electricity and CHPs_IN'!G$16</f>
        <v>66.098175109662066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16.052403476414472</v>
      </c>
      <c r="G295" s="1">
        <f>'[1]Electricity and CHPs_IN'!C$13</f>
        <v>20.042428679655934</v>
      </c>
      <c r="H295" s="1">
        <f>'[1]Electricity and CHPs_IN'!D$13</f>
        <v>63.219726761416489</v>
      </c>
      <c r="I295" s="1">
        <f>'[1]Electricity and CHPs_IN'!E$13</f>
        <v>15.774974910035386</v>
      </c>
      <c r="J295" s="1">
        <f>'[1]Electricity and CHPs_IN'!F$13</f>
        <v>16.302803783869038</v>
      </c>
      <c r="K295" s="1">
        <f>'[1]Electricity and CHPs_IN'!G$13</f>
        <v>16.851811191336548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0.13909979412323301</v>
      </c>
      <c r="G296" s="1">
        <f t="shared" ref="G296:K296" si="174">SUM(G297:G299)</f>
        <v>5.3992890674608891E-2</v>
      </c>
      <c r="H296" s="1">
        <f t="shared" si="174"/>
        <v>5.7513265227479994E-2</v>
      </c>
      <c r="I296" s="1">
        <f t="shared" si="174"/>
        <v>7.6063639393307597E-2</v>
      </c>
      <c r="J296" s="1">
        <f t="shared" si="174"/>
        <v>0.13524651880251101</v>
      </c>
      <c r="K296" s="1">
        <f t="shared" si="174"/>
        <v>2.6269645611031031E-3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0.11544738689742665</v>
      </c>
      <c r="G297" s="1">
        <f>'[1]Electricity and CHPs_IN'!C$18</f>
        <v>7.2015580957075342E-4</v>
      </c>
      <c r="H297" s="1">
        <f>'[1]Electricity and CHPs_IN'!D$18</f>
        <v>3.1148475201310164E-3</v>
      </c>
      <c r="I297" s="1">
        <f>'[1]Electricity and CHPs_IN'!E$18</f>
        <v>1.1083574281960272E-3</v>
      </c>
      <c r="J297" s="1">
        <f>'[1]Electricity and CHPs_IN'!F$18</f>
        <v>3.1183857894985911E-3</v>
      </c>
      <c r="K297" s="1">
        <f>'[1]Electricity and CHPs_IN'!G$18</f>
        <v>4.6611991437298962E-5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3.0237586004859709E-3</v>
      </c>
      <c r="G298" s="1">
        <f>IFERROR(G70/SUM(G70,G183),0)*'[1]Electricity and CHPs_IN'!C$28</f>
        <v>1.4667821358291822E-4</v>
      </c>
      <c r="H298" s="1">
        <f>IFERROR(H70/SUM(H70,H183),0)*'[1]Electricity and CHPs_IN'!D$28</f>
        <v>4.902520324514359E-4</v>
      </c>
      <c r="I298" s="1">
        <f>IFERROR(I70/SUM(I70,I183),0)*'[1]Electricity and CHPs_IN'!E$28</f>
        <v>3.0129026058950767E-4</v>
      </c>
      <c r="J298" s="1">
        <f>IFERROR(J70/SUM(J70,J183),0)*'[1]Electricity and CHPs_IN'!F$28</f>
        <v>3.312545096489068E-4</v>
      </c>
      <c r="K298" s="1">
        <f>IFERROR(K70/SUM(K70,K183),0)*'[1]Electricity and CHPs_IN'!G$28</f>
        <v>2.5195058989720243E-6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2.0628648625320389E-2</v>
      </c>
      <c r="G299" s="1">
        <f>IFERROR(G71/SUM(G71,G233),0)*'[1]Electricity and CHPs_IN'!C$41</f>
        <v>5.3126056651455221E-2</v>
      </c>
      <c r="H299" s="1">
        <f>IFERROR(H71/SUM(H71,H233),0)*'[1]Electricity and CHPs_IN'!D$41</f>
        <v>5.3908165674897542E-2</v>
      </c>
      <c r="I299" s="1">
        <f>IFERROR(I71/SUM(I71,I233),0)*'[1]Electricity and CHPs_IN'!E$41</f>
        <v>7.4653991704522069E-2</v>
      </c>
      <c r="J299" s="1">
        <f>IFERROR(J71/SUM(J71,J233),0)*'[1]Electricity and CHPs_IN'!F$41</f>
        <v>0.13179687850336352</v>
      </c>
      <c r="K299" s="1">
        <f>IFERROR(K71/SUM(K71,K233),0)*'[1]Electricity and CHPs_IN'!G$41</f>
        <v>2.577833063766832E-3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0.13909979412323301</v>
      </c>
      <c r="G300" s="1">
        <f t="shared" ref="G300:K300" si="175">G296</f>
        <v>5.3992890674608891E-2</v>
      </c>
      <c r="H300" s="1">
        <f t="shared" si="175"/>
        <v>5.7513265227479994E-2</v>
      </c>
      <c r="I300" s="1">
        <f t="shared" si="175"/>
        <v>7.6063639393307597E-2</v>
      </c>
      <c r="J300" s="1">
        <f t="shared" si="175"/>
        <v>0.13524651880251101</v>
      </c>
      <c r="K300" s="1">
        <f t="shared" si="175"/>
        <v>2.6269645611031031E-3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0.11544738689742665</v>
      </c>
      <c r="G301" s="1">
        <f t="shared" si="176"/>
        <v>7.2015580957075342E-4</v>
      </c>
      <c r="H301" s="1">
        <f t="shared" si="176"/>
        <v>3.1148475201310164E-3</v>
      </c>
      <c r="I301" s="1">
        <f t="shared" si="176"/>
        <v>1.1083574281960272E-3</v>
      </c>
      <c r="J301" s="1">
        <f t="shared" si="176"/>
        <v>3.1183857894985911E-3</v>
      </c>
      <c r="K301" s="1">
        <f t="shared" si="176"/>
        <v>4.6611991437298962E-5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3.0237586004859709E-3</v>
      </c>
      <c r="G302" s="1">
        <f t="shared" si="177"/>
        <v>1.4667821358291822E-4</v>
      </c>
      <c r="H302" s="1">
        <f t="shared" si="177"/>
        <v>4.902520324514359E-4</v>
      </c>
      <c r="I302" s="1">
        <f t="shared" si="177"/>
        <v>3.0129026058950767E-4</v>
      </c>
      <c r="J302" s="1">
        <f t="shared" si="177"/>
        <v>3.312545096489068E-4</v>
      </c>
      <c r="K302" s="1">
        <f t="shared" si="177"/>
        <v>2.5195058989720243E-6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2.0628648625320389E-2</v>
      </c>
      <c r="G303" s="1">
        <f t="shared" si="178"/>
        <v>5.3126056651455221E-2</v>
      </c>
      <c r="H303" s="1">
        <f t="shared" si="178"/>
        <v>5.3908165674897542E-2</v>
      </c>
      <c r="I303" s="1">
        <f t="shared" si="178"/>
        <v>7.4653991704522069E-2</v>
      </c>
      <c r="J303" s="1">
        <f t="shared" si="178"/>
        <v>0.13179687850336352</v>
      </c>
      <c r="K303" s="1">
        <f t="shared" si="178"/>
        <v>2.577833063766832E-3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4.043807997164043</v>
      </c>
      <c r="G308" s="1">
        <f t="shared" ref="G308:K308" si="179">SUM(G309:G323)</f>
        <v>2.1717837482371949</v>
      </c>
      <c r="H308" s="1">
        <f t="shared" si="179"/>
        <v>1.4868762446342028</v>
      </c>
      <c r="I308" s="1">
        <f t="shared" si="179"/>
        <v>2.5725262033856864</v>
      </c>
      <c r="J308" s="1">
        <f t="shared" si="179"/>
        <v>9.865603833392619</v>
      </c>
      <c r="K308" s="1">
        <f t="shared" si="179"/>
        <v>9.4439869669803027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0.81545158989625388</v>
      </c>
      <c r="K309" s="1">
        <f>'[1]Electricity and CHPs_IN'!G$21</f>
        <v>0.55959160838547917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9.605234601914131E-4</v>
      </c>
      <c r="H310" s="1">
        <f>'[1]Electricity and CHPs_IN'!D$22</f>
        <v>4.150391633537912E-3</v>
      </c>
      <c r="I310" s="1">
        <f>'[1]Electricity and CHPs_IN'!E$22</f>
        <v>4.1939269617577287E-3</v>
      </c>
      <c r="J310" s="1">
        <f>'[1]Electricity and CHPs_IN'!F$22</f>
        <v>0.25342573429410126</v>
      </c>
      <c r="K310" s="1">
        <f>'[1]Electricity and CHPs_IN'!G$22</f>
        <v>8.4121885396221882E-2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7.6206652563920443E-3</v>
      </c>
      <c r="K311" s="1">
        <f>'[1]Electricity and CHPs_IN'!G$23</f>
        <v>0.27689416009723899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1.2802575729196126</v>
      </c>
      <c r="G312" s="1">
        <f>IFERROR(G84/SUM(G84+G187),0)*'[1]Electricity and CHPs_IN'!C$24</f>
        <v>4.9271258287691586E-4</v>
      </c>
      <c r="H312" s="1">
        <f>IFERROR(H84/SUM(H84+H187),0)*'[1]Electricity and CHPs_IN'!D$24</f>
        <v>1.1177122404399612E-3</v>
      </c>
      <c r="I312" s="1">
        <f>IFERROR(I84/SUM(I84+I187),0)*'[1]Electricity and CHPs_IN'!E$24</f>
        <v>8.4570150402669408E-3</v>
      </c>
      <c r="J312" s="1">
        <f>IFERROR(J84/SUM(J84+J187),0)*'[1]Electricity and CHPs_IN'!F$24</f>
        <v>1.3581816577155278E-3</v>
      </c>
      <c r="K312" s="1">
        <f>IFERROR(K84/SUM(K84+K187),0)*'[1]Electricity and CHPs_IN'!G$24</f>
        <v>3.8227382775123591E-4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3.7089580266186084E-3</v>
      </c>
      <c r="K313" s="1">
        <f>IFERROR(K85/SUM(K85+K188),0)*'[1]Electricity and CHPs_IN'!G$29</f>
        <v>1.3086058906034616E-2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0.8932894710562439</v>
      </c>
      <c r="G314" s="1">
        <f>G86/SUM(G86,G239)*'[1]Electricity and CHPs_IN'!C$39</f>
        <v>0.12007540407613491</v>
      </c>
      <c r="H314" s="1">
        <f>H86/SUM(H86,H239)*'[1]Electricity and CHPs_IN'!D$39</f>
        <v>7.6425657218538195E-2</v>
      </c>
      <c r="I314" s="1">
        <f>I86/SUM(I86,I239)*'[1]Electricity and CHPs_IN'!E$39</f>
        <v>0.33044047106333918</v>
      </c>
      <c r="J314" s="1">
        <f>J86/SUM(J86,J239)*'[1]Electricity and CHPs_IN'!F$39</f>
        <v>5.724435682007635</v>
      </c>
      <c r="K314" s="1">
        <f>K86/SUM(K86,K239)*'[1]Electricity and CHPs_IN'!G$39</f>
        <v>4.3280994993740434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0.44448839702857618</v>
      </c>
      <c r="K315" s="1">
        <f>IFERROR(K87/SUM(K87,K240),0)*'[1]Electricity and CHPs_IN'!G$40</f>
        <v>1.6915432510566777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1.5465266699958161E-2</v>
      </c>
      <c r="G317" s="1">
        <f>G89/SUM(G89,G242)*'[1]Electricity and CHPs_IN'!C$48</f>
        <v>2.3946751374668762E-3</v>
      </c>
      <c r="H317" s="1">
        <f>H89/SUM(H89,H242)*'[1]Electricity and CHPs_IN'!D$48</f>
        <v>2.271525430310927E-3</v>
      </c>
      <c r="I317" s="1">
        <f>I89/SUM(I89,I242)*'[1]Electricity and CHPs_IN'!E$48</f>
        <v>6.7643804953688574E-3</v>
      </c>
      <c r="J317" s="1">
        <f>J89/SUM(J89,J242)*'[1]Electricity and CHPs_IN'!F$48</f>
        <v>1.1558594324400249E-3</v>
      </c>
      <c r="K317" s="1">
        <f>K89/SUM(K89,K242)*'[1]Electricity and CHPs_IN'!G$48</f>
        <v>7.636112864026043E-4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2.1509575275840834E-4</v>
      </c>
      <c r="J318" s="1">
        <f>IFERROR(J90/SUM(J90,J243),0)*'[1]Electricity and CHPs_IN'!F$49</f>
        <v>6.8318041066623824E-4</v>
      </c>
      <c r="K318" s="1">
        <f>IFERROR(K90/SUM(K90,K243),0)*'[1]Electricity and CHPs_IN'!G$49</f>
        <v>5.40260613405365E-4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2.517910082163859E-2</v>
      </c>
      <c r="G319" s="1">
        <f>IFERROR(G91/SUM(G91,G244),0)*'[1]Electricity and CHPs_IN'!C$51</f>
        <v>2.0713780974980708E-3</v>
      </c>
      <c r="H319" s="1">
        <f>IFERROR(H91/SUM(H91,H244),0)*'[1]Electricity and CHPs_IN'!D$51</f>
        <v>1.3081874661092085E-3</v>
      </c>
      <c r="I319" s="1">
        <f>IFERROR(I91/SUM(I91,I244),0)*'[1]Electricity and CHPs_IN'!E$51</f>
        <v>0.74320342716101861</v>
      </c>
      <c r="J319" s="1">
        <f>IFERROR(J91/SUM(J91,J244),0)*'[1]Electricity and CHPs_IN'!F$51</f>
        <v>0.83584245652733835</v>
      </c>
      <c r="K319" s="1">
        <f>IFERROR(K91/SUM(K91,K244),0)*'[1]Electricity and CHPs_IN'!G$51</f>
        <v>0.66527715953956357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1.0288229918045204E-3</v>
      </c>
      <c r="J320" s="1">
        <f>IFERROR(J92/SUM(J92,J245),0)*'[1]Electricity and CHPs_IN'!F$52</f>
        <v>4.6811283976976054E-3</v>
      </c>
      <c r="K320" s="1">
        <f>IFERROR(K92/SUM(K92,K245),0)*'[1]Electricity and CHPs_IN'!G$52</f>
        <v>5.3736943408452436E-3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1.0646947295230347</v>
      </c>
      <c r="G321" s="1">
        <f>IFERROR(G93/SUM(G93,G246),0)*'[1]Electricity and CHPs_IN'!C$54</f>
        <v>1.2550390759074759</v>
      </c>
      <c r="H321" s="1">
        <f>IFERROR(H93/SUM(H93,H246),0)*'[1]Electricity and CHPs_IN'!D$54</f>
        <v>1.2998286357524169</v>
      </c>
      <c r="I321" s="1">
        <f>IFERROR(I93/SUM(I93,I246),0)*'[1]Electricity and CHPs_IN'!E$54</f>
        <v>1.3800628875425525</v>
      </c>
      <c r="J321" s="1">
        <f>IFERROR(J93/SUM(J93,J246),0)*'[1]Electricity and CHPs_IN'!F$54</f>
        <v>1.5446618840223545</v>
      </c>
      <c r="K321" s="1">
        <f>IFERROR(K93/SUM(K93,K246),0)*'[1]Electricity and CHPs_IN'!G$54</f>
        <v>1.5036478933470545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0.76492185614355557</v>
      </c>
      <c r="G322" s="1">
        <f>IFERROR(G94/SUM(G94,G247),0)*'[1]Electricity and CHPs_IN'!C$55</f>
        <v>0.79074997897555088</v>
      </c>
      <c r="H322" s="1">
        <f>IFERROR(H94/SUM(H94,H247),0)*'[1]Electricity and CHPs_IN'!D$55</f>
        <v>0.10177413489284956</v>
      </c>
      <c r="I322" s="1">
        <f>IFERROR(I94/SUM(I94,I247),0)*'[1]Electricity and CHPs_IN'!E$55</f>
        <v>9.7865762106640469E-2</v>
      </c>
      <c r="J322" s="1">
        <f>IFERROR(J94/SUM(J94,J247),0)*'[1]Electricity and CHPs_IN'!F$55</f>
        <v>0.22100331944837354</v>
      </c>
      <c r="K322" s="1">
        <f>IFERROR(K94/SUM(K94,K247),0)*'[1]Electricity and CHPs_IN'!G$55</f>
        <v>3.8488328609357622E-4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2.9441427017879254E-4</v>
      </c>
      <c r="J323" s="1">
        <f>IFERROR(J95/SUM(J95,J248),0)*'[1]Electricity and CHPs_IN'!F$58</f>
        <v>7.0867969864591117E-3</v>
      </c>
      <c r="K323" s="1">
        <f>IFERROR(K95/SUM(K95,K248),0)*'[1]Electricity and CHPs_IN'!G$58</f>
        <v>0.31428072752349023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2.9022632459952074</v>
      </c>
      <c r="G324" s="1">
        <f t="shared" ref="G324:K324" si="180">G308-G340</f>
        <v>0.88875936006479561</v>
      </c>
      <c r="H324" s="1">
        <f t="shared" si="180"/>
        <v>0.17963609949050929</v>
      </c>
      <c r="I324" s="1">
        <f t="shared" si="180"/>
        <v>1.1679433404413353</v>
      </c>
      <c r="J324" s="1">
        <f t="shared" si="180"/>
        <v>7.4261634991000509</v>
      </c>
      <c r="K324" s="1">
        <f t="shared" si="180"/>
        <v>5.9043109154248903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0.72776337931656443</v>
      </c>
      <c r="K325" s="1">
        <f t="shared" si="181"/>
        <v>0.41610349519478995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9.3120172014472152E-4</v>
      </c>
      <c r="H326" s="1">
        <f t="shared" si="182"/>
        <v>3.9859379591320413E-3</v>
      </c>
      <c r="I326" s="1">
        <f t="shared" si="182"/>
        <v>4.1076895198398355E-3</v>
      </c>
      <c r="J326" s="1">
        <f t="shared" si="182"/>
        <v>0.22617402563298891</v>
      </c>
      <c r="K326" s="1">
        <f t="shared" si="182"/>
        <v>6.2551707372336257E-2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6.8011898785282944E-3</v>
      </c>
      <c r="K327" s="1">
        <f t="shared" si="183"/>
        <v>0.20589413080712063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1.2472316979856997</v>
      </c>
      <c r="G328" s="1">
        <f t="shared" si="184"/>
        <v>4.7767162773983688E-4</v>
      </c>
      <c r="H328" s="1">
        <f t="shared" si="184"/>
        <v>1.073424399412274E-3</v>
      </c>
      <c r="I328" s="1">
        <f t="shared" si="184"/>
        <v>8.2831180339566299E-3</v>
      </c>
      <c r="J328" s="1">
        <f t="shared" si="184"/>
        <v>1.2121318851933075E-3</v>
      </c>
      <c r="K328" s="1">
        <f t="shared" si="184"/>
        <v>2.8425278982955514E-4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3.3101214843896092E-3</v>
      </c>
      <c r="K329" s="1">
        <f t="shared" si="185"/>
        <v>9.7305870344198842E-3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0.87024593124448035</v>
      </c>
      <c r="G330" s="1">
        <f t="shared" si="186"/>
        <v>0.11640988217038131</v>
      </c>
      <c r="H330" s="1">
        <f t="shared" si="186"/>
        <v>7.3397393560981031E-2</v>
      </c>
      <c r="I330" s="1">
        <f t="shared" si="186"/>
        <v>0.32364580315650882</v>
      </c>
      <c r="J330" s="1">
        <f t="shared" si="186"/>
        <v>5.1088681513861838</v>
      </c>
      <c r="K330" s="1">
        <f t="shared" si="186"/>
        <v>3.2183065332884153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0.3966910873638429</v>
      </c>
      <c r="K331" s="1">
        <f t="shared" si="187"/>
        <v>1.2578048857247766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1.5066320445191897E-2</v>
      </c>
      <c r="G333" s="1">
        <f t="shared" si="189"/>
        <v>2.3215732874994782E-3</v>
      </c>
      <c r="H333" s="1">
        <f t="shared" si="189"/>
        <v>2.1815192967927326E-3</v>
      </c>
      <c r="I333" s="1">
        <f t="shared" si="189"/>
        <v>6.6252882137437588E-3</v>
      </c>
      <c r="J333" s="1">
        <f t="shared" si="189"/>
        <v>1.0315660389778622E-3</v>
      </c>
      <c r="K333" s="1">
        <f t="shared" si="189"/>
        <v>5.6780931036305813E-4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2.1067285563730197E-4</v>
      </c>
      <c r="J334" s="1">
        <f t="shared" si="190"/>
        <v>6.0971575812685029E-4</v>
      </c>
      <c r="K334" s="1">
        <f t="shared" si="190"/>
        <v>4.0172927217878377E-4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2.4529573841854786E-2</v>
      </c>
      <c r="G335" s="1">
        <f t="shared" si="191"/>
        <v>2.0081454825433614E-3</v>
      </c>
      <c r="H335" s="1">
        <f t="shared" si="191"/>
        <v>1.2563523009949281E-3</v>
      </c>
      <c r="I335" s="1">
        <f t="shared" si="191"/>
        <v>0.72792133880626209</v>
      </c>
      <c r="J335" s="1">
        <f t="shared" si="191"/>
        <v>0.74596154851569418</v>
      </c>
      <c r="K335" s="1">
        <f t="shared" si="191"/>
        <v>0.49468960436408427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1.007667863494334E-3</v>
      </c>
      <c r="J336" s="1">
        <f t="shared" si="192"/>
        <v>4.1777511552299135E-3</v>
      </c>
      <c r="K336" s="1">
        <f t="shared" si="192"/>
        <v>3.9957943682991633E-3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0.74518972247798121</v>
      </c>
      <c r="G338" s="1">
        <f t="shared" si="194"/>
        <v>0.76661088577648706</v>
      </c>
      <c r="H338" s="1">
        <f t="shared" si="194"/>
        <v>9.7741471973196201E-2</v>
      </c>
      <c r="I338" s="1">
        <f t="shared" si="194"/>
        <v>9.5853401602421159E-2</v>
      </c>
      <c r="J338" s="1">
        <f t="shared" si="194"/>
        <v>0.1972381004522773</v>
      </c>
      <c r="K338" s="1">
        <f t="shared" si="194"/>
        <v>2.8619314190157026E-4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2.8836038947084109E-4</v>
      </c>
      <c r="J339" s="1">
        <f t="shared" si="195"/>
        <v>6.3247302320571779E-3</v>
      </c>
      <c r="K339" s="1">
        <f t="shared" si="195"/>
        <v>0.23369419275637432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1.1415447511688357</v>
      </c>
      <c r="G340" s="1">
        <f t="shared" ref="G340:K340" si="196">SUM(G341:G355)</f>
        <v>1.2830243881723993</v>
      </c>
      <c r="H340" s="1">
        <f t="shared" si="196"/>
        <v>1.3072401451436935</v>
      </c>
      <c r="I340" s="1">
        <f t="shared" si="196"/>
        <v>1.4045828629443511</v>
      </c>
      <c r="J340" s="1">
        <f t="shared" si="196"/>
        <v>2.4394403342925677</v>
      </c>
      <c r="K340" s="1">
        <f t="shared" si="196"/>
        <v>3.5396760515554124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8.7688210579689452E-2</v>
      </c>
      <c r="K341" s="1">
        <f t="shared" si="197"/>
        <v>0.14348811319068921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2.9321740046691584E-5</v>
      </c>
      <c r="H342" s="1">
        <f t="shared" si="198"/>
        <v>1.6445367440587073E-4</v>
      </c>
      <c r="I342" s="1">
        <f t="shared" si="198"/>
        <v>8.6237441917893197E-5</v>
      </c>
      <c r="J342" s="1">
        <f t="shared" si="198"/>
        <v>2.7251708661112345E-2</v>
      </c>
      <c r="K342" s="1">
        <f t="shared" si="198"/>
        <v>2.1570178023885625E-2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8.194753778637499E-4</v>
      </c>
      <c r="K343" s="1">
        <f t="shared" si="199"/>
        <v>7.1000029290118366E-2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3.3025874933912958E-2</v>
      </c>
      <c r="G344" s="1">
        <f t="shared" si="200"/>
        <v>1.5040955137078985E-5</v>
      </c>
      <c r="H344" s="1">
        <f t="shared" si="200"/>
        <v>4.4287841027687222E-5</v>
      </c>
      <c r="I344" s="1">
        <f t="shared" si="200"/>
        <v>1.7389700631031089E-4</v>
      </c>
      <c r="J344" s="1">
        <f t="shared" si="200"/>
        <v>1.4604977252222033E-4</v>
      </c>
      <c r="K344" s="1">
        <f t="shared" si="200"/>
        <v>9.8021037921680772E-5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3.9883654222899918E-4</v>
      </c>
      <c r="K345" s="1">
        <f t="shared" si="201"/>
        <v>3.3554718716147323E-3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2.3043539811763547E-2</v>
      </c>
      <c r="G346" s="1">
        <f t="shared" si="202"/>
        <v>3.665521905753602E-3</v>
      </c>
      <c r="H346" s="1">
        <f t="shared" si="202"/>
        <v>3.0282636575571648E-3</v>
      </c>
      <c r="I346" s="1">
        <f t="shared" si="202"/>
        <v>6.794667906830365E-3</v>
      </c>
      <c r="J346" s="1">
        <f t="shared" si="202"/>
        <v>0.6155675306214512</v>
      </c>
      <c r="K346" s="1">
        <f t="shared" si="202"/>
        <v>1.1097929660856281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4.7797309664733278E-2</v>
      </c>
      <c r="K347" s="1">
        <f t="shared" si="203"/>
        <v>0.43373836533190113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3.9894625476626436E-4</v>
      </c>
      <c r="G349" s="1">
        <f t="shared" si="205"/>
        <v>7.3101849967398009E-5</v>
      </c>
      <c r="H349" s="1">
        <f t="shared" si="205"/>
        <v>9.0006133518194444E-5</v>
      </c>
      <c r="I349" s="1">
        <f t="shared" si="205"/>
        <v>1.3909228162509862E-4</v>
      </c>
      <c r="J349" s="1">
        <f t="shared" si="205"/>
        <v>1.2429339346216274E-4</v>
      </c>
      <c r="K349" s="1">
        <f t="shared" si="205"/>
        <v>1.9580197603954617E-4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4.4228971211063717E-6</v>
      </c>
      <c r="J350" s="1">
        <f t="shared" si="206"/>
        <v>7.3464652539387948E-5</v>
      </c>
      <c r="K350" s="1">
        <f t="shared" si="206"/>
        <v>1.3853134122658123E-4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6.4952697978380367E-4</v>
      </c>
      <c r="G351" s="1">
        <f t="shared" si="207"/>
        <v>6.3232614954709422E-5</v>
      </c>
      <c r="H351" s="1">
        <f t="shared" si="207"/>
        <v>5.1835165114280397E-5</v>
      </c>
      <c r="I351" s="1">
        <f t="shared" si="207"/>
        <v>1.5282088354756529E-2</v>
      </c>
      <c r="J351" s="1">
        <f t="shared" si="207"/>
        <v>8.9880908011644167E-2</v>
      </c>
      <c r="K351" s="1">
        <f t="shared" si="207"/>
        <v>0.1705875551754793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2.1155128310186393E-5</v>
      </c>
      <c r="J352" s="1">
        <f t="shared" si="208"/>
        <v>5.0337724246769192E-4</v>
      </c>
      <c r="K352" s="1">
        <f t="shared" si="208"/>
        <v>1.3778999725460803E-3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1.0646947295230347</v>
      </c>
      <c r="G353" s="1">
        <f t="shared" si="209"/>
        <v>1.2550390759074759</v>
      </c>
      <c r="H353" s="1">
        <f t="shared" si="209"/>
        <v>1.2998286357524169</v>
      </c>
      <c r="I353" s="1">
        <f t="shared" si="209"/>
        <v>1.3800628875425525</v>
      </c>
      <c r="J353" s="1">
        <f t="shared" si="209"/>
        <v>1.5446618840223545</v>
      </c>
      <c r="K353" s="1">
        <f t="shared" si="209"/>
        <v>1.5036478933470545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1.9732133665574358E-2</v>
      </c>
      <c r="G354" s="1">
        <f t="shared" si="210"/>
        <v>2.4139093199063821E-2</v>
      </c>
      <c r="H354" s="1">
        <f t="shared" si="210"/>
        <v>4.0326629196533598E-3</v>
      </c>
      <c r="I354" s="1">
        <f t="shared" si="210"/>
        <v>2.0123605042193099E-3</v>
      </c>
      <c r="J354" s="1">
        <f t="shared" si="210"/>
        <v>2.3765218996096238E-2</v>
      </c>
      <c r="K354" s="1">
        <f t="shared" si="210"/>
        <v>9.8690144192005956E-5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6.0538807079514503E-6</v>
      </c>
      <c r="J355" s="1">
        <f t="shared" si="211"/>
        <v>7.6206675440193376E-4</v>
      </c>
      <c r="K355" s="1">
        <f t="shared" si="211"/>
        <v>8.0586534767115914E-2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22.439138417776466</v>
      </c>
      <c r="G356" s="1">
        <f t="shared" ref="G356:K356" si="213">SUM(G357:G362)</f>
        <v>24.494644157844466</v>
      </c>
      <c r="H356" s="1">
        <f t="shared" si="213"/>
        <v>25.033017791132892</v>
      </c>
      <c r="I356" s="1">
        <f t="shared" si="213"/>
        <v>25.070386036306235</v>
      </c>
      <c r="J356" s="1">
        <f t="shared" si="213"/>
        <v>28.467900155345745</v>
      </c>
      <c r="K356" s="1">
        <f t="shared" si="213"/>
        <v>32.129344970650436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18.203592243737376</v>
      </c>
      <c r="G357" s="1">
        <f>'[1]Electricity and CHPs_IN'!C$19</f>
        <v>20.429784222616746</v>
      </c>
      <c r="H357" s="1">
        <f>'[1]Electricity and CHPs_IN'!D$19</f>
        <v>20.734840371042758</v>
      </c>
      <c r="I357" s="1">
        <f>'[1]Electricity and CHPs_IN'!E$19</f>
        <v>20.696587531916073</v>
      </c>
      <c r="J357" s="1">
        <f>'[1]Electricity and CHPs_IN'!F$19</f>
        <v>17.331956438612181</v>
      </c>
      <c r="K357" s="1">
        <f>'[1]Electricity and CHPs_IN'!G$19</f>
        <v>13.018159056348496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6.6608527607032197</v>
      </c>
      <c r="K358" s="1">
        <f>'[1]Electricity and CHPs_IN'!G$20</f>
        <v>13.017232277322131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3.8411022424731498</v>
      </c>
      <c r="G359" s="1">
        <f>IFERROR(G131/SUM(G131,G196),0)*'[1]Electricity and CHPs_IN'!C$26</f>
        <v>3.6556680947297902</v>
      </c>
      <c r="H359" s="1">
        <f>IFERROR(H131/SUM(H131,H196),0)*'[1]Electricity and CHPs_IN'!D$26</f>
        <v>3.6645175404181241</v>
      </c>
      <c r="I359" s="1">
        <f>IFERROR(I131/SUM(I131,I196),0)*'[1]Electricity and CHPs_IN'!E$26</f>
        <v>3.6794877895264526</v>
      </c>
      <c r="J359" s="1">
        <f>IFERROR(J131/SUM(J131,J196),0)*'[1]Electricity and CHPs_IN'!F$26</f>
        <v>2.8591338840497471</v>
      </c>
      <c r="K359" s="1">
        <f>IFERROR(K131/SUM(K131,K196),0)*'[1]Electricity and CHPs_IN'!G$26</f>
        <v>2.3371518897429246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0.74453053719589457</v>
      </c>
      <c r="K360" s="1">
        <f>IFERROR(K132/SUM(K132,K197),0)*'[1]Electricity and CHPs_IN'!G$27</f>
        <v>1.3367742222189058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0.39444393156594026</v>
      </c>
      <c r="G361" s="1">
        <f>IFERROR(G133/SUM(G133,G272),0)*'[1]Electricity and CHPs_IN'!C$44</f>
        <v>0.40919184049793061</v>
      </c>
      <c r="H361" s="1">
        <f>IFERROR(H133/SUM(H133,H272),0)*'[1]Electricity and CHPs_IN'!D$44</f>
        <v>0.63365987967201032</v>
      </c>
      <c r="I361" s="1">
        <f>IFERROR(I133/SUM(I133,I272),0)*'[1]Electricity and CHPs_IN'!E$44</f>
        <v>0.69431071486370954</v>
      </c>
      <c r="J361" s="1">
        <f>IFERROR(J133/SUM(J133,J272),0)*'[1]Electricity and CHPs_IN'!F$44</f>
        <v>1.8369148312676175E-2</v>
      </c>
      <c r="K361" s="1">
        <f>IFERROR(K133/SUM(K133,K272),0)*'[1]Electricity and CHPs_IN'!G$44</f>
        <v>2.1646489623991812E-4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0.85305738647202245</v>
      </c>
      <c r="K362" s="1">
        <f>IFERROR(K134/SUM(K134,K273),0)*'[1]Electricity and CHPs_IN'!G$45</f>
        <v>2.4198110601217349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11.022347243105262</v>
      </c>
      <c r="G363" s="1">
        <f t="shared" ref="G363:K363" si="214">SUM(G364:G367)</f>
        <v>12.042726158673268</v>
      </c>
      <c r="H363" s="1">
        <f t="shared" si="214"/>
        <v>12.199678955730441</v>
      </c>
      <c r="I363" s="1">
        <f t="shared" si="214"/>
        <v>12.188037660721264</v>
      </c>
      <c r="J363" s="1">
        <f t="shared" si="214"/>
        <v>13.798236810280523</v>
      </c>
      <c r="K363" s="1">
        <f t="shared" si="214"/>
        <v>14.854658722816229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9.1017961218686878</v>
      </c>
      <c r="G364" s="1">
        <f t="shared" ref="G364:K364" si="215">G357*IFERROR(G136/G129,0)</f>
        <v>10.214892111308373</v>
      </c>
      <c r="H364" s="1">
        <f t="shared" si="215"/>
        <v>10.367420185521379</v>
      </c>
      <c r="I364" s="1">
        <f t="shared" si="215"/>
        <v>10.348293765958038</v>
      </c>
      <c r="J364" s="1">
        <f t="shared" si="215"/>
        <v>8.6659782193060906</v>
      </c>
      <c r="K364" s="1">
        <f t="shared" si="215"/>
        <v>6.5090795281742482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3.3304263803516099</v>
      </c>
      <c r="K365" s="1">
        <f t="shared" si="216"/>
        <v>6.5086161386610657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1.9205511212365749</v>
      </c>
      <c r="G366" s="1">
        <f t="shared" si="217"/>
        <v>1.8278340473648951</v>
      </c>
      <c r="H366" s="1">
        <f t="shared" si="217"/>
        <v>1.832258770209062</v>
      </c>
      <c r="I366" s="1">
        <f t="shared" si="217"/>
        <v>1.8397438947632263</v>
      </c>
      <c r="J366" s="1">
        <f t="shared" si="217"/>
        <v>1.4295669420248736</v>
      </c>
      <c r="K366" s="1">
        <f t="shared" si="217"/>
        <v>1.1685759448714623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0.37226526859794734</v>
      </c>
      <c r="K367" s="1">
        <f t="shared" si="218"/>
        <v>0.66838711110945292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11.416791174671202</v>
      </c>
      <c r="G370" s="1">
        <f t="shared" ref="G370:K370" si="221">SUM(G371:G376)</f>
        <v>12.451917999171199</v>
      </c>
      <c r="H370" s="1">
        <f t="shared" si="221"/>
        <v>12.833338835402451</v>
      </c>
      <c r="I370" s="1">
        <f t="shared" si="221"/>
        <v>12.882348375584971</v>
      </c>
      <c r="J370" s="1">
        <f t="shared" si="221"/>
        <v>14.669663345065221</v>
      </c>
      <c r="K370" s="1">
        <f t="shared" si="221"/>
        <v>17.274686247834204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9.1017961218686878</v>
      </c>
      <c r="G371" s="1">
        <f t="shared" si="222"/>
        <v>10.214892111308373</v>
      </c>
      <c r="H371" s="1">
        <f t="shared" si="222"/>
        <v>10.367420185521379</v>
      </c>
      <c r="I371" s="1">
        <f t="shared" si="222"/>
        <v>10.348293765958037</v>
      </c>
      <c r="J371" s="1">
        <f t="shared" si="222"/>
        <v>8.6659782193060906</v>
      </c>
      <c r="K371" s="1">
        <f t="shared" si="222"/>
        <v>6.5090795281742482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3.3304263803516099</v>
      </c>
      <c r="K372" s="1">
        <f t="shared" si="223"/>
        <v>6.5086161386610657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1.9205511212365749</v>
      </c>
      <c r="G373" s="1">
        <f t="shared" si="224"/>
        <v>1.8278340473648951</v>
      </c>
      <c r="H373" s="1">
        <f t="shared" si="224"/>
        <v>1.832258770209062</v>
      </c>
      <c r="I373" s="1">
        <f t="shared" si="224"/>
        <v>1.8397438947632263</v>
      </c>
      <c r="J373" s="1">
        <f t="shared" si="224"/>
        <v>1.4295669420248736</v>
      </c>
      <c r="K373" s="1">
        <f t="shared" si="224"/>
        <v>1.1685759448714623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0.37226526859794723</v>
      </c>
      <c r="K374" s="1">
        <f t="shared" si="225"/>
        <v>0.66838711110945292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0.39444393156594026</v>
      </c>
      <c r="G375" s="1">
        <f t="shared" ref="G375:K375" si="226">G361</f>
        <v>0.40919184049793061</v>
      </c>
      <c r="H375" s="1">
        <f t="shared" si="226"/>
        <v>0.63365987967201032</v>
      </c>
      <c r="I375" s="1">
        <f t="shared" si="226"/>
        <v>0.69431071486370954</v>
      </c>
      <c r="J375" s="1">
        <f t="shared" si="226"/>
        <v>1.8369148312676175E-2</v>
      </c>
      <c r="K375" s="1">
        <f t="shared" si="226"/>
        <v>2.1646489623991812E-4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0.85305738647202245</v>
      </c>
      <c r="K376" s="1">
        <f t="shared" si="227"/>
        <v>2.4198110601217349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0.62769119959062336</v>
      </c>
      <c r="G377" s="1">
        <f t="shared" ref="G377:K377" si="228">SUM(G378:G384)</f>
        <v>0.60347357520086831</v>
      </c>
      <c r="H377" s="1">
        <f t="shared" si="228"/>
        <v>1.1404710033954957</v>
      </c>
      <c r="I377" s="1">
        <f t="shared" si="228"/>
        <v>2.3156365461222794</v>
      </c>
      <c r="J377" s="1">
        <f t="shared" si="228"/>
        <v>4.1916511169789405</v>
      </c>
      <c r="K377" s="1">
        <f t="shared" si="228"/>
        <v>7.4801813054157043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0.44677171182806991</v>
      </c>
      <c r="G378" s="1">
        <f>IFERROR(G150/SUM(G150,G205),0)*'[1]Electricity and CHPs_IN'!C$25</f>
        <v>8.8136224897508872E-2</v>
      </c>
      <c r="H378" s="1">
        <f>IFERROR(H150/SUM(H150,H205),0)*'[1]Electricity and CHPs_IN'!D$25</f>
        <v>5.7842753868770497E-4</v>
      </c>
      <c r="I378" s="1">
        <f>IFERROR(I150/SUM(I150,I205),0)*'[1]Electricity and CHPs_IN'!E$25</f>
        <v>2.9076891048095584E-3</v>
      </c>
      <c r="J378" s="1">
        <f>IFERROR(J150/SUM(J150,J205),0)*'[1]Electricity and CHPs_IN'!F$25</f>
        <v>1.14474935711362</v>
      </c>
      <c r="K378" s="1">
        <f>IFERROR(K150/SUM(K150,K205),0)*'[1]Electricity and CHPs_IN'!G$25</f>
        <v>1.2561297983319037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2.2577634205671842E-3</v>
      </c>
      <c r="K379" s="1">
        <f>'[1]Electricity and CHPs_IN'!G$31</f>
        <v>2.2679595116967293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0.18091948776255345</v>
      </c>
      <c r="G380" s="1">
        <f>IFERROR(G152/SUM(G152,G281),0)*'[1]Electricity and CHPs_IN'!C$42</f>
        <v>0.51533735030335948</v>
      </c>
      <c r="H380" s="1">
        <f>IFERROR(H152/SUM(H152,H281),0)*'[1]Electricity and CHPs_IN'!D$42</f>
        <v>1.1398925758568079</v>
      </c>
      <c r="I380" s="1">
        <f>IFERROR(I152/SUM(I152,I281),0)*'[1]Electricity and CHPs_IN'!E$42</f>
        <v>2.3112167122950655</v>
      </c>
      <c r="J380" s="1">
        <f>IFERROR(J152/SUM(J152,J281),0)*'[1]Electricity and CHPs_IN'!F$42</f>
        <v>1.8048223966484207</v>
      </c>
      <c r="K380" s="1">
        <f>IFERROR(K152/SUM(K152,K281),0)*'[1]Electricity and CHPs_IN'!G$42</f>
        <v>0.97714180093601899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1.2375985108229772</v>
      </c>
      <c r="K381" s="1">
        <f>IFERROR(K153/SUM(K153,K282),0)*'[1]Electricity and CHPs_IN'!G$43</f>
        <v>2.9777264270799018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3.0197839699658757E-4</v>
      </c>
      <c r="J382" s="1">
        <f>IFERROR(J154/SUM(J283,J154),0)*'[1]Electricity and CHPs_IN'!F$50</f>
        <v>3.9617741580719786E-4</v>
      </c>
      <c r="K382" s="1">
        <f>IFERROR(K154/SUM(K283,K154),0)*'[1]Electricity and CHPs_IN'!G$50</f>
        <v>2.5529126404392224E-4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6.6894057698850594E-4</v>
      </c>
      <c r="J383" s="1">
        <f>IFERROR(J155/SUM(J284,J155),0)*'[1]Electricity and CHPs_IN'!F$53</f>
        <v>9.5122561412212163E-4</v>
      </c>
      <c r="K383" s="1">
        <f>IFERROR(K155/SUM(K284,K155),0)*'[1]Electricity and CHPs_IN'!G$53</f>
        <v>7.4763999341017154E-4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5.4122574841916279E-4</v>
      </c>
      <c r="J384" s="1">
        <f>IFERROR(J156/SUM(J285,J156),0)*'[1]Electricity and CHPs_IN'!F$56</f>
        <v>8.7568594342669101E-4</v>
      </c>
      <c r="K384" s="1">
        <f>IFERROR(K156/SUM(K285,K156),0)*'[1]Electricity and CHPs_IN'!G$56</f>
        <v>2.2083611369585275E-4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0.54529206235107419</v>
      </c>
      <c r="H385" s="1">
        <f t="shared" si="229"/>
        <v>1.6047921407617192</v>
      </c>
      <c r="I385" s="1">
        <f t="shared" si="229"/>
        <v>7.9180941061513765</v>
      </c>
      <c r="J385" s="1">
        <f t="shared" si="229"/>
        <v>12.700663934624584</v>
      </c>
      <c r="K385" s="1">
        <f t="shared" si="229"/>
        <v>15.482040959617091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0.54529206235107419</v>
      </c>
      <c r="H386" s="1">
        <f>'[1]Electricity and CHPs_IN'!D$33</f>
        <v>1.6047921407617192</v>
      </c>
      <c r="I386" s="1">
        <f>'[1]Electricity and CHPs_IN'!E$33</f>
        <v>7.9180941061513765</v>
      </c>
      <c r="J386" s="1">
        <f>'[1]Electricity and CHPs_IN'!F$33</f>
        <v>12.700663934624584</v>
      </c>
      <c r="K386" s="1">
        <f>'[1]Electricity and CHPs_IN'!G$33</f>
        <v>15.482040959617091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12.822559038954811</v>
      </c>
      <c r="H387" s="1">
        <f t="shared" si="230"/>
        <v>28.800010044395066</v>
      </c>
      <c r="I387" s="1">
        <f t="shared" si="230"/>
        <v>33.151155251908719</v>
      </c>
      <c r="J387" s="1">
        <f t="shared" si="230"/>
        <v>69.807857983765857</v>
      </c>
      <c r="K387" s="1">
        <f t="shared" si="230"/>
        <v>107.01283807235535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0.14080575852840765</v>
      </c>
      <c r="I388" s="1">
        <f>'[1]Electricity and CHPs_IN'!E34</f>
        <v>0.23802941543753278</v>
      </c>
      <c r="J388" s="1">
        <f>'[1]Electricity and CHPs_IN'!F34</f>
        <v>4.978077010722302</v>
      </c>
      <c r="K388" s="1">
        <f>'[1]Electricity and CHPs_IN'!G34</f>
        <v>10.007690324967619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4.8498357697804488</v>
      </c>
      <c r="H389" s="1">
        <f>'[1]Electricity and CHPs_IN'!D35</f>
        <v>9.5945044208489989</v>
      </c>
      <c r="I389" s="1">
        <f>'[1]Electricity and CHPs_IN'!E35</f>
        <v>11.317951569006372</v>
      </c>
      <c r="J389" s="1">
        <f>'[1]Electricity and CHPs_IN'!F35</f>
        <v>39.100427875484755</v>
      </c>
      <c r="K389" s="1">
        <f>'[1]Electricity and CHPs_IN'!G35</f>
        <v>62.600442054901073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3.3906748563863109</v>
      </c>
      <c r="H390" s="1">
        <f>'[1]Electricity and CHPs_IN'!D36</f>
        <v>8.0481917214035175</v>
      </c>
      <c r="I390" s="1">
        <f>'[1]Electricity and CHPs_IN'!E36</f>
        <v>8.7800628818144535</v>
      </c>
      <c r="J390" s="1">
        <f>'[1]Electricity and CHPs_IN'!F36</f>
        <v>5.9845998229194741</v>
      </c>
      <c r="K390" s="1">
        <f>'[1]Electricity and CHPs_IN'!G36</f>
        <v>8.7422906366337455E-3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1.2875933340508654</v>
      </c>
      <c r="H391" s="1">
        <f>'[1]Electricity and CHPs_IN'!D37</f>
        <v>4.1841071129051866</v>
      </c>
      <c r="I391" s="1">
        <f>'[1]Electricity and CHPs_IN'!E37</f>
        <v>4.8672217877922588</v>
      </c>
      <c r="J391" s="1">
        <f>'[1]Electricity and CHPs_IN'!F37</f>
        <v>10.965336314342981</v>
      </c>
      <c r="K391" s="1">
        <f>'[1]Electricity and CHPs_IN'!G37</f>
        <v>24.698022582179767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3.2944550787371862</v>
      </c>
      <c r="H392" s="1">
        <f>'[1]Electricity and CHPs_IN'!D38</f>
        <v>6.8324010307089518</v>
      </c>
      <c r="I392" s="1">
        <f>'[1]Electricity and CHPs_IN'!E38</f>
        <v>7.9478895978581043</v>
      </c>
      <c r="J392" s="1">
        <f>'[1]Electricity and CHPs_IN'!F38</f>
        <v>8.7794169602963397</v>
      </c>
      <c r="K392" s="1">
        <f>'[1]Electricity and CHPs_IN'!G38</f>
        <v>9.697940819670265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4.5269753375824874E-2</v>
      </c>
      <c r="K394" s="1">
        <f>'[1]Electricity and CHPs_IN'!G$32</f>
        <v>6.8878312222159829E-2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1.2234318880119789E-3</v>
      </c>
      <c r="J395" s="1">
        <f t="shared" ref="J395" si="235">SUM(J396:J398)</f>
        <v>0.15030831588087984</v>
      </c>
      <c r="K395" s="1">
        <f t="shared" ref="K395" si="236">SUM(K396:K398)</f>
        <v>0.67471338280281701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1.6763402664282223E-3</v>
      </c>
      <c r="K396" s="1">
        <f>IFERROR(K168/SUM(K168,K207),0)*'[1]Electricity and CHPs_IN'!G$30</f>
        <v>1.5797160335943824E-3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9.2414535975331071E-4</v>
      </c>
      <c r="J397" s="1">
        <f>IFERROR(J169/SUM(J169,J287),0)*'[1]Electricity and CHPs_IN'!F$46</f>
        <v>0.14794375297109624</v>
      </c>
      <c r="K397" s="1">
        <f>IFERROR(K169/SUM(K169,K287),0)*'[1]Electricity and CHPs_IN'!G$46</f>
        <v>0.67279172423586653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2.9928652825866815E-4</v>
      </c>
      <c r="J398" s="1">
        <f>IFERROR(J170/SUM(J170,J288),0)*'[1]Electricity and CHPs_IN'!F$57</f>
        <v>6.8822264335538909E-4</v>
      </c>
      <c r="K398" s="1">
        <f>IFERROR(K170/SUM(K170,K288),0)*'[1]Electricity and CHPs_IN'!G$57</f>
        <v>3.4194253335603287E-4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0.14151085377413603</v>
      </c>
      <c r="G399" s="1">
        <f t="shared" ref="G399:K399" si="237">SUM(G400:G406)</f>
        <v>1.7592124724532084E-2</v>
      </c>
      <c r="H399" s="1">
        <f t="shared" si="237"/>
        <v>0.14155576326913055</v>
      </c>
      <c r="I399" s="1">
        <f t="shared" si="237"/>
        <v>3.5241945096592904E-2</v>
      </c>
      <c r="J399" s="1">
        <f t="shared" si="237"/>
        <v>0.56089775685127075</v>
      </c>
      <c r="K399" s="1">
        <f t="shared" si="237"/>
        <v>2.9037035129242783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0.13502639729560839</v>
      </c>
      <c r="G400" s="1">
        <f>'[1]Electricity and CHPs_IN'!C63</f>
        <v>1.186979181638995E-2</v>
      </c>
      <c r="H400" s="1">
        <f>'[1]Electricity and CHPs_IN'!D63</f>
        <v>0.13500087939978972</v>
      </c>
      <c r="I400" s="1">
        <f>'[1]Electricity and CHPs_IN'!E63</f>
        <v>8.2893468396284711E-4</v>
      </c>
      <c r="J400" s="1">
        <f>'[1]Electricity and CHPs_IN'!F63</f>
        <v>3.0897866015335698E-2</v>
      </c>
      <c r="K400" s="1">
        <f>'[1]Electricity and CHPs_IN'!G63</f>
        <v>8.6511023359535963E-2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1.7640658560455749E-3</v>
      </c>
      <c r="G401" s="1">
        <f>'[1]Electricity and CHPs_IN'!C64</f>
        <v>1.3536728329248075E-3</v>
      </c>
      <c r="H401" s="1">
        <f>'[1]Electricity and CHPs_IN'!D64</f>
        <v>1.7951310548140361E-3</v>
      </c>
      <c r="I401" s="1">
        <f>'[1]Electricity and CHPs_IN'!E64</f>
        <v>1.4748779286041824E-3</v>
      </c>
      <c r="J401" s="1">
        <f>'[1]Electricity and CHPs_IN'!F64</f>
        <v>0.11409258664197632</v>
      </c>
      <c r="K401" s="1">
        <f>'[1]Electricity and CHPs_IN'!G64</f>
        <v>2.2080200879749725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1.5202415292342722E-3</v>
      </c>
      <c r="G402" s="1">
        <f>'[1]Electricity and CHPs_IN'!C65</f>
        <v>1.1865151576499013E-3</v>
      </c>
      <c r="H402" s="1">
        <f>'[1]Electricity and CHPs_IN'!D65</f>
        <v>1.5539141190100301E-3</v>
      </c>
      <c r="I402" s="1">
        <f>'[1]Electricity and CHPs_IN'!E65</f>
        <v>1.3521267419955955E-3</v>
      </c>
      <c r="J402" s="1">
        <f>'[1]Electricity and CHPs_IN'!F65</f>
        <v>8.2418102825801368E-3</v>
      </c>
      <c r="K402" s="1">
        <f>'[1]Electricity and CHPs_IN'!G65</f>
        <v>2.0592320487480834E-2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4.731082068535263E-4</v>
      </c>
      <c r="G403" s="1">
        <f>'[1]Electricity and CHPs_IN'!C66</f>
        <v>4.7009140403912302E-4</v>
      </c>
      <c r="H403" s="1">
        <f>'[1]Electricity and CHPs_IN'!D66</f>
        <v>4.7153720865250284E-4</v>
      </c>
      <c r="I403" s="1">
        <f>'[1]Electricity and CHPs_IN'!E66</f>
        <v>1.739697427258591E-3</v>
      </c>
      <c r="J403" s="1">
        <f>'[1]Electricity and CHPs_IN'!F66</f>
        <v>3.0439485956537593E-3</v>
      </c>
      <c r="K403" s="1">
        <f>'[1]Electricity and CHPs_IN'!G66</f>
        <v>2.3050085055533209E-3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1.12443145319883E-3</v>
      </c>
      <c r="G404" s="1">
        <f>'[1]Electricity and CHPs_IN'!C67</f>
        <v>1.1184612005147422E-3</v>
      </c>
      <c r="H404" s="1">
        <f>'[1]Electricity and CHPs_IN'!D67</f>
        <v>1.1290991151201883E-3</v>
      </c>
      <c r="I404" s="1">
        <f>'[1]Electricity and CHPs_IN'!E67</f>
        <v>1.405473186845271E-2</v>
      </c>
      <c r="J404" s="1">
        <f>'[1]Electricity and CHPs_IN'!F67</f>
        <v>0.19053294420715722</v>
      </c>
      <c r="K404" s="1">
        <f>'[1]Electricity and CHPs_IN'!G67</f>
        <v>0.24428820705290988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1.1271408038618339E-3</v>
      </c>
      <c r="G405" s="1">
        <f>'[1]Electricity and CHPs_IN'!C68</f>
        <v>1.1211441926661705E-3</v>
      </c>
      <c r="H405" s="1">
        <f>'[1]Electricity and CHPs_IN'!D68</f>
        <v>1.1313115443889019E-3</v>
      </c>
      <c r="I405" s="1">
        <f>'[1]Electricity and CHPs_IN'!E68</f>
        <v>1.4037811302841399E-2</v>
      </c>
      <c r="J405" s="1">
        <f>'[1]Electricity and CHPs_IN'!F68</f>
        <v>0.21147947495931452</v>
      </c>
      <c r="K405" s="1">
        <f>'[1]Electricity and CHPs_IN'!G68</f>
        <v>0.34009002386831966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4.754686293335976E-4</v>
      </c>
      <c r="G406" s="1">
        <f>'[1]Electricity and CHPs_IN'!C69</f>
        <v>4.7244812034738981E-4</v>
      </c>
      <c r="H406" s="1">
        <f>'[1]Electricity and CHPs_IN'!D69</f>
        <v>4.7389082735517279E-4</v>
      </c>
      <c r="I406" s="1">
        <f>'[1]Electricity and CHPs_IN'!E69</f>
        <v>1.753765143477574E-3</v>
      </c>
      <c r="J406" s="1">
        <f>'[1]Electricity and CHPs_IN'!F69</f>
        <v>2.6091261492531596E-3</v>
      </c>
      <c r="K406" s="1">
        <f>'[1]Electricity and CHPs_IN'!G69</f>
        <v>1.8968416755060639E-3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55.733698067276016</v>
      </c>
      <c r="G407" s="3">
        <f t="shared" ref="G407:K407" si="239">G408+G461</f>
        <v>53.300772537945704</v>
      </c>
      <c r="H407" s="3">
        <f t="shared" si="239"/>
        <v>51.840766087119704</v>
      </c>
      <c r="I407" s="3">
        <f t="shared" si="239"/>
        <v>53.869231886263208</v>
      </c>
      <c r="J407" s="3">
        <f t="shared" si="239"/>
        <v>61.956946830559822</v>
      </c>
      <c r="K407" s="3">
        <f t="shared" si="239"/>
        <v>66.272626881674299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47.840557896188074</v>
      </c>
      <c r="G408" s="1">
        <f t="shared" si="240"/>
        <v>44.673792726634773</v>
      </c>
      <c r="H408" s="1">
        <f t="shared" si="240"/>
        <v>41.123643413054367</v>
      </c>
      <c r="I408" s="1">
        <f t="shared" si="240"/>
        <v>39.995760286409507</v>
      </c>
      <c r="J408" s="1">
        <f t="shared" si="240"/>
        <v>38.177817758260304</v>
      </c>
      <c r="K408" s="1">
        <f t="shared" si="240"/>
        <v>37.450161095518581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39.557116178704995</v>
      </c>
      <c r="G409" s="1">
        <f t="shared" ref="G409:K409" si="241">SUM(G410,G416,G425,G434,G436)</f>
        <v>34.017512253031313</v>
      </c>
      <c r="H409" s="1">
        <f t="shared" si="241"/>
        <v>33.837167966493993</v>
      </c>
      <c r="I409" s="1">
        <f t="shared" si="241"/>
        <v>33.554180754798431</v>
      </c>
      <c r="J409" s="1">
        <f t="shared" si="241"/>
        <v>33.608739593932548</v>
      </c>
      <c r="K409" s="1">
        <f t="shared" si="241"/>
        <v>32.808245183632835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1.5550758516784988E-2</v>
      </c>
      <c r="G410" s="1">
        <f t="shared" ref="G410:K410" si="242">G411</f>
        <v>7.5434509842643585E-4</v>
      </c>
      <c r="H410" s="1">
        <f t="shared" si="242"/>
        <v>2.5212961668930993E-3</v>
      </c>
      <c r="I410" s="1">
        <f t="shared" si="242"/>
        <v>1.5494927687460355E-3</v>
      </c>
      <c r="J410" s="1">
        <f t="shared" si="242"/>
        <v>1.7035946210515181E-3</v>
      </c>
      <c r="K410" s="1">
        <f t="shared" si="242"/>
        <v>2.539927222121358E-5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1.5550758516784988E-2</v>
      </c>
      <c r="G411" s="1">
        <f>'[1]Electricity and CHPs_IN'!C$28-G298</f>
        <v>7.5434509842643585E-4</v>
      </c>
      <c r="H411" s="1">
        <f>'[1]Electricity and CHPs_IN'!D$28-H298</f>
        <v>2.5212961668930993E-3</v>
      </c>
      <c r="I411" s="1">
        <f>'[1]Electricity and CHPs_IN'!E$28-I298</f>
        <v>1.5494927687460355E-3</v>
      </c>
      <c r="J411" s="1">
        <f>'[1]Electricity and CHPs_IN'!F$28-J298</f>
        <v>1.7035946210515181E-3</v>
      </c>
      <c r="K411" s="1">
        <f>'[1]Electricity and CHPs_IN'!G$28-K298</f>
        <v>2.539927222121358E-5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1.5550758516784988E-2</v>
      </c>
      <c r="G412" s="1">
        <f t="shared" ref="G412:K412" si="243">G413</f>
        <v>7.5434509842643585E-4</v>
      </c>
      <c r="H412" s="1">
        <f t="shared" si="243"/>
        <v>2.5212961668930993E-3</v>
      </c>
      <c r="I412" s="1">
        <f t="shared" si="243"/>
        <v>1.5494927687460355E-3</v>
      </c>
      <c r="J412" s="1">
        <f t="shared" si="243"/>
        <v>1.7035946210515181E-3</v>
      </c>
      <c r="K412" s="1">
        <f t="shared" si="243"/>
        <v>2.539927222121358E-5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1.5550758516784988E-2</v>
      </c>
      <c r="G413" s="1">
        <f t="shared" ref="G413:K413" si="244">G411-G415</f>
        <v>7.5434509842643585E-4</v>
      </c>
      <c r="H413" s="1">
        <f t="shared" si="244"/>
        <v>2.5212961668930993E-3</v>
      </c>
      <c r="I413" s="1">
        <f t="shared" si="244"/>
        <v>1.5494927687460355E-3</v>
      </c>
      <c r="J413" s="1">
        <f t="shared" si="244"/>
        <v>1.7035946210515181E-3</v>
      </c>
      <c r="K413" s="1">
        <f t="shared" si="244"/>
        <v>2.539927222121358E-5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2.3905747251173608</v>
      </c>
      <c r="G416" s="1">
        <f t="shared" ref="G416:K416" si="247">SUM(G417:G418)</f>
        <v>9.4677431009996431E-4</v>
      </c>
      <c r="H416" s="1">
        <f t="shared" si="247"/>
        <v>2.2387734567751484E-3</v>
      </c>
      <c r="I416" s="1">
        <f t="shared" si="247"/>
        <v>1.8087286978301555E-2</v>
      </c>
      <c r="J416" s="1">
        <f t="shared" si="247"/>
        <v>7.6024735207656773E-3</v>
      </c>
      <c r="K416" s="1">
        <f t="shared" si="247"/>
        <v>1.8139213896763956E-2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2.3905747251173608</v>
      </c>
      <c r="G417" s="1">
        <f>'[1]Electricity and CHPs_IN'!C$24-G312</f>
        <v>9.4677431009996431E-4</v>
      </c>
      <c r="H417" s="1">
        <f>'[1]Electricity and CHPs_IN'!D$24-H312</f>
        <v>2.2387734567751484E-3</v>
      </c>
      <c r="I417" s="1">
        <f>'[1]Electricity and CHPs_IN'!E$24-I312</f>
        <v>1.8087286978301555E-2</v>
      </c>
      <c r="J417" s="1">
        <f>'[1]Electricity and CHPs_IN'!F$24-J312</f>
        <v>2.8735520368269544E-3</v>
      </c>
      <c r="K417" s="1">
        <f>'[1]Electricity and CHPs_IN'!G$24-K312</f>
        <v>8.0018584626807745E-4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4.7289214839387229E-3</v>
      </c>
      <c r="K418" s="1">
        <f>'[1]Electricity and CHPs_IN'!G$29-K313</f>
        <v>1.7339028050495878E-2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2.3289068048785819</v>
      </c>
      <c r="G419" s="1">
        <f t="shared" ref="G419:K419" si="248">SUM(G420:G421)</f>
        <v>9.1787228807324074E-4</v>
      </c>
      <c r="H419" s="1">
        <f t="shared" si="248"/>
        <v>2.1500650760638168E-3</v>
      </c>
      <c r="I419" s="1">
        <f t="shared" si="248"/>
        <v>1.7715367921420838E-2</v>
      </c>
      <c r="J419" s="1">
        <f t="shared" si="248"/>
        <v>6.7849543604924997E-3</v>
      </c>
      <c r="K419" s="1">
        <f t="shared" si="248"/>
        <v>1.3488033396901892E-2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2.3289068048785819</v>
      </c>
      <c r="G420" s="1">
        <f t="shared" ref="G420:K420" si="249">G417-G423</f>
        <v>9.1787228807324074E-4</v>
      </c>
      <c r="H420" s="1">
        <f t="shared" si="249"/>
        <v>2.1500650760638168E-3</v>
      </c>
      <c r="I420" s="1">
        <f t="shared" si="249"/>
        <v>1.7715367921420838E-2</v>
      </c>
      <c r="J420" s="1">
        <f t="shared" si="249"/>
        <v>2.5645494678957501E-3</v>
      </c>
      <c r="K420" s="1">
        <f t="shared" si="249"/>
        <v>5.9500557629553583E-4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4.2204048925967496E-3</v>
      </c>
      <c r="K421" s="1">
        <f t="shared" si="250"/>
        <v>1.2893027820606355E-2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6.166792023877888E-2</v>
      </c>
      <c r="G422" s="1">
        <f t="shared" ref="G422:K422" si="251">SUM(G423:G424)</f>
        <v>2.8902022026723539E-5</v>
      </c>
      <c r="H422" s="1">
        <f t="shared" si="251"/>
        <v>8.8708380711331674E-5</v>
      </c>
      <c r="I422" s="1">
        <f t="shared" si="251"/>
        <v>3.7191905688071581E-4</v>
      </c>
      <c r="J422" s="1">
        <f t="shared" si="251"/>
        <v>8.1751916027317782E-4</v>
      </c>
      <c r="K422" s="1">
        <f t="shared" si="251"/>
        <v>4.6511804998620645E-3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6.166792023877888E-2</v>
      </c>
      <c r="G423" s="1">
        <f t="shared" ref="G423:K423" si="252">IFERROR(G344/G312,0)*G417</f>
        <v>2.8902022026723539E-5</v>
      </c>
      <c r="H423" s="1">
        <f t="shared" si="252"/>
        <v>8.8708380711331674E-5</v>
      </c>
      <c r="I423" s="1">
        <f t="shared" si="252"/>
        <v>3.7191905688071581E-4</v>
      </c>
      <c r="J423" s="1">
        <f t="shared" si="252"/>
        <v>3.0900256893120424E-4</v>
      </c>
      <c r="K423" s="1">
        <f t="shared" si="252"/>
        <v>2.0518026997254157E-4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5.0851659134197363E-4</v>
      </c>
      <c r="K424" s="1">
        <f t="shared" si="253"/>
        <v>4.4460002298895226E-3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35.838170076916008</v>
      </c>
      <c r="G425" s="1">
        <f t="shared" ref="G425:K425" si="254">SUM(G426:G427)</f>
        <v>33.784049136545235</v>
      </c>
      <c r="H425" s="1">
        <f t="shared" si="254"/>
        <v>33.829834554486453</v>
      </c>
      <c r="I425" s="1">
        <f t="shared" si="254"/>
        <v>33.526914041934361</v>
      </c>
      <c r="J425" s="1">
        <f t="shared" si="254"/>
        <v>30.603612789678266</v>
      </c>
      <c r="K425" s="1">
        <f t="shared" si="254"/>
        <v>29.043407795871367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35.838170076916008</v>
      </c>
      <c r="G426" s="1">
        <f>'[1]Electricity and CHPs_IN'!C$26-G359</f>
        <v>33.784049136545235</v>
      </c>
      <c r="H426" s="1">
        <f>'[1]Electricity and CHPs_IN'!D$26-H359</f>
        <v>33.829834554486453</v>
      </c>
      <c r="I426" s="1">
        <f>'[1]Electricity and CHPs_IN'!E$26-I359</f>
        <v>33.526914041934361</v>
      </c>
      <c r="J426" s="1">
        <f>'[1]Electricity and CHPs_IN'!F$26-J359</f>
        <v>23.617928775703945</v>
      </c>
      <c r="K426" s="1">
        <f>'[1]Electricity and CHPs_IN'!G$26-K359</f>
        <v>17.199588187011866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6.9856840139743195</v>
      </c>
      <c r="K427" s="1">
        <f>'[1]Electricity and CHPs_IN'!G$27-K360</f>
        <v>11.843819608859503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17.919085038458004</v>
      </c>
      <c r="G428" s="1">
        <f t="shared" ref="G428:K428" si="255">SUM(G429:G430)</f>
        <v>16.892024568272618</v>
      </c>
      <c r="H428" s="1">
        <f t="shared" si="255"/>
        <v>16.914917277243227</v>
      </c>
      <c r="I428" s="1">
        <f t="shared" si="255"/>
        <v>16.763457020967181</v>
      </c>
      <c r="J428" s="1">
        <f t="shared" si="255"/>
        <v>15.301806394839133</v>
      </c>
      <c r="K428" s="1">
        <f t="shared" si="255"/>
        <v>14.521703897935684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17.919085038458004</v>
      </c>
      <c r="G429" s="1">
        <f t="shared" ref="G429:K429" si="256">IFERROR(G366/G359,0)*G426</f>
        <v>16.892024568272618</v>
      </c>
      <c r="H429" s="1">
        <f t="shared" si="256"/>
        <v>16.914917277243227</v>
      </c>
      <c r="I429" s="1">
        <f t="shared" si="256"/>
        <v>16.763457020967181</v>
      </c>
      <c r="J429" s="1">
        <f t="shared" si="256"/>
        <v>11.808964387851972</v>
      </c>
      <c r="K429" s="1">
        <f t="shared" si="256"/>
        <v>8.5997940935059329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3.4928420069871606</v>
      </c>
      <c r="K430" s="1">
        <f t="shared" si="257"/>
        <v>5.9219098044297516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17.919085038458004</v>
      </c>
      <c r="G431" s="1">
        <f t="shared" ref="G431:K431" si="258">SUM(G432:G433)</f>
        <v>16.892024568272618</v>
      </c>
      <c r="H431" s="1">
        <f t="shared" si="258"/>
        <v>16.914917277243227</v>
      </c>
      <c r="I431" s="1">
        <f t="shared" si="258"/>
        <v>16.763457020967181</v>
      </c>
      <c r="J431" s="1">
        <f t="shared" si="258"/>
        <v>15.301806394839131</v>
      </c>
      <c r="K431" s="1">
        <f t="shared" si="258"/>
        <v>14.521703897935684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17.919085038458004</v>
      </c>
      <c r="G432" s="1">
        <f t="shared" ref="G432:K432" si="259">G426-G429</f>
        <v>16.892024568272618</v>
      </c>
      <c r="H432" s="1">
        <f t="shared" si="259"/>
        <v>16.914917277243227</v>
      </c>
      <c r="I432" s="1">
        <f t="shared" si="259"/>
        <v>16.763457020967181</v>
      </c>
      <c r="J432" s="1">
        <f t="shared" si="259"/>
        <v>11.808964387851972</v>
      </c>
      <c r="K432" s="1">
        <f t="shared" si="259"/>
        <v>8.5997940935059329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3.4928420069871589</v>
      </c>
      <c r="K433" s="1">
        <f t="shared" si="260"/>
        <v>5.9219098044297516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1.3128206181548363</v>
      </c>
      <c r="G434" s="1">
        <f t="shared" ref="G434:K434" si="261">G435</f>
        <v>0.23176199707754946</v>
      </c>
      <c r="H434" s="1">
        <f t="shared" si="261"/>
        <v>2.5733423838717765E-3</v>
      </c>
      <c r="I434" s="1">
        <f t="shared" si="261"/>
        <v>7.6299331170255162E-3</v>
      </c>
      <c r="J434" s="1">
        <f t="shared" si="261"/>
        <v>2.9937851800746578</v>
      </c>
      <c r="K434" s="1">
        <f t="shared" si="261"/>
        <v>3.7446793234072362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1.3128206181548363</v>
      </c>
      <c r="G435" s="1">
        <f>'[1]Electricity and CHPs_IN'!C$25-G378</f>
        <v>0.23176199707754946</v>
      </c>
      <c r="H435" s="1">
        <f>'[1]Electricity and CHPs_IN'!D$25-H378</f>
        <v>2.5733423838717765E-3</v>
      </c>
      <c r="I435" s="1">
        <f>'[1]Electricity and CHPs_IN'!E$25-I378</f>
        <v>7.6299331170255162E-3</v>
      </c>
      <c r="J435" s="1">
        <f>'[1]Electricity and CHPs_IN'!F$25-J378</f>
        <v>2.9937851800746578</v>
      </c>
      <c r="K435" s="1">
        <f>'[1]Electricity and CHPs_IN'!G$25-K378</f>
        <v>3.7446793234072362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2.0355560378056883E-3</v>
      </c>
      <c r="K436" s="1">
        <f t="shared" si="262"/>
        <v>1.9934511852500508E-3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2.0355560378056883E-3</v>
      </c>
      <c r="K437" s="1">
        <f>'[1]Electricity and CHPs_IN'!G$30-K396</f>
        <v>1.9934511852500508E-3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8.2834417174830826</v>
      </c>
      <c r="G438" s="1">
        <f t="shared" ref="G438:K438" si="263">SUM(G439,G445,G447,G453,G455,G457,G459)</f>
        <v>10.656280473603463</v>
      </c>
      <c r="H438" s="1">
        <f t="shared" si="263"/>
        <v>7.2864754465603738</v>
      </c>
      <c r="I438" s="1">
        <f t="shared" si="263"/>
        <v>6.4415795316110787</v>
      </c>
      <c r="J438" s="1">
        <f t="shared" si="263"/>
        <v>4.5690781643277525</v>
      </c>
      <c r="K438" s="1">
        <f t="shared" si="263"/>
        <v>4.6419159118857429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4.3959835061116515</v>
      </c>
      <c r="G439" s="1">
        <f t="shared" ref="G439:K439" si="264">+G440</f>
        <v>1.2739349152305257</v>
      </c>
      <c r="H439" s="1">
        <f t="shared" si="264"/>
        <v>2.1433392065973336E-3</v>
      </c>
      <c r="I439" s="1">
        <f t="shared" si="264"/>
        <v>0.77783932081682516</v>
      </c>
      <c r="J439" s="1">
        <f t="shared" si="264"/>
        <v>2.124541746946203E-3</v>
      </c>
      <c r="K439" s="1">
        <f t="shared" si="264"/>
        <v>2.4989544275389429E-4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4.3959835061116515</v>
      </c>
      <c r="G440" s="1">
        <f t="shared" ref="G440:K440" si="265">SUM(G442:G444)</f>
        <v>1.2739349152305257</v>
      </c>
      <c r="H440" s="1">
        <f t="shared" si="265"/>
        <v>2.1433392065973336E-3</v>
      </c>
      <c r="I440" s="1">
        <f t="shared" si="265"/>
        <v>0.77783932081682516</v>
      </c>
      <c r="J440" s="1">
        <f t="shared" si="265"/>
        <v>2.124541746946203E-3</v>
      </c>
      <c r="K440" s="1">
        <f t="shared" si="265"/>
        <v>2.4989544275389429E-4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2.028077893668669</v>
      </c>
      <c r="G441" s="1">
        <f t="shared" ref="G441:K441" si="266">G442</f>
        <v>1.2736479878614753</v>
      </c>
      <c r="H441" s="1">
        <f t="shared" si="266"/>
        <v>1.3777588657066778E-3</v>
      </c>
      <c r="I441" s="1">
        <f t="shared" si="266"/>
        <v>0.77753401908718656</v>
      </c>
      <c r="J441" s="1">
        <f t="shared" si="266"/>
        <v>5.9762147926603951E-4</v>
      </c>
      <c r="K441" s="1">
        <f t="shared" si="266"/>
        <v>7.1448785570029651E-5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2.028077893668669</v>
      </c>
      <c r="G442" s="1">
        <f>'[1]Electricity and CHPs_IN'!C$90</f>
        <v>1.2736479878614753</v>
      </c>
      <c r="H442" s="1">
        <f>'[1]Electricity and CHPs_IN'!D$90</f>
        <v>1.3777588657066778E-3</v>
      </c>
      <c r="I442" s="1">
        <f>'[1]Electricity and CHPs_IN'!E$90</f>
        <v>0.77753401908718656</v>
      </c>
      <c r="J442" s="1">
        <f>'[1]Electricity and CHPs_IN'!F$90</f>
        <v>5.9762147926603951E-4</v>
      </c>
      <c r="K442" s="1">
        <f>'[1]Electricity and CHPs_IN'!G$90</f>
        <v>7.1448785570029651E-5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1.183952806221491</v>
      </c>
      <c r="G443" s="1">
        <f t="shared" ref="G443:K443" si="267">G444</f>
        <v>1.4346368452518009E-4</v>
      </c>
      <c r="H443" s="1">
        <f t="shared" si="267"/>
        <v>3.8279017044532792E-4</v>
      </c>
      <c r="I443" s="1">
        <f t="shared" si="267"/>
        <v>1.5265086481934265E-4</v>
      </c>
      <c r="J443" s="1">
        <f t="shared" si="267"/>
        <v>7.634601338400818E-4</v>
      </c>
      <c r="K443" s="1">
        <f t="shared" si="267"/>
        <v>8.9223328591932319E-5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1.183952806221491</v>
      </c>
      <c r="G444" s="1">
        <f>'[1]Electricity and CHPs_IN'!C$91</f>
        <v>1.4346368452518009E-4</v>
      </c>
      <c r="H444" s="1">
        <f>'[1]Electricity and CHPs_IN'!D$91</f>
        <v>3.8279017044532792E-4</v>
      </c>
      <c r="I444" s="1">
        <f>'[1]Electricity and CHPs_IN'!E$91</f>
        <v>1.5265086481934265E-4</v>
      </c>
      <c r="J444" s="1">
        <f>'[1]Electricity and CHPs_IN'!F$91</f>
        <v>7.634601338400818E-4</v>
      </c>
      <c r="K444" s="1">
        <f>'[1]Electricity and CHPs_IN'!G$91</f>
        <v>8.9223328591932319E-5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1.4500056713712306</v>
      </c>
      <c r="G445" s="1">
        <f t="shared" ref="G445:K445" si="268">G446</f>
        <v>3.8017690923613476</v>
      </c>
      <c r="H445" s="1">
        <f t="shared" si="268"/>
        <v>3.79892386647556</v>
      </c>
      <c r="I445" s="1">
        <f t="shared" si="268"/>
        <v>1.0695872078476441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1.4500056713712306</v>
      </c>
      <c r="G446" s="1">
        <f>'[1]Electricity and CHPs_IN'!C$92</f>
        <v>3.8017690923613476</v>
      </c>
      <c r="H446" s="1">
        <f>'[1]Electricity and CHPs_IN'!D$92</f>
        <v>3.79892386647556</v>
      </c>
      <c r="I446" s="1">
        <f>'[1]Electricity and CHPs_IN'!E$92</f>
        <v>1.0695872078476441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0.215427188386245</v>
      </c>
      <c r="G447" s="1">
        <f t="shared" ref="G447:K447" si="269">G448</f>
        <v>2.2077350192771212</v>
      </c>
      <c r="H447" s="1">
        <f t="shared" si="269"/>
        <v>3.7523558878899284E-4</v>
      </c>
      <c r="I447" s="1">
        <f t="shared" si="269"/>
        <v>2.6762452647720065E-4</v>
      </c>
      <c r="J447" s="1">
        <f t="shared" si="269"/>
        <v>1.0002054410317897E-4</v>
      </c>
      <c r="K447" s="1">
        <f t="shared" si="269"/>
        <v>0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0.215427188386245</v>
      </c>
      <c r="G448" s="1">
        <f>'[1]Electricity and CHPs_IN'!C$93</f>
        <v>2.2077350192771212</v>
      </c>
      <c r="H448" s="1">
        <f>'[1]Electricity and CHPs_IN'!D$93</f>
        <v>3.7523558878899284E-4</v>
      </c>
      <c r="I448" s="1">
        <f>'[1]Electricity and CHPs_IN'!E$93</f>
        <v>2.6762452647720065E-4</v>
      </c>
      <c r="J448" s="1">
        <f>'[1]Electricity and CHPs_IN'!F$93</f>
        <v>1.0002054410317897E-4</v>
      </c>
      <c r="K448" s="1">
        <f>'[1]Electricity and CHPs_IN'!G$93</f>
        <v>0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0.215427188386245</v>
      </c>
      <c r="G449" s="1">
        <f t="shared" ref="G449:K449" si="270">G450</f>
        <v>2.2077350192771212</v>
      </c>
      <c r="H449" s="1">
        <f t="shared" si="270"/>
        <v>3.7523558878899284E-4</v>
      </c>
      <c r="I449" s="1">
        <f t="shared" si="270"/>
        <v>2.6762452647720065E-4</v>
      </c>
      <c r="J449" s="1">
        <f t="shared" si="270"/>
        <v>1.0002054410317897E-4</v>
      </c>
      <c r="K449" s="1">
        <f t="shared" si="270"/>
        <v>0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0.215427188386245</v>
      </c>
      <c r="G450" s="1">
        <f t="shared" ref="G450:K450" si="271">G448</f>
        <v>2.2077350192771212</v>
      </c>
      <c r="H450" s="1">
        <f t="shared" si="271"/>
        <v>3.7523558878899284E-4</v>
      </c>
      <c r="I450" s="1">
        <f t="shared" si="271"/>
        <v>2.6762452647720065E-4</v>
      </c>
      <c r="J450" s="1">
        <f t="shared" si="271"/>
        <v>1.0002054410317897E-4</v>
      </c>
      <c r="K450" s="1">
        <f t="shared" si="271"/>
        <v>0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2.2220253516139548</v>
      </c>
      <c r="G453" s="1">
        <f t="shared" ref="G453:K453" si="273">G454</f>
        <v>2.0053778356026659</v>
      </c>
      <c r="H453" s="1">
        <f t="shared" si="273"/>
        <v>1.7193611184907007</v>
      </c>
      <c r="I453" s="1">
        <f t="shared" si="273"/>
        <v>1.330409236900195</v>
      </c>
      <c r="J453" s="1">
        <f t="shared" si="273"/>
        <v>0.79656639025084164</v>
      </c>
      <c r="K453" s="1">
        <f t="shared" si="273"/>
        <v>0.4769343776645012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2.2220253516139548</v>
      </c>
      <c r="G454" s="1">
        <f>'[1]Electricity and CHPs_IN'!C$94</f>
        <v>2.0053778356026659</v>
      </c>
      <c r="H454" s="1">
        <f>'[1]Electricity and CHPs_IN'!D$94</f>
        <v>1.7193611184907007</v>
      </c>
      <c r="I454" s="1">
        <f>'[1]Electricity and CHPs_IN'!E$94</f>
        <v>1.330409236900195</v>
      </c>
      <c r="J454" s="1">
        <f>'[1]Electricity and CHPs_IN'!F$94</f>
        <v>0.79656639025084164</v>
      </c>
      <c r="K454" s="1">
        <f>'[1]Electricity and CHPs_IN'!G$94</f>
        <v>0.4769343776645012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1.5203348160641527E-5</v>
      </c>
      <c r="J455" s="1">
        <f t="shared" si="274"/>
        <v>1.7031200026519941E-5</v>
      </c>
      <c r="K455" s="1">
        <f t="shared" si="274"/>
        <v>1.7252715333066944E-5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1.5203348160641527E-5</v>
      </c>
      <c r="J456" s="1">
        <f>'[1]Electricity and CHPs_IN'!F$95</f>
        <v>1.7031200026519941E-5</v>
      </c>
      <c r="K456" s="1">
        <f>'[1]Electricity and CHPs_IN'!G$95</f>
        <v>1.7252715333066944E-5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3.9204460101147034E-5</v>
      </c>
      <c r="K457" s="1">
        <f t="shared" si="275"/>
        <v>3.2024186057570891E-5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3.9204460101147034E-5</v>
      </c>
      <c r="K458" s="1">
        <f>'[1]Electricity and CHPs_IN'!G$96</f>
        <v>3.2024186057570891E-5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1.3674636111318019</v>
      </c>
      <c r="H459" s="1">
        <f>H460</f>
        <v>1.7656718867987273</v>
      </c>
      <c r="I459" s="1">
        <f t="shared" ref="I459" si="277">I460</f>
        <v>3.2634609381717765</v>
      </c>
      <c r="J459" s="1">
        <f t="shared" ref="J459" si="278">J460</f>
        <v>3.7702309761257338</v>
      </c>
      <c r="K459" s="1">
        <f t="shared" ref="K459" si="279">K460</f>
        <v>4.1646823618770972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1.3674636111318019</v>
      </c>
      <c r="H460" s="1">
        <f>'[1]Electricity and CHPs_IN'!D$97</f>
        <v>1.7656718867987273</v>
      </c>
      <c r="I460" s="1">
        <f>'[1]Electricity and CHPs_IN'!E$97</f>
        <v>3.2634609381717765</v>
      </c>
      <c r="J460" s="1">
        <f>'[1]Electricity and CHPs_IN'!F$97</f>
        <v>3.7702309761257338</v>
      </c>
      <c r="K460" s="1">
        <f>'[1]Electricity and CHPs_IN'!G$97</f>
        <v>4.1646823618770972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7.8931401710879445</v>
      </c>
      <c r="G461" s="1">
        <f t="shared" ref="G461:K461" si="280">SUM(G462,G468,G501,G510,G516)</f>
        <v>8.6269798113109317</v>
      </c>
      <c r="H461" s="1">
        <f t="shared" si="280"/>
        <v>10.717122674065333</v>
      </c>
      <c r="I461" s="1">
        <f t="shared" si="280"/>
        <v>13.873471599853699</v>
      </c>
      <c r="J461" s="1">
        <f t="shared" si="280"/>
        <v>23.779129072299519</v>
      </c>
      <c r="K461" s="1">
        <f t="shared" si="280"/>
        <v>28.822465786155714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0.27192309551558691</v>
      </c>
      <c r="G462" s="1">
        <f t="shared" ref="G462:K462" si="281">+G463</f>
        <v>0.64204477658143255</v>
      </c>
      <c r="H462" s="1">
        <f t="shared" si="281"/>
        <v>0.56283055558934847</v>
      </c>
      <c r="I462" s="1">
        <f t="shared" si="281"/>
        <v>0.5747811694705709</v>
      </c>
      <c r="J462" s="1">
        <f t="shared" si="281"/>
        <v>0.29215677166795029</v>
      </c>
      <c r="K462" s="1">
        <f t="shared" si="281"/>
        <v>5.7143340142900133E-3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0.27192309551558691</v>
      </c>
      <c r="G463" s="1">
        <f>'[1]Electricity and CHPs_IN'!C$41-G299</f>
        <v>0.64204477658143255</v>
      </c>
      <c r="H463" s="1">
        <f>'[1]Electricity and CHPs_IN'!D$41-H299</f>
        <v>0.56283055558934847</v>
      </c>
      <c r="I463" s="1">
        <f>'[1]Electricity and CHPs_IN'!E$41-I299</f>
        <v>0.5747811694705709</v>
      </c>
      <c r="J463" s="1">
        <f>'[1]Electricity and CHPs_IN'!F$41-J299</f>
        <v>0.29215677166795029</v>
      </c>
      <c r="K463" s="1">
        <f>'[1]Electricity and CHPs_IN'!G$41-K299</f>
        <v>5.7143340142900133E-3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0.27192309551558691</v>
      </c>
      <c r="G464" s="1">
        <f t="shared" ref="G464:K464" si="282">G465</f>
        <v>0.64204477658143255</v>
      </c>
      <c r="H464" s="1">
        <f t="shared" si="282"/>
        <v>0.56283055558934847</v>
      </c>
      <c r="I464" s="1">
        <f t="shared" si="282"/>
        <v>0.5747811694705709</v>
      </c>
      <c r="J464" s="1">
        <f t="shared" si="282"/>
        <v>0.29215677166795029</v>
      </c>
      <c r="K464" s="1">
        <f t="shared" si="282"/>
        <v>5.7143340142900133E-3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0.27192309551558691</v>
      </c>
      <c r="G465" s="1">
        <f t="shared" ref="G465:K465" si="283">G463-G467</f>
        <v>0.64204477658143255</v>
      </c>
      <c r="H465" s="1">
        <f t="shared" si="283"/>
        <v>0.56283055558934847</v>
      </c>
      <c r="I465" s="1">
        <f t="shared" si="283"/>
        <v>0.5747811694705709</v>
      </c>
      <c r="J465" s="1">
        <f t="shared" si="283"/>
        <v>0.29215677166795029</v>
      </c>
      <c r="K465" s="1">
        <f t="shared" si="283"/>
        <v>5.7143340142900133E-3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3.6117845806801099</v>
      </c>
      <c r="G468" s="1">
        <f t="shared" ref="G468:K468" si="286">SUM(G469:G478)</f>
        <v>2.8855516657707549</v>
      </c>
      <c r="H468" s="1">
        <f t="shared" si="286"/>
        <v>1.9694344306702423</v>
      </c>
      <c r="I468" s="1">
        <f t="shared" si="286"/>
        <v>3.7253237768996388</v>
      </c>
      <c r="J468" s="1">
        <f t="shared" si="286"/>
        <v>11.685642298016253</v>
      </c>
      <c r="K468" s="1">
        <f t="shared" si="286"/>
        <v>9.4802614548502664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1.0236675505339901</v>
      </c>
      <c r="G469" s="1">
        <f>'[1]Electricity and CHPs_IN'!C$39-G314</f>
        <v>0.13604915639386844</v>
      </c>
      <c r="H469" s="1">
        <f>'[1]Electricity and CHPs_IN'!D$39-H314</f>
        <v>8.5827414082597392E-2</v>
      </c>
      <c r="I469" s="1">
        <f>'[1]Electricity and CHPs_IN'!E$39-I314</f>
        <v>0.35804309313410732</v>
      </c>
      <c r="J469" s="1">
        <f>'[1]Electricity and CHPs_IN'!F$39-J314</f>
        <v>6.4835422038654391</v>
      </c>
      <c r="K469" s="1">
        <f>'[1]Electricity and CHPs_IN'!G$39-K314</f>
        <v>4.7836889203607944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0.50343115747132661</v>
      </c>
      <c r="K470" s="6">
        <f>'[1]Electricity and CHPs_IN'!G$40-K315</f>
        <v>1.8696004353784395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3.9859453791463433E-2</v>
      </c>
      <c r="G472" s="1">
        <f>'[1]Electricity and CHPs_IN'!C$48-G317</f>
        <v>5.9080904301631746E-3</v>
      </c>
      <c r="H472" s="1">
        <f>'[1]Electricity and CHPs_IN'!D$48-H317</f>
        <v>8.1294469765987847E-3</v>
      </c>
      <c r="I472" s="1">
        <f>'[1]Electricity and CHPs_IN'!E$48-I317</f>
        <v>1.7878639824361157E-2</v>
      </c>
      <c r="J472" s="1">
        <f>'[1]Electricity and CHPs_IN'!F$48-J317</f>
        <v>8.0581917185136593E-3</v>
      </c>
      <c r="K472" s="1">
        <f>'[1]Electricity and CHPs_IN'!G$48-K317</f>
        <v>2.9147259657921272E-3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7.6306025704836994E-2</v>
      </c>
      <c r="G474" s="1">
        <f>'[1]Electricity and CHPs_IN'!C$51-G319</f>
        <v>4.6554787913809879E-3</v>
      </c>
      <c r="H474" s="1">
        <f>'[1]Electricity and CHPs_IN'!D$51-H319</f>
        <v>5.4784434603754725E-3</v>
      </c>
      <c r="I474" s="1">
        <f>'[1]Electricity and CHPs_IN'!E$51-I319</f>
        <v>1.5668344637919549</v>
      </c>
      <c r="J474" s="1">
        <f>'[1]Electricity and CHPs_IN'!F$51-J319</f>
        <v>2.9520659826148732</v>
      </c>
      <c r="K474" s="1">
        <f>'[1]Electricity and CHPs_IN'!G$51-K319</f>
        <v>1.3645931181141098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1.5806853803355625</v>
      </c>
      <c r="G476" s="1">
        <f>'[1]Electricity and CHPs_IN'!C$54-G321</f>
        <v>1.7911020855534141</v>
      </c>
      <c r="H476" s="1">
        <f>'[1]Electricity and CHPs_IN'!D$54-H321</f>
        <v>1.7428954823405276</v>
      </c>
      <c r="I476" s="1">
        <f>'[1]Electricity and CHPs_IN'!E$54-I321</f>
        <v>1.6520649854118963</v>
      </c>
      <c r="J476" s="1">
        <f>'[1]Electricity and CHPs_IN'!F$54-J321</f>
        <v>1.4049484461046275</v>
      </c>
      <c r="K476" s="1">
        <f>'[1]Electricity and CHPs_IN'!G$54-K321</f>
        <v>1.3676441382403315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0.89126617031425726</v>
      </c>
      <c r="G477" s="1">
        <f>'[1]Electricity and CHPs_IN'!C$55-G322</f>
        <v>0.94783685460192835</v>
      </c>
      <c r="H477" s="1">
        <f>'[1]Electricity and CHPs_IN'!D$55-H322</f>
        <v>0.127103643810143</v>
      </c>
      <c r="I477" s="1">
        <f>'[1]Electricity and CHPs_IN'!E$55-I322</f>
        <v>0.13041458549035204</v>
      </c>
      <c r="J477" s="1">
        <f>'[1]Electricity and CHPs_IN'!F$55-J322</f>
        <v>0.33150513024546729</v>
      </c>
      <c r="K477" s="1">
        <f>'[1]Electricity and CHPs_IN'!G$55-K322</f>
        <v>5.7732492914036419E-4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8.8009246967115057E-5</v>
      </c>
      <c r="J478" s="1">
        <f>'[1]Electricity and CHPs_IN'!F$58-J323</f>
        <v>2.0911859960043317E-3</v>
      </c>
      <c r="K478" s="1">
        <f>'[1]Electricity and CHPs_IN'!G$58-K323</f>
        <v>9.124279186165829E-2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1.9787044091807844</v>
      </c>
      <c r="G479" s="1">
        <f t="shared" ref="G479:K479" si="287">SUM(G480:G489)</f>
        <v>1.0610394997608488</v>
      </c>
      <c r="H479" s="1">
        <f t="shared" si="287"/>
        <v>0.21756264784090851</v>
      </c>
      <c r="I479" s="1">
        <f t="shared" si="287"/>
        <v>2.0306274971800438</v>
      </c>
      <c r="J479" s="1">
        <f t="shared" si="287"/>
        <v>9.1751767880397672</v>
      </c>
      <c r="K479" s="1">
        <f t="shared" si="287"/>
        <v>6.0324143000618431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0.997260742081576</v>
      </c>
      <c r="G480" s="1">
        <f t="shared" ref="G480:K480" si="289">G469-G491</f>
        <v>0.13189600640567584</v>
      </c>
      <c r="H480" s="1">
        <f t="shared" si="289"/>
        <v>8.2426618481386715E-2</v>
      </c>
      <c r="I480" s="1">
        <f t="shared" si="289"/>
        <v>0.35068084750374601</v>
      </c>
      <c r="J480" s="1">
        <f t="shared" si="289"/>
        <v>5.7863454344690028</v>
      </c>
      <c r="K480" s="1">
        <f t="shared" si="289"/>
        <v>3.557075642055624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0.44929553753300655</v>
      </c>
      <c r="K481" s="1">
        <f t="shared" si="290"/>
        <v>1.3902054000115998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3.8831228406434909E-2</v>
      </c>
      <c r="G483" s="1">
        <f t="shared" ref="G483:K483" si="292">G472-G494</f>
        <v>5.7277351354251705E-3</v>
      </c>
      <c r="H483" s="1">
        <f t="shared" si="292"/>
        <v>7.8073285973629079E-3</v>
      </c>
      <c r="I483" s="1">
        <f t="shared" si="292"/>
        <v>1.7511011065567017E-2</v>
      </c>
      <c r="J483" s="1">
        <f t="shared" si="292"/>
        <v>7.191667670906573E-3</v>
      </c>
      <c r="K483" s="1">
        <f t="shared" si="292"/>
        <v>2.1673442627210518E-3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7.4337614570283123E-2</v>
      </c>
      <c r="G485" s="1">
        <f t="shared" ref="G485:K485" si="294">G474-G496</f>
        <v>4.5133617639774555E-3</v>
      </c>
      <c r="H485" s="1">
        <f t="shared" si="294"/>
        <v>5.2613675223354842E-3</v>
      </c>
      <c r="I485" s="1">
        <f t="shared" si="294"/>
        <v>1.5346164978382557</v>
      </c>
      <c r="J485" s="1">
        <f t="shared" si="294"/>
        <v>2.6346205490219305</v>
      </c>
      <c r="K485" s="1">
        <f t="shared" si="294"/>
        <v>1.0146899228962276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0.86827482412249024</v>
      </c>
      <c r="G488" s="1">
        <f t="shared" ref="G488:K488" si="296">G477-G499</f>
        <v>0.91890239645577032</v>
      </c>
      <c r="H488" s="1">
        <f t="shared" si="296"/>
        <v>0.12206733323982338</v>
      </c>
      <c r="I488" s="1">
        <f t="shared" si="296"/>
        <v>0.12773294121184589</v>
      </c>
      <c r="J488" s="1">
        <f t="shared" si="296"/>
        <v>0.29585728550595281</v>
      </c>
      <c r="K488" s="1">
        <f t="shared" si="296"/>
        <v>4.2928971285235529E-4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8.6199560629520095E-5</v>
      </c>
      <c r="J489" s="1">
        <f t="shared" si="297"/>
        <v>1.8663138389676951E-3</v>
      </c>
      <c r="K489" s="1">
        <f t="shared" si="297"/>
        <v>6.7846701122818237E-2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1.6330801714993259</v>
      </c>
      <c r="G490" s="1">
        <f t="shared" ref="G490:K490" si="298">SUM(G491:G500)</f>
        <v>1.8245121660099064</v>
      </c>
      <c r="H490" s="1">
        <f t="shared" si="298"/>
        <v>1.7518717828293335</v>
      </c>
      <c r="I490" s="1">
        <f t="shared" si="298"/>
        <v>1.6946962797195948</v>
      </c>
      <c r="J490" s="1">
        <f t="shared" si="298"/>
        <v>2.510465509976485</v>
      </c>
      <c r="K490" s="1">
        <f t="shared" si="298"/>
        <v>3.4478471547884224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2.6406808452414023E-2</v>
      </c>
      <c r="G491" s="1">
        <f t="shared" ref="G491:K491" si="300">IFERROR(G346/G314,0)*G469</f>
        <v>4.1531499881926094E-3</v>
      </c>
      <c r="H491" s="1">
        <f t="shared" si="300"/>
        <v>3.4007956012106766E-3</v>
      </c>
      <c r="I491" s="1">
        <f t="shared" si="300"/>
        <v>7.3622456303612874E-3</v>
      </c>
      <c r="J491" s="1">
        <f t="shared" si="300"/>
        <v>0.69719676939643649</v>
      </c>
      <c r="K491" s="1">
        <f t="shared" si="300"/>
        <v>1.2266132783051702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5.4135619938320036E-2</v>
      </c>
      <c r="K492" s="1">
        <f t="shared" si="301"/>
        <v>0.47939503536683969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1.0282253850285254E-3</v>
      </c>
      <c r="G494" s="1">
        <f t="shared" ref="G494:K494" si="303">IFERROR(G349/G317,0)*G472</f>
        <v>1.8035529473800385E-4</v>
      </c>
      <c r="H494" s="1">
        <f t="shared" si="303"/>
        <v>3.2211837923587635E-4</v>
      </c>
      <c r="I494" s="1">
        <f t="shared" si="303"/>
        <v>3.6762875879414042E-4</v>
      </c>
      <c r="J494" s="1">
        <f t="shared" si="303"/>
        <v>8.6652404760708605E-4</v>
      </c>
      <c r="K494" s="1">
        <f t="shared" si="303"/>
        <v>7.473817030710754E-4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1.9684111345538765E-3</v>
      </c>
      <c r="G496" s="1">
        <f t="shared" ref="G496:K496" si="305">IFERROR(G351/G319,0)*G474</f>
        <v>1.4211702740353233E-4</v>
      </c>
      <c r="H496" s="1">
        <f t="shared" si="305"/>
        <v>2.1707593803998863E-4</v>
      </c>
      <c r="I496" s="1">
        <f t="shared" si="305"/>
        <v>3.2217965953699156E-2</v>
      </c>
      <c r="J496" s="1">
        <f t="shared" si="305"/>
        <v>0.31744543359294281</v>
      </c>
      <c r="K496" s="1">
        <f t="shared" si="305"/>
        <v>0.34990319521788216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1.5806853803355625</v>
      </c>
      <c r="G498" s="1">
        <f t="shared" ref="G498:K498" si="307">G476</f>
        <v>1.7911020855534141</v>
      </c>
      <c r="H498" s="1">
        <f t="shared" si="307"/>
        <v>1.7428954823405276</v>
      </c>
      <c r="I498" s="1">
        <f t="shared" si="307"/>
        <v>1.6520649854118963</v>
      </c>
      <c r="J498" s="1">
        <f t="shared" si="307"/>
        <v>1.4049484461046275</v>
      </c>
      <c r="K498" s="1">
        <f t="shared" si="307"/>
        <v>1.3676441382403315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2.2991346191767008E-2</v>
      </c>
      <c r="G499" s="1">
        <f t="shared" ref="G499:K499" si="308">IFERROR(G354/G322,0)*G477</f>
        <v>2.8934458146158075E-2</v>
      </c>
      <c r="H499" s="1">
        <f t="shared" si="308"/>
        <v>5.0363105703196088E-3</v>
      </c>
      <c r="I499" s="1">
        <f t="shared" si="308"/>
        <v>2.6816442785061573E-3</v>
      </c>
      <c r="J499" s="1">
        <f t="shared" si="308"/>
        <v>3.5647844739514462E-2</v>
      </c>
      <c r="K499" s="1">
        <f t="shared" si="308"/>
        <v>1.4803521628800888E-4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1.8096863375949616E-6</v>
      </c>
      <c r="J500" s="1">
        <f t="shared" si="309"/>
        <v>2.2487215703663658E-4</v>
      </c>
      <c r="K500" s="1">
        <f t="shared" si="309"/>
        <v>2.339609073884006E-2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3.3175188915021994</v>
      </c>
      <c r="G501" s="1">
        <f t="shared" ref="G501:K501" si="310">SUM(G502:G503)</f>
        <v>3.3046594440386761</v>
      </c>
      <c r="H501" s="1">
        <f t="shared" si="310"/>
        <v>4.7994833834309185</v>
      </c>
      <c r="I501" s="1">
        <f t="shared" si="310"/>
        <v>4.6781479607293601</v>
      </c>
      <c r="J501" s="1">
        <f t="shared" si="310"/>
        <v>5.266866712243945</v>
      </c>
      <c r="K501" s="1">
        <f t="shared" si="310"/>
        <v>10.629142951479519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3.3175188915021994</v>
      </c>
      <c r="G502" s="6">
        <f>'[1]Electricity and CHPs_IN'!C$44-G361</f>
        <v>3.3046594440386761</v>
      </c>
      <c r="H502" s="6">
        <f>'[1]Electricity and CHPs_IN'!D$44-H361</f>
        <v>4.7994833834309185</v>
      </c>
      <c r="I502" s="6">
        <f>'[1]Electricity and CHPs_IN'!E$44-I361</f>
        <v>4.6781479607293601</v>
      </c>
      <c r="J502" s="6">
        <f>'[1]Electricity and CHPs_IN'!F$44-J361</f>
        <v>9.3040451366344146E-2</v>
      </c>
      <c r="K502" s="6">
        <f>'[1]Electricity and CHPs_IN'!G$44-K361</f>
        <v>7.3437035975438343E-4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5.1738262608776004</v>
      </c>
      <c r="K503" s="1">
        <f>'[1]Electricity and CHPs_IN'!G$45</f>
        <v>10.628408581119764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3.3175188915021994</v>
      </c>
      <c r="G507" s="1">
        <f t="shared" ref="G507:K507" si="312">SUM(G508:G509)</f>
        <v>3.3046594440386761</v>
      </c>
      <c r="H507" s="1">
        <f t="shared" si="312"/>
        <v>4.7994833834309185</v>
      </c>
      <c r="I507" s="1">
        <f t="shared" si="312"/>
        <v>4.6781479607293601</v>
      </c>
      <c r="J507" s="1">
        <f t="shared" si="312"/>
        <v>5.266866712243945</v>
      </c>
      <c r="K507" s="1">
        <f t="shared" si="312"/>
        <v>10.629142951479519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3.3175188915021994</v>
      </c>
      <c r="G508" s="1">
        <f t="shared" ref="G508:K508" si="313">G502</f>
        <v>3.3046594440386761</v>
      </c>
      <c r="H508" s="1">
        <f t="shared" si="313"/>
        <v>4.7994833834309185</v>
      </c>
      <c r="I508" s="1">
        <f t="shared" si="313"/>
        <v>4.6781479607293601</v>
      </c>
      <c r="J508" s="1">
        <f t="shared" si="313"/>
        <v>9.3040451366344146E-2</v>
      </c>
      <c r="K508" s="1">
        <f t="shared" si="313"/>
        <v>7.3437035975438343E-4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5.1738262608776004</v>
      </c>
      <c r="K509" s="1">
        <f t="shared" si="314"/>
        <v>10.628408581119764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0.69191360339004837</v>
      </c>
      <c r="G510" s="1">
        <f t="shared" ref="G510:K510" si="315">SUM(G511:G515)</f>
        <v>1.7947239249200675</v>
      </c>
      <c r="H510" s="1">
        <f t="shared" si="315"/>
        <v>3.3853743043748237</v>
      </c>
      <c r="I510" s="1">
        <f t="shared" si="315"/>
        <v>4.8943026649423977</v>
      </c>
      <c r="J510" s="1">
        <f t="shared" si="315"/>
        <v>6.4452638939134372</v>
      </c>
      <c r="K510" s="1">
        <f t="shared" si="315"/>
        <v>8.3707579307901998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0.69191360339004837</v>
      </c>
      <c r="G511" s="6">
        <f>'[1]Electricity and CHPs_IN'!C$42-G380</f>
        <v>1.7947239249200675</v>
      </c>
      <c r="H511" s="6">
        <f>'[1]Electricity and CHPs_IN'!D$42-H380</f>
        <v>3.3853743043748237</v>
      </c>
      <c r="I511" s="6">
        <f>'[1]Electricity and CHPs_IN'!E$42-I380</f>
        <v>4.8891122760088059</v>
      </c>
      <c r="J511" s="6">
        <f>'[1]Electricity and CHPs_IN'!F$42-J380</f>
        <v>3.8178935313716664</v>
      </c>
      <c r="K511" s="6">
        <f>'[1]Electricity and CHPs_IN'!G$42-K380</f>
        <v>2.0670307327492754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2.6179968498178434</v>
      </c>
      <c r="K512" s="1">
        <f>'[1]Electricity and CHPs_IN'!G$43-K381</f>
        <v>6.2990366726690334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1.5751299815008209E-3</v>
      </c>
      <c r="J513" s="1">
        <f>'[1]Electricity and CHPs_IN'!F$50-J382</f>
        <v>2.7493965259095029E-3</v>
      </c>
      <c r="K513" s="1">
        <f>'[1]Electricity and CHPs_IN'!G$50-K382</f>
        <v>1.3853224559522335E-3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2.7502890548517858E-3</v>
      </c>
      <c r="J514" s="1">
        <f>'[1]Electricity and CHPs_IN'!F$53-J383</f>
        <v>5.2849455813422774E-3</v>
      </c>
      <c r="K514" s="1">
        <f>'[1]Electricity and CHPs_IN'!G$53-K383</f>
        <v>2.9808838696537138E-3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8.6496989723902152E-4</v>
      </c>
      <c r="J515" s="1">
        <f>'[1]Electricity and CHPs_IN'!F$56-J384</f>
        <v>1.3391706166752614E-3</v>
      </c>
      <c r="K515" s="1">
        <f>'[1]Electricity and CHPs_IN'!G$56-K384</f>
        <v>3.2431904628362623E-4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9.1602781173256336E-4</v>
      </c>
      <c r="J516" s="1">
        <f t="shared" si="316"/>
        <v>8.9199396457933497E-2</v>
      </c>
      <c r="K516" s="1">
        <f t="shared" si="316"/>
        <v>0.33658911502144234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6.9077531941156569E-4</v>
      </c>
      <c r="J517" s="1">
        <f>'[1]Electricity and CHPs_IN'!F$46-J397</f>
        <v>8.876625178265779E-2</v>
      </c>
      <c r="K517" s="1">
        <f>'[1]Electricity and CHPs_IN'!G$46-K397</f>
        <v>0.33639586211793349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2.2525249232099761E-4</v>
      </c>
      <c r="J518" s="1">
        <f>'[1]Electricity and CHPs_IN'!F$57-J398</f>
        <v>4.3314467527570081E-4</v>
      </c>
      <c r="K518" s="1">
        <f>'[1]Electricity and CHPs_IN'!G$57-K398</f>
        <v>1.9325290350886428E-4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0.32978920789428462</v>
      </c>
      <c r="G520" s="13">
        <f t="shared" si="317"/>
        <v>0.32672727893556341</v>
      </c>
      <c r="H520" s="13">
        <f t="shared" si="317"/>
        <v>0.32586695276963218</v>
      </c>
      <c r="I520" s="13">
        <f t="shared" si="317"/>
        <v>0.33003153742577029</v>
      </c>
      <c r="J520" s="13">
        <f t="shared" si="317"/>
        <v>0.33170584005147613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0.79999999704652991</v>
      </c>
      <c r="G523" s="13">
        <f t="shared" si="318"/>
        <v>0.79999994846564926</v>
      </c>
      <c r="H523" s="13">
        <f t="shared" si="318"/>
        <v>0.79999997670715706</v>
      </c>
      <c r="I523" s="13">
        <f t="shared" si="318"/>
        <v>0.80000005710481592</v>
      </c>
      <c r="J523" s="13">
        <f t="shared" si="318"/>
        <v>0.80000013793437974</v>
      </c>
      <c r="K523" s="13">
        <f t="shared" si="318"/>
        <v>0.80000011690285344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0.34302570968747675</v>
      </c>
      <c r="G524" s="13">
        <f t="shared" ref="G524:K524" si="319">IFERROR(G69/G297,"-")</f>
        <v>8.4880030633196657E-2</v>
      </c>
      <c r="H524" s="13">
        <f t="shared" si="319"/>
        <v>0.27098819802996693</v>
      </c>
      <c r="I524" s="13">
        <f t="shared" si="319"/>
        <v>0.28180048298171073</v>
      </c>
      <c r="J524" s="13">
        <f t="shared" si="319"/>
        <v>0.32154311102864541</v>
      </c>
      <c r="K524" s="13">
        <f t="shared" si="319"/>
        <v>0.30223235370703955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9.6983532689394053E-2</v>
      </c>
      <c r="G525" s="13">
        <f t="shared" ref="G525:K525" si="320">IFERROR(G70/(G298+G411),"-")</f>
        <v>4.4150994159052041E-2</v>
      </c>
      <c r="H525" s="13">
        <f t="shared" si="320"/>
        <v>8.9214803406503548E-2</v>
      </c>
      <c r="I525" s="13">
        <f t="shared" si="320"/>
        <v>9.9255715538935682E-2</v>
      </c>
      <c r="J525" s="13">
        <f t="shared" si="320"/>
        <v>0.10290605704933911</v>
      </c>
      <c r="K525" s="13">
        <f t="shared" si="320"/>
        <v>4.7769562471871189E-2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0.24099286145196691</v>
      </c>
      <c r="G526" s="13">
        <f t="shared" ref="G526:K526" si="321">IFERROR(G71/(G299+G463),"-")</f>
        <v>0.24659830015588344</v>
      </c>
      <c r="H526" s="13">
        <f t="shared" si="321"/>
        <v>0.25282319907022011</v>
      </c>
      <c r="I526" s="13">
        <f t="shared" si="321"/>
        <v>0.26336058684061536</v>
      </c>
      <c r="J526" s="13">
        <f t="shared" si="321"/>
        <v>0.26316659421075972</v>
      </c>
      <c r="K526" s="13">
        <f t="shared" si="321"/>
        <v>0.26065765119927192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0.62076945281021023</v>
      </c>
      <c r="K527" s="13">
        <f t="shared" si="322"/>
        <v>0.61564324314856145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0.24095116562745561</v>
      </c>
      <c r="H528" s="13">
        <f t="shared" si="323"/>
        <v>0.29645280011153269</v>
      </c>
      <c r="I528" s="13">
        <f t="shared" si="323"/>
        <v>0.39146674235824841</v>
      </c>
      <c r="J528" s="13">
        <f t="shared" si="323"/>
        <v>0.4003770019822282</v>
      </c>
      <c r="K528" s="13">
        <f t="shared" si="323"/>
        <v>0.41628478748550229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0.52152797139182194</v>
      </c>
      <c r="K529" s="13">
        <f t="shared" si="324"/>
        <v>0.54677886138991671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0.2631231442568614</v>
      </c>
      <c r="G530" s="13">
        <f t="shared" ref="G530:K530" si="325">IFERROR(G84/SUM(G312,G417),"-")</f>
        <v>0.18356675258611646</v>
      </c>
      <c r="H530" s="13">
        <f t="shared" si="325"/>
        <v>0.16847280729333833</v>
      </c>
      <c r="I530" s="13">
        <f t="shared" si="325"/>
        <v>0.24548201044167975</v>
      </c>
      <c r="J530" s="13">
        <f t="shared" si="325"/>
        <v>0.23207008840176505</v>
      </c>
      <c r="K530" s="13">
        <f t="shared" si="325"/>
        <v>0.22811262084961184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0.39999999999999991</v>
      </c>
      <c r="K531" s="13">
        <f t="shared" si="326"/>
        <v>0.39999999999999986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0.3494951090433962</v>
      </c>
      <c r="G532" s="13">
        <f t="shared" ref="G532:K532" si="327">IFERROR(G86/SUM(G314,G469),"-'")</f>
        <v>0.35161232836024087</v>
      </c>
      <c r="H532" s="13">
        <f t="shared" si="327"/>
        <v>0.3532706188810521</v>
      </c>
      <c r="I532" s="13">
        <f t="shared" si="327"/>
        <v>0.35996553321704339</v>
      </c>
      <c r="J532" s="13">
        <f t="shared" si="327"/>
        <v>0.33166502820995708</v>
      </c>
      <c r="K532" s="13">
        <f t="shared" si="327"/>
        <v>0.21883945516614833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0.3239102593077543</v>
      </c>
      <c r="K533" s="13">
        <f t="shared" si="329"/>
        <v>0.32375497732438246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0.23977770075813024</v>
      </c>
      <c r="G535" s="13">
        <f t="shared" ref="G535:K535" si="331">IFERROR(G89/SUM(G317,G472),"-")</f>
        <v>0.2694544799539943</v>
      </c>
      <c r="H535" s="13">
        <f t="shared" si="331"/>
        <v>0.22018322713630453</v>
      </c>
      <c r="I535" s="13">
        <f t="shared" si="331"/>
        <v>0.27114442752723084</v>
      </c>
      <c r="J535" s="13">
        <f t="shared" si="331"/>
        <v>0.26704368564372655</v>
      </c>
      <c r="K535" s="13">
        <f t="shared" si="331"/>
        <v>0.27408271827329722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0.43999999999999995</v>
      </c>
      <c r="K536" s="13">
        <f t="shared" si="332"/>
        <v>0.4499999999999999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0.27281727039481979</v>
      </c>
      <c r="G537" s="13">
        <f t="shared" ref="G537:K537" si="333">IFERROR(G91/SUM(G319,G474),"-")</f>
        <v>0.288598331903137</v>
      </c>
      <c r="H537" s="13">
        <f t="shared" si="333"/>
        <v>0.21081623198505625</v>
      </c>
      <c r="I537" s="13">
        <f t="shared" si="333"/>
        <v>0.29992955788887821</v>
      </c>
      <c r="J537" s="13">
        <f t="shared" si="333"/>
        <v>0.3040026850432444</v>
      </c>
      <c r="K537" s="13">
        <f t="shared" si="333"/>
        <v>0.30954899251661999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</v>
      </c>
      <c r="J538" s="13">
        <f t="shared" si="334"/>
        <v>0.44000000000000011</v>
      </c>
      <c r="K538" s="13">
        <f t="shared" si="334"/>
        <v>0.44999999999999957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0.36265717422679461</v>
      </c>
      <c r="G539" s="13">
        <f t="shared" ref="G539:K539" si="335">IFERROR(G93/SUM(G321,G476),"-")</f>
        <v>0.36306525397345074</v>
      </c>
      <c r="H539" s="13">
        <f t="shared" si="335"/>
        <v>0.36347282321646746</v>
      </c>
      <c r="I539" s="13">
        <f t="shared" si="335"/>
        <v>0.36474300099588758</v>
      </c>
      <c r="J539" s="13">
        <f t="shared" si="335"/>
        <v>0.37494696443499292</v>
      </c>
      <c r="K539" s="13">
        <f t="shared" si="335"/>
        <v>0.38517388935844349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0.35889832236933883</v>
      </c>
      <c r="G540" s="13">
        <f t="shared" ref="G540:K540" si="336">IFERROR(G94/SUM(G322,G477),"-")</f>
        <v>0.35999348168475054</v>
      </c>
      <c r="H540" s="13">
        <f t="shared" si="336"/>
        <v>0.35821347320202412</v>
      </c>
      <c r="I540" s="13">
        <f t="shared" si="336"/>
        <v>0.35946143045659529</v>
      </c>
      <c r="J540" s="13">
        <f t="shared" si="336"/>
        <v>0.35948846759809061</v>
      </c>
      <c r="K540" s="13">
        <f t="shared" si="336"/>
        <v>0.24788336016249643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0.59999999999999898</v>
      </c>
      <c r="J541" s="13">
        <f t="shared" si="337"/>
        <v>0.60999999999999965</v>
      </c>
      <c r="K541" s="13">
        <f t="shared" si="337"/>
        <v>0.62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0.35745695376016601</v>
      </c>
      <c r="G542" s="13">
        <f t="shared" ref="G542:K542" si="338">IFERROR(G129/G357,"-")</f>
        <v>0.35745695376016623</v>
      </c>
      <c r="H542" s="13">
        <f t="shared" si="338"/>
        <v>0.35745695376016595</v>
      </c>
      <c r="I542" s="13">
        <f t="shared" si="338"/>
        <v>0.35745695376016617</v>
      </c>
      <c r="J542" s="13">
        <f t="shared" si="338"/>
        <v>0.35745695376016623</v>
      </c>
      <c r="K542" s="13">
        <f t="shared" si="338"/>
        <v>0.35745695376016612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0.33470839322286905</v>
      </c>
      <c r="K543" s="13">
        <f t="shared" si="339"/>
        <v>0.34140256108732581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3.824765345839113E-2</v>
      </c>
      <c r="G544" s="13">
        <f t="shared" ref="G544:K544" si="340">IFERROR(G131/SUM(G359,G426),"-")</f>
        <v>3.7721406359815218E-2</v>
      </c>
      <c r="H544" s="13">
        <f t="shared" si="340"/>
        <v>3.8072392789863331E-2</v>
      </c>
      <c r="I544" s="13">
        <f t="shared" si="340"/>
        <v>3.7695938607060699E-2</v>
      </c>
      <c r="J544" s="13">
        <f t="shared" si="340"/>
        <v>3.4387992305349155E-2</v>
      </c>
      <c r="K544" s="13">
        <f t="shared" si="340"/>
        <v>3.0962216936174347E-2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4.8242849883234781E-2</v>
      </c>
      <c r="K545" s="13">
        <f t="shared" si="341"/>
        <v>5.3999999999999965E-2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6.1973177425151391E-2</v>
      </c>
      <c r="G546" s="13">
        <f t="shared" ref="G546:K546" si="342">IFERROR(G133/SUM(G361,G502),"-")</f>
        <v>6.1972870312253958E-2</v>
      </c>
      <c r="H546" s="13">
        <f t="shared" si="342"/>
        <v>6.1972650567355327E-2</v>
      </c>
      <c r="I546" s="13">
        <f t="shared" si="342"/>
        <v>6.1972650567355299E-2</v>
      </c>
      <c r="J546" s="13">
        <f t="shared" si="342"/>
        <v>6.1972650567355236E-2</v>
      </c>
      <c r="K546" s="13">
        <f t="shared" si="342"/>
        <v>6.1966920464024716E-2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4.7880823847050481E-2</v>
      </c>
      <c r="K547" s="13">
        <f t="shared" si="343"/>
        <v>4.5431760215214237E-2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0.24390033811123754</v>
      </c>
      <c r="G548" s="13">
        <f t="shared" ref="G548:K548" si="344">IFERROR(G150/SUM(G378,G435),"-")</f>
        <v>0.25005463383776816</v>
      </c>
      <c r="H548" s="13">
        <f t="shared" si="344"/>
        <v>0.21804841361432734</v>
      </c>
      <c r="I548" s="13">
        <f t="shared" si="344"/>
        <v>0.27262739773044226</v>
      </c>
      <c r="J548" s="13">
        <f t="shared" si="344"/>
        <v>0.3057554306826768</v>
      </c>
      <c r="K548" s="13">
        <f t="shared" si="344"/>
        <v>0.30579398794326812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0.18971990525975188</v>
      </c>
      <c r="K549" s="13">
        <f t="shared" si="345"/>
        <v>0.26449821897742343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0.19760020552773735</v>
      </c>
      <c r="G550" s="13">
        <f t="shared" ref="G550:K550" si="346">IFERROR(G152/SUM(G380,G511),"-")</f>
        <v>0.2258142629590987</v>
      </c>
      <c r="H550" s="13">
        <f t="shared" si="346"/>
        <v>0.13283654787908949</v>
      </c>
      <c r="I550" s="13">
        <f t="shared" si="346"/>
        <v>0.33851155926387355</v>
      </c>
      <c r="J550" s="13">
        <f t="shared" si="346"/>
        <v>0.35226754253705134</v>
      </c>
      <c r="K550" s="13">
        <f t="shared" si="346"/>
        <v>0.36750079708206035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0.33543770012706664</v>
      </c>
      <c r="K551" s="13">
        <f t="shared" si="347"/>
        <v>0.34896143837281834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0.2014755911156037</v>
      </c>
      <c r="J552" s="13">
        <f t="shared" si="348"/>
        <v>0.2065106443088599</v>
      </c>
      <c r="K552" s="13">
        <f t="shared" si="348"/>
        <v>0.23231599824103488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0.23822749249180428</v>
      </c>
      <c r="J553" s="13">
        <f t="shared" si="349"/>
        <v>0.24845527679227739</v>
      </c>
      <c r="K553" s="13">
        <f t="shared" si="349"/>
        <v>0.27093244186606541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0.29639172833821426</v>
      </c>
      <c r="J554" s="13">
        <f t="shared" si="350"/>
        <v>0.30211973897230954</v>
      </c>
      <c r="K554" s="13">
        <f t="shared" si="350"/>
        <v>0.2861958183957386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>
        <f t="shared" si="351"/>
        <v>0.14999999999999994</v>
      </c>
      <c r="K561" s="13">
        <f t="shared" si="351"/>
        <v>0.15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</v>
      </c>
      <c r="K562" s="13">
        <f t="shared" si="352"/>
        <v>0.42000000000000015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0.49500000000000055</v>
      </c>
      <c r="J563" s="13">
        <f t="shared" si="353"/>
        <v>0.55000000000000027</v>
      </c>
      <c r="K563" s="13">
        <f t="shared" si="353"/>
        <v>0.5999999999999992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0.47499999999999998</v>
      </c>
      <c r="J564" s="13">
        <f t="shared" si="354"/>
        <v>0.53980230221974712</v>
      </c>
      <c r="K564" s="13">
        <f t="shared" si="354"/>
        <v>0.57465038298959581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0.69996067552017771</v>
      </c>
      <c r="G565" s="13">
        <f t="shared" si="355"/>
        <v>0.69979860644236469</v>
      </c>
      <c r="H565" s="13">
        <f t="shared" si="355"/>
        <v>0.69999322817107645</v>
      </c>
      <c r="I565" s="13">
        <f t="shared" si="355"/>
        <v>0.69889944791352243</v>
      </c>
      <c r="J565" s="13">
        <f t="shared" si="355"/>
        <v>0.69994986688883865</v>
      </c>
      <c r="K565" s="13">
        <f t="shared" si="355"/>
        <v>0.69998658411520154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0.86268960434732511</v>
      </c>
      <c r="G566" s="13">
        <f t="shared" si="355"/>
        <v>0.86311628745965141</v>
      </c>
      <c r="H566" s="13">
        <f t="shared" si="355"/>
        <v>0.86660508539774506</v>
      </c>
      <c r="I566" s="13">
        <f t="shared" si="355"/>
        <v>0.86636565287683165</v>
      </c>
      <c r="J566" s="13">
        <f t="shared" si="355"/>
        <v>0.86702899089222008</v>
      </c>
      <c r="K566" s="13">
        <f t="shared" si="355"/>
        <v>0.86703912002904926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0.89399078753924499</v>
      </c>
      <c r="G567" s="13">
        <f t="shared" si="355"/>
        <v>0.89417773811691048</v>
      </c>
      <c r="H567" s="13">
        <f t="shared" si="355"/>
        <v>0.8937976691557652</v>
      </c>
      <c r="I567" s="13">
        <f t="shared" si="355"/>
        <v>0.89359086136272392</v>
      </c>
      <c r="J567" s="13">
        <f t="shared" si="355"/>
        <v>0.89425580134859428</v>
      </c>
      <c r="K567" s="13">
        <f t="shared" si="355"/>
        <v>0.89425650027285475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0.8982285294039799</v>
      </c>
      <c r="G568" s="13">
        <f t="shared" si="355"/>
        <v>0.8984937561916021</v>
      </c>
      <c r="H568" s="13">
        <f t="shared" si="355"/>
        <v>0.90325538336494748</v>
      </c>
      <c r="I568" s="13">
        <f t="shared" si="355"/>
        <v>0.90407541984837791</v>
      </c>
      <c r="J568" s="13">
        <f t="shared" si="355"/>
        <v>0.90410482680339976</v>
      </c>
      <c r="K568" s="13">
        <f t="shared" si="355"/>
        <v>0.90417661287520068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0.89918601151450872</v>
      </c>
      <c r="G569" s="13">
        <f t="shared" si="355"/>
        <v>0.89943437938651749</v>
      </c>
      <c r="H569" s="13">
        <f t="shared" si="355"/>
        <v>0.90342249295914312</v>
      </c>
      <c r="I569" s="13">
        <f t="shared" si="355"/>
        <v>0.90422158511940021</v>
      </c>
      <c r="J569" s="13">
        <f t="shared" si="355"/>
        <v>0.90426638373252644</v>
      </c>
      <c r="K569" s="13">
        <f t="shared" si="355"/>
        <v>0.90426791725937072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0.89919823130731424</v>
      </c>
      <c r="G570" s="13">
        <f t="shared" si="355"/>
        <v>0.89944993391184636</v>
      </c>
      <c r="H570" s="13">
        <f t="shared" si="355"/>
        <v>0.90342414973559693</v>
      </c>
      <c r="I570" s="13">
        <f t="shared" si="355"/>
        <v>0.9042215271539884</v>
      </c>
      <c r="J570" s="13">
        <f t="shared" si="355"/>
        <v>0.90426673211582664</v>
      </c>
      <c r="K570" s="13">
        <f t="shared" si="355"/>
        <v>0.90426842048466105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0.89825852014369889</v>
      </c>
      <c r="G571" s="13">
        <f t="shared" si="355"/>
        <v>0.89855092568294503</v>
      </c>
      <c r="H571" s="13">
        <f t="shared" si="355"/>
        <v>0.90229644703350376</v>
      </c>
      <c r="I571" s="13">
        <f t="shared" si="355"/>
        <v>0.90380664344879447</v>
      </c>
      <c r="J571" s="13">
        <f t="shared" si="355"/>
        <v>0.90415122470085663</v>
      </c>
      <c r="K571" s="13">
        <f t="shared" si="355"/>
        <v>0.90415782757611474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0.59933749728655616</v>
      </c>
      <c r="G573" s="4">
        <f t="shared" ref="G573:K573" si="356">IFERROR(G210/G440,"-")</f>
        <v>0.85434833757887474</v>
      </c>
      <c r="H573" s="4">
        <f t="shared" si="356"/>
        <v>0.68528171701780871</v>
      </c>
      <c r="I573" s="4">
        <f t="shared" si="356"/>
        <v>0.85426911456876087</v>
      </c>
      <c r="J573" s="4">
        <f t="shared" si="356"/>
        <v>0.51406012116863309</v>
      </c>
      <c r="K573" s="4">
        <f t="shared" si="356"/>
        <v>0.51624845510136996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0.85445501111132471</v>
      </c>
      <c r="G575" s="4">
        <f t="shared" ref="G575:K575" si="358">IFERROR(G218/G448,"-")</f>
        <v>0.85445501111132582</v>
      </c>
      <c r="H575" s="4">
        <f t="shared" si="358"/>
        <v>0.85445501111132571</v>
      </c>
      <c r="I575" s="4">
        <f t="shared" si="358"/>
        <v>0.85445501111132494</v>
      </c>
      <c r="J575" s="4">
        <f t="shared" si="358"/>
        <v>0.85445501111132405</v>
      </c>
      <c r="K575" s="4" t="str">
        <f t="shared" si="358"/>
        <v>-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</v>
      </c>
      <c r="G576" s="4">
        <f t="shared" ref="G576:K576" si="359">IFERROR(G224/G454,"-")</f>
        <v>0.69999999999999984</v>
      </c>
      <c r="H576" s="4">
        <f t="shared" si="359"/>
        <v>0.6999999999999994</v>
      </c>
      <c r="I576" s="4">
        <f t="shared" si="359"/>
        <v>0.69999999999999984</v>
      </c>
      <c r="J576" s="4">
        <f t="shared" si="359"/>
        <v>0.7000000000000004</v>
      </c>
      <c r="K576" s="4">
        <f t="shared" si="359"/>
        <v>0.70000000000000007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0.84999999999999942</v>
      </c>
      <c r="K578">
        <f t="shared" si="361"/>
        <v>0.84999999999999976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3.0000000000000027</v>
      </c>
      <c r="H579" s="4">
        <f t="shared" si="362"/>
        <v>2.9999999999999969</v>
      </c>
      <c r="I579" s="4">
        <f t="shared" si="362"/>
        <v>2.9999999999999973</v>
      </c>
      <c r="J579" s="4">
        <f t="shared" si="362"/>
        <v>2.9999999999999969</v>
      </c>
      <c r="K579" s="4">
        <f t="shared" si="362"/>
        <v>2.9999999999999987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0.35573923882217617</v>
      </c>
      <c r="G580" s="3">
        <f>[1]Other_transformation!C$5</f>
        <v>2.9408584065831792E-3</v>
      </c>
      <c r="H580" s="3">
        <f>[1]Other_transformation!D$5</f>
        <v>3.2175721926564053E-3</v>
      </c>
      <c r="I580" s="3">
        <f>[1]Other_transformation!E$5</f>
        <v>5.1213357759171469E-5</v>
      </c>
      <c r="J580" s="3">
        <f>[1]Other_transformation!F$5</f>
        <v>1.02008450038008E-4</v>
      </c>
      <c r="K580" s="3">
        <f>[1]Other_transformation!G$5</f>
        <v>1.4348165794206942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0.35573923882217617</v>
      </c>
      <c r="G581" s="1">
        <f t="shared" ref="G581:K581" si="363">G580</f>
        <v>2.9408584065831792E-3</v>
      </c>
      <c r="H581" s="1">
        <f t="shared" si="363"/>
        <v>3.2175721926564053E-3</v>
      </c>
      <c r="I581" s="1">
        <f t="shared" si="363"/>
        <v>5.1213357759171469E-5</v>
      </c>
      <c r="J581" s="1">
        <f t="shared" si="363"/>
        <v>1.02008450038008E-4</v>
      </c>
      <c r="K581" s="1">
        <f t="shared" si="363"/>
        <v>1.4348165794206942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0.35573923882217617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2.9408584065831792E-3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3.2175721926564053E-3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5.1213357759171469E-5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6.5675256648789959E-5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9.3671005746205193E-5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3.633319338921805E-5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1.434722908414948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0.13873830314064856</v>
      </c>
      <c r="G584" s="3">
        <f t="shared" ref="G584:K584" si="364">G585</f>
        <v>1.1469347785674397E-3</v>
      </c>
      <c r="H584" s="3">
        <f t="shared" si="364"/>
        <v>1.2548531551359969E-3</v>
      </c>
      <c r="I584" s="3">
        <f t="shared" si="364"/>
        <v>1.9973209526076827E-5</v>
      </c>
      <c r="J584" s="3">
        <f t="shared" si="364"/>
        <v>3.978329551482307E-5</v>
      </c>
      <c r="K584" s="3">
        <f t="shared" si="364"/>
        <v>0.55957846597406979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0.13873830314064856</v>
      </c>
      <c r="G585" s="1">
        <f t="shared" ref="G585:K585" si="365">SUM(G586:G587)</f>
        <v>1.1469347785674397E-3</v>
      </c>
      <c r="H585" s="1">
        <f t="shared" si="365"/>
        <v>1.2548531551359969E-3</v>
      </c>
      <c r="I585" s="1">
        <f t="shared" si="365"/>
        <v>1.9973209526076827E-5</v>
      </c>
      <c r="J585" s="1">
        <f t="shared" si="365"/>
        <v>3.978329551482307E-5</v>
      </c>
      <c r="K585" s="1">
        <f t="shared" si="365"/>
        <v>0.55957846597406979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0.13873830314064856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1.1469347785674397E-3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1.2548531551359969E-3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1.9973209526076827E-5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2.5613350093028044E-5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3.6531692241019945E-5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1.4169945421795023E-5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0.55954193428182875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1.0384028381219326</v>
      </c>
      <c r="G588" s="3">
        <f t="shared" ref="G588:K588" si="366">G589+G592</f>
        <v>8.5843656888163027E-3</v>
      </c>
      <c r="H588" s="3">
        <f t="shared" si="366"/>
        <v>9.3920932303640479E-3</v>
      </c>
      <c r="I588" s="3">
        <f t="shared" si="366"/>
        <v>1.4949179129902128E-4</v>
      </c>
      <c r="J588" s="3">
        <f t="shared" si="366"/>
        <v>2.9992708589570311E-4</v>
      </c>
      <c r="K588" s="3">
        <f t="shared" si="366"/>
        <v>4.2736980885874338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1.0136789610237913</v>
      </c>
      <c r="G589" s="1">
        <f t="shared" ref="G589:K589" si="367">SUM(G590:G591)</f>
        <v>8.3799760295587711E-3</v>
      </c>
      <c r="H589" s="1">
        <f t="shared" si="367"/>
        <v>9.1684719629744286E-3</v>
      </c>
      <c r="I589" s="1">
        <f t="shared" si="367"/>
        <v>1.4593246293475887E-4</v>
      </c>
      <c r="J589" s="1">
        <f t="shared" si="367"/>
        <v>2.9067307838330384E-4</v>
      </c>
      <c r="K589" s="1">
        <f t="shared" si="367"/>
        <v>4.0885098430592626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1.0136789610237913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8.3799760295587711E-3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9.1684719629744286E-3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1.4593246293475887E-4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1.8714164382072713E-4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2.6691553087381155E-4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1.0353143456257671E-4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4.0882429275283885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2.4723877098141257E-2</v>
      </c>
      <c r="G592" s="1">
        <f t="shared" ref="G592:K592" si="368">SUM(G593:G594)</f>
        <v>2.043896592575311E-4</v>
      </c>
      <c r="H592" s="1">
        <f t="shared" si="368"/>
        <v>2.2362126738961993E-4</v>
      </c>
      <c r="I592" s="1">
        <f t="shared" si="368"/>
        <v>3.5593283642624137E-6</v>
      </c>
      <c r="J592" s="1">
        <f t="shared" si="368"/>
        <v>9.2540075123992583E-6</v>
      </c>
      <c r="K592" s="1">
        <f t="shared" si="368"/>
        <v>0.1851882455281717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2.4723877098141257E-2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2.043896592575311E-4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2.2362126738961993E-4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3.5593283642624137E-6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4.564430337090902E-6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6.5101348993612606E-6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4.6895771753083554E-6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0.18518173539327235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0.47619047619047589</v>
      </c>
      <c r="G596" s="4">
        <f t="shared" ref="G596:K597" si="369">IFERROR(SUM(G582,G586)/SUM(G590,G593),"-")</f>
        <v>0.47619047619047605</v>
      </c>
      <c r="H596" s="4">
        <f t="shared" si="369"/>
        <v>0.476190476190476</v>
      </c>
      <c r="I596" s="4">
        <f t="shared" si="369"/>
        <v>0.47619047619047661</v>
      </c>
      <c r="J596" s="4">
        <f t="shared" si="369"/>
        <v>0.47619047619047561</v>
      </c>
      <c r="K596" s="4">
        <f t="shared" si="369"/>
        <v>0.47619047619047616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0.46666666666666701</v>
      </c>
      <c r="K597" s="4">
        <f t="shared" si="369"/>
        <v>0.46666666666666701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0.23160076858964737</v>
      </c>
      <c r="G598" s="1">
        <f>[1]Other_transformation!C$12</f>
        <v>9.02462468237632E-5</v>
      </c>
      <c r="H598" s="1">
        <f>[1]Other_transformation!D$12</f>
        <v>0.51638592425049079</v>
      </c>
      <c r="I598" s="1">
        <f>[1]Other_transformation!E$12</f>
        <v>2.9918635677377917E-5</v>
      </c>
      <c r="J598" s="1">
        <f>[1]Other_transformation!F$12</f>
        <v>5.8255890852268233E-5</v>
      </c>
      <c r="K598" s="1">
        <f>[1]Other_transformation!G$12</f>
        <v>7.7821659587721165E-5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0.23160076858964737</v>
      </c>
      <c r="G599" s="1">
        <f t="shared" ref="G599:K599" si="370">SUM(G600:G601)</f>
        <v>9.02462468237632E-5</v>
      </c>
      <c r="H599" s="1">
        <f t="shared" si="370"/>
        <v>0.51638592425049079</v>
      </c>
      <c r="I599" s="1">
        <f t="shared" si="370"/>
        <v>2.9918635677377917E-5</v>
      </c>
      <c r="J599" s="1">
        <f t="shared" si="370"/>
        <v>5.8255890852268233E-5</v>
      </c>
      <c r="K599" s="1">
        <f t="shared" si="370"/>
        <v>7.7821659587721165E-5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0.23160076858964737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9.02462468237632E-5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0.51638592425049079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2.9918635677377917E-5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3.4478155978367881E-5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3.7137267273510507E-5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2.3777734873900352E-5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4.0684392314210651E-5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0.86387086683938441</v>
      </c>
      <c r="G602" s="3">
        <f t="shared" ref="G602:K602" si="372">G603+G606</f>
        <v>3.3661850065263676E-4</v>
      </c>
      <c r="H602" s="3">
        <f t="shared" si="372"/>
        <v>1.9261194974543319</v>
      </c>
      <c r="I602" s="3">
        <f t="shared" si="372"/>
        <v>1.115965110766196E-4</v>
      </c>
      <c r="J602" s="3">
        <f t="shared" si="372"/>
        <v>2.2823223092095459E-4</v>
      </c>
      <c r="K602" s="3">
        <f t="shared" si="372"/>
        <v>3.0898961072673694E-4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0.48404560635236293</v>
      </c>
      <c r="G603" s="1">
        <f t="shared" ref="G603:K603" si="373">SUM(G604:G605)</f>
        <v>1.8861465586166509E-4</v>
      </c>
      <c r="H603" s="1">
        <f t="shared" si="373"/>
        <v>1.0792465816835266</v>
      </c>
      <c r="I603" s="1">
        <f t="shared" si="373"/>
        <v>6.2529948565719811E-5</v>
      </c>
      <c r="J603" s="1">
        <f t="shared" si="373"/>
        <v>1.217548118812405E-4</v>
      </c>
      <c r="K603" s="1">
        <f t="shared" si="373"/>
        <v>1.6264726853833729E-4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0.48404560635236293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1.8861465586166509E-4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1.0792465816835266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6.2529948565719811E-5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7.2059345994788791E-5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7.7616888601636999E-5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4.9695465886451709E-5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8.5030379936700296E-5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0.37982526048702148</v>
      </c>
      <c r="G606" s="1">
        <f t="shared" ref="G606:K606" si="374">SUM(G607:G608)</f>
        <v>1.4800384479097167E-4</v>
      </c>
      <c r="H606" s="1">
        <f t="shared" si="374"/>
        <v>0.84687291577080537</v>
      </c>
      <c r="I606" s="1">
        <f t="shared" si="374"/>
        <v>4.9066562510899786E-5</v>
      </c>
      <c r="J606" s="1">
        <f t="shared" si="374"/>
        <v>1.0647741903971409E-4</v>
      </c>
      <c r="K606" s="1">
        <f t="shared" si="374"/>
        <v>1.4634234218839968E-4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0.37982526048702148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1.4800384479097167E-4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0.84687291577080537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4.9066562510899786E-5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5.6544175804523296E-5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6.090511832855728E-5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4.9933243235190796E-5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8.5437223859842395E-5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0.26809651474530838</v>
      </c>
      <c r="G610">
        <f t="shared" ref="G610:K611" si="375">IFERROR(G600/SUM(G604,G607),"-")</f>
        <v>0.26809651474530827</v>
      </c>
      <c r="H610">
        <f t="shared" si="375"/>
        <v>0.26809651474530816</v>
      </c>
      <c r="I610">
        <f t="shared" si="375"/>
        <v>0.26809651474530838</v>
      </c>
      <c r="J610">
        <f t="shared" si="375"/>
        <v>0.26809651474530855</v>
      </c>
      <c r="K610">
        <f t="shared" si="375"/>
        <v>0.2680965147453081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0.23866348448687344</v>
      </c>
      <c r="K611">
        <f t="shared" si="375"/>
        <v>0.23866348448687341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6.9573987738537992</v>
      </c>
      <c r="G612" s="3">
        <f t="shared" ref="G612" si="376">G613+G614+G619</f>
        <v>8.5713869377492067</v>
      </c>
      <c r="H612" s="3">
        <f t="shared" ref="H612" si="377">H613+H614+H619</f>
        <v>8.6682098088602455</v>
      </c>
      <c r="I612" s="3">
        <f t="shared" ref="I612" si="378">I613+I614+I619</f>
        <v>9.7080051989723923</v>
      </c>
      <c r="J612" s="3">
        <f t="shared" ref="J612" si="379">J613+J614+J619</f>
        <v>10.287140721443064</v>
      </c>
      <c r="K612" s="3">
        <f t="shared" ref="K612" si="380">K613+K614+K619</f>
        <v>14.5642114110197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1.3280036715135726</v>
      </c>
      <c r="G613" s="1">
        <f>[1]Other_transformation!C$19</f>
        <v>2.9341353376232875</v>
      </c>
      <c r="H613" s="1">
        <f>[1]Other_transformation!D$19</f>
        <v>3.2401494020753399</v>
      </c>
      <c r="I613" s="1">
        <f>[1]Other_transformation!E$19</f>
        <v>4.0902250144513426</v>
      </c>
      <c r="J613" s="1">
        <f>[1]Other_transformation!F$19</f>
        <v>4.8420344208694486</v>
      </c>
      <c r="K613" s="1">
        <f>[1]Other_transformation!G$19</f>
        <v>9.4405584242129468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5.6293951023402267</v>
      </c>
      <c r="G614" s="1">
        <f>[1]Other_transformation!C$20</f>
        <v>5.6371660710049545</v>
      </c>
      <c r="H614" s="1">
        <f>[1]Other_transformation!D$20</f>
        <v>5.4279781466947741</v>
      </c>
      <c r="I614" s="1">
        <f>[1]Other_transformation!E$20</f>
        <v>5.6176911174604145</v>
      </c>
      <c r="J614" s="1">
        <f>[1]Other_transformation!F$20</f>
        <v>5.4448558853186295</v>
      </c>
      <c r="K614" s="1">
        <f>[1]Other_transformation!G$20</f>
        <v>5.123402265463973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5.6293951023402267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5.6371660710049545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5.4279781466947741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5.6176911174604145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5.4446689064123621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5.1231936848427599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1.4927189208073302E-4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1.5869157769944078E-4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3.7707014186384248E-5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4.988904351344874E-5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8.552912096491998E-5</v>
      </c>
      <c r="H619" s="1">
        <f>[1]Other_transformation!D$21</f>
        <v>8.2260090131870773E-5</v>
      </c>
      <c r="I619" s="1">
        <f>[1]Other_transformation!E$21</f>
        <v>8.9067060634901972E-5</v>
      </c>
      <c r="J619" s="1">
        <f>[1]Other_transformation!F$21</f>
        <v>2.5041525498673673E-4</v>
      </c>
      <c r="K619" s="1">
        <f>[1]Other_transformation!G$21</f>
        <v>2.5072134278030249E-4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8.552912096491998E-5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8.2260090131870773E-5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8.9067060634901972E-5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1.2640715280304781E-4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1.0970501986386906E-4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1.2400810218368892E-4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1.4101632291643344E-4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0.11258790204680458</v>
      </c>
      <c r="G622" s="3">
        <f t="shared" ref="G622" si="381">G623+G624+G629</f>
        <v>0.11274524007213022</v>
      </c>
      <c r="H622" s="3">
        <f t="shared" ref="H622" si="382">H623+H624+H629</f>
        <v>0.10856130397763833</v>
      </c>
      <c r="I622" s="3">
        <f t="shared" ref="I622" si="383">I623+I624+I629</f>
        <v>0.11235580360376798</v>
      </c>
      <c r="J622" s="3">
        <f t="shared" ref="J622" si="384">J623+J624+J629</f>
        <v>0.10890334015399422</v>
      </c>
      <c r="K622" s="3">
        <f t="shared" ref="K622" si="385">K623+K624+K629</f>
        <v>0.10247316326358975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0.11258790204680458</v>
      </c>
      <c r="G624" s="1">
        <f t="shared" ref="G624:K624" si="386">SUM(G625:G628)</f>
        <v>0.11274332142009899</v>
      </c>
      <c r="H624" s="1">
        <f t="shared" si="386"/>
        <v>0.1085595629338955</v>
      </c>
      <c r="I624" s="1">
        <f t="shared" si="386"/>
        <v>0.11235382234920822</v>
      </c>
      <c r="J624" s="1">
        <f t="shared" si="386"/>
        <v>0.1088933781282474</v>
      </c>
      <c r="K624" s="1">
        <f t="shared" si="386"/>
        <v>0.10246387369685524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0.11258790204680458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0.11274332142009899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0.1085595629338955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0.11235382234920822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0.1088933781282474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0.10246387369685524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1.9186520312295685E-6</v>
      </c>
      <c r="H629" s="1">
        <f t="shared" si="387"/>
        <v>1.7410437428351512E-6</v>
      </c>
      <c r="I629" s="1">
        <f t="shared" si="387"/>
        <v>1.9812545597639119E-6</v>
      </c>
      <c r="J629" s="1">
        <f t="shared" si="387"/>
        <v>9.9620257468172594E-6</v>
      </c>
      <c r="K629" s="1">
        <f t="shared" si="387"/>
        <v>9.2895667345103227E-6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1.9186520312295685E-6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1.7410437428351512E-6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1.9812545597639119E-6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4.1387914126301449E-6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3.0349499053907905E-6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5.8232343341871153E-6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6.2546168291195326E-6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1.0263494515790403E-5</v>
      </c>
      <c r="H632" s="3">
        <f t="shared" ref="H632" si="389">H633+H634+H639</f>
        <v>9.871210815824498E-6</v>
      </c>
      <c r="I632" s="3">
        <f t="shared" ref="I632" si="390">I633+I634+I639</f>
        <v>1.068804727618825E-5</v>
      </c>
      <c r="J632" s="3">
        <f t="shared" ref="J632" si="391">J633+J634+J639</f>
        <v>3.0880427870164669E-5</v>
      </c>
      <c r="K632" s="3">
        <f t="shared" ref="K632" si="392">K633+K634+K639</f>
        <v>3.0920983130496143E-5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1.0263494515790403E-5</v>
      </c>
      <c r="H639" s="1">
        <f t="shared" ref="H639" si="399">SUM(H640:H641)</f>
        <v>9.871210815824498E-6</v>
      </c>
      <c r="I639" s="1">
        <f t="shared" ref="I639" si="400">SUM(I640:I641)</f>
        <v>1.068804727618825E-5</v>
      </c>
      <c r="J639" s="1">
        <f t="shared" ref="J639" si="401">SUM(J640:J641)</f>
        <v>3.0880427870164669E-5</v>
      </c>
      <c r="K639" s="1">
        <f t="shared" ref="K639" si="402">SUM(K640:K641)</f>
        <v>3.0920983130496143E-5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1.0263494515790403E-5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9.871210815824498E-6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1.068804727618825E-5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1.5168858336365738E-5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1.3164602383664297E-5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1.5711569533798932E-5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1.7756380746831843E-5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13.47743327935266</v>
      </c>
      <c r="G642" s="3">
        <f t="shared" ref="G642" si="403">G643+G644+G649</f>
        <v>18.084446934289563</v>
      </c>
      <c r="H642" s="3">
        <f t="shared" ref="H642" si="404">H643+H644+H649</f>
        <v>18.599959051574036</v>
      </c>
      <c r="I642" s="3">
        <f t="shared" ref="I642" si="405">I643+I644+I649</f>
        <v>21.357382394684617</v>
      </c>
      <c r="J642" s="3">
        <f t="shared" ref="J642" si="406">J643+J644+J649</f>
        <v>23.210565878189936</v>
      </c>
      <c r="K642" s="3">
        <f t="shared" ref="K642" si="407">K643+K644+K649</f>
        <v>35.809626781372764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3.7980905005288101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8.3916270656025933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9.266827289935458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11.69804354133082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13.848218443686605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26.999997093248997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9.67934277882385</v>
      </c>
      <c r="G644" s="1">
        <f t="shared" ref="G644" si="408">SUM(G645:G648)</f>
        <v>9.6927044043736661</v>
      </c>
      <c r="H644" s="1">
        <f t="shared" ref="H644" si="409">SUM(H645:H648)</f>
        <v>9.3330207105168999</v>
      </c>
      <c r="I644" s="1">
        <f t="shared" ref="I644" si="410">SUM(I645:I648)</f>
        <v>9.6592186128219399</v>
      </c>
      <c r="J644" s="1">
        <f t="shared" ref="J644" si="411">SUM(J645:J648)</f>
        <v>9.3619923776177636</v>
      </c>
      <c r="K644" s="1">
        <f t="shared" ref="K644" si="412">SUM(K645:K648)</f>
        <v>8.8092714898928737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9.67934277882385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9.6927044043736661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9.3330207105168999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9.6592186128219399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9.3617192796541779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8.8089655986810591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2.1324556011533268E-4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2.2670225385634405E-4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5.9852403470451197E-5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7.9188957957855132E-5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1.1546431330264205E-4</v>
      </c>
      <c r="H649" s="1">
        <f t="shared" ref="H649" si="414">SUM(H650:H651)</f>
        <v>1.110511216780256E-4</v>
      </c>
      <c r="I649" s="1">
        <f t="shared" ref="I649" si="415">SUM(I650:I651)</f>
        <v>1.2024053185711782E-4</v>
      </c>
      <c r="J649" s="1">
        <f t="shared" ref="J649" si="416">SUM(J650:J651)</f>
        <v>3.5505688556568076E-4</v>
      </c>
      <c r="K649" s="1">
        <f t="shared" ref="K649" si="417">SUM(K650:K651)</f>
        <v>3.5819823088810903E-4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1.1546431330264205E-4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1.110511216780256E-4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1.2024053185711782E-4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1.706496562841146E-4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1.4810177681622336E-4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1.8440722928156616E-4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2.1009645407188567E-4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0.34965034965035036</v>
      </c>
      <c r="G653" s="4">
        <f t="shared" si="418"/>
        <v>0.34965034965035002</v>
      </c>
      <c r="H653" s="4">
        <f t="shared" si="418"/>
        <v>0.34965034965035019</v>
      </c>
      <c r="I653" s="4">
        <f t="shared" si="418"/>
        <v>0.34965034965035025</v>
      </c>
      <c r="J653" s="4">
        <f t="shared" si="418"/>
        <v>0.34965034965035008</v>
      </c>
      <c r="K653" s="4">
        <f t="shared" si="418"/>
        <v>0.34965034965035008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0.59322033898305104</v>
      </c>
      <c r="G654" s="4">
        <f t="shared" si="419"/>
        <v>0.59322033898305049</v>
      </c>
      <c r="H654" s="4">
        <f t="shared" si="419"/>
        <v>0.59322033898305082</v>
      </c>
      <c r="I654" s="4">
        <f t="shared" si="419"/>
        <v>0.5932203389830506</v>
      </c>
      <c r="J654" s="4">
        <f t="shared" si="419"/>
        <v>0.59322033898305038</v>
      </c>
      <c r="K654" s="4">
        <f t="shared" si="419"/>
        <v>0.59322033898305127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0.70000000000000062</v>
      </c>
      <c r="K656" s="4">
        <f t="shared" si="419"/>
        <v>0.69999999999999973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0.62999999999999989</v>
      </c>
      <c r="K657" s="4">
        <f t="shared" si="419"/>
        <v>0.63000000000000012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0.84624646972809847</v>
      </c>
      <c r="H658" s="4">
        <f t="shared" si="420"/>
        <v>0.84530748786759491</v>
      </c>
      <c r="I658" s="4">
        <f t="shared" si="420"/>
        <v>0.84610705641046025</v>
      </c>
      <c r="J658" s="4">
        <f t="shared" si="420"/>
        <v>0.85388277787939482</v>
      </c>
      <c r="K658" s="4">
        <f t="shared" si="420"/>
        <v>0.85012195572208893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0.7892472904597988</v>
      </c>
      <c r="K659" s="4">
        <f t="shared" si="420"/>
        <v>0.78548360666724915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5.1812512588434419E-3</v>
      </c>
      <c r="G660" s="3">
        <f t="shared" ref="G660:K660" si="421">SUM(G661,G665,G674)</f>
        <v>1.7337258785047074E-2</v>
      </c>
      <c r="H660" s="3">
        <f t="shared" si="421"/>
        <v>0.24201040617582803</v>
      </c>
      <c r="I660" s="3">
        <f t="shared" si="421"/>
        <v>4.0189730112166853</v>
      </c>
      <c r="J660" s="3">
        <f t="shared" si="421"/>
        <v>8.4812298128954602</v>
      </c>
      <c r="K660" s="3">
        <f t="shared" si="421"/>
        <v>23.230318052106885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5.1812512588434419E-3</v>
      </c>
      <c r="G661" s="1">
        <f>[1]Other_transformation!C$28</f>
        <v>1.7337258785047074E-2</v>
      </c>
      <c r="H661" s="1">
        <f>[1]Other_transformation!D$28</f>
        <v>0.24201040617582803</v>
      </c>
      <c r="I661" s="1">
        <f>[1]Other_transformation!E$28</f>
        <v>4.0189730112166853</v>
      </c>
      <c r="J661" s="1">
        <f>[1]Other_transformation!F$28</f>
        <v>8.4812298128954602</v>
      </c>
      <c r="K661" s="1">
        <f>[1]Other_transformation!G$28</f>
        <v>17.325279129831362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5.1812512588434419E-3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1.7337258785047074E-2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0.24201040617582803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4.018972507940644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5.7225174136114259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13.928998786568849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5.0327604145874301E-7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2.756538061059377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3.395310829528984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2.1743382246578332E-3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9.6951373352884625E-4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7.2905051791977192E-4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4.6725348080458304E-4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2.6179703711518888E-4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7.2905051791977192E-4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4.6725348080458304E-4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2.6179703711518888E-4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5.9043098717576052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2.4141106043629179E-4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5.904068460697169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7.5638704508663385E-3</v>
      </c>
      <c r="G677" s="3">
        <f t="shared" ref="G677:K677" si="433">SUM(G678,G682,G684,G693)</f>
        <v>2.4981640900644201E-2</v>
      </c>
      <c r="H677" s="3">
        <f t="shared" si="433"/>
        <v>0.34206417834039327</v>
      </c>
      <c r="I677" s="3">
        <f t="shared" si="433"/>
        <v>5.5054424811187452</v>
      </c>
      <c r="J677" s="3">
        <f t="shared" si="433"/>
        <v>10.943215980849404</v>
      </c>
      <c r="K677" s="3">
        <f t="shared" si="433"/>
        <v>31.309109041868652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7.5638704508663385E-3</v>
      </c>
      <c r="G678" s="1">
        <f t="shared" ref="G678:K678" si="434">SUM(G679:G681)</f>
        <v>2.4981640900644201E-2</v>
      </c>
      <c r="H678" s="1">
        <f t="shared" si="434"/>
        <v>0.34206417834039327</v>
      </c>
      <c r="I678" s="1">
        <f t="shared" si="434"/>
        <v>5.5054424811187452</v>
      </c>
      <c r="J678" s="1">
        <f t="shared" si="434"/>
        <v>10.942891079735375</v>
      </c>
      <c r="K678" s="1">
        <f t="shared" si="434"/>
        <v>21.128176362633319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7.5638704508663385E-3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2.4981640900644201E-2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0.34206417834039327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5.5054417916995106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7.3838934369179716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16.986583886059563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6.8941923487498971E-7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3.5568233045927466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4.140622962840224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2.1743382246578332E-3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9.6951373352884625E-4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3.2490111402933204E-4</v>
      </c>
      <c r="K682" s="1">
        <f t="shared" si="441"/>
        <v>1.0772374816987159E-4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3.2490111402933204E-4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1.0772374816987159E-4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9.9422320740409154E-4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6.1480721158497739E-4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3.7941599581911426E-4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9.9422320740409154E-4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6.1480721158497739E-4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3.7941599581911426E-4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10.179830732279759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4.0235176739414954E-4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10.179428380512364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0.69399999999999995</v>
      </c>
      <c r="H697" s="4">
        <f t="shared" si="450"/>
        <v>0.70749999999999935</v>
      </c>
      <c r="I697" s="4">
        <f t="shared" si="450"/>
        <v>0.7300000000000002</v>
      </c>
      <c r="J697" s="4">
        <f t="shared" si="450"/>
        <v>0.77499999999999969</v>
      </c>
      <c r="K697" s="4">
        <f t="shared" si="450"/>
        <v>0.8200000000000004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0.73000000000000076</v>
      </c>
      <c r="J698" s="4">
        <f t="shared" si="452"/>
        <v>0.77499999999999958</v>
      </c>
      <c r="K698" s="4">
        <f t="shared" si="452"/>
        <v>0.82000000000000006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0.86999999999999966</v>
      </c>
      <c r="K699" s="4">
        <f t="shared" si="453"/>
        <v>0.90000000000000024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0.76000000000000034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0.69000000000000006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0.59999999999950804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0.57999999999999974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1.1764719878758298</v>
      </c>
      <c r="G704" s="1">
        <f>[1]Other_transformation!C$39</f>
        <v>3.607081609715121</v>
      </c>
      <c r="H704" s="1">
        <f>[1]Other_transformation!D$39</f>
        <v>3.3010680856340753</v>
      </c>
      <c r="I704" s="1">
        <f>[1]Other_transformation!E$39</f>
        <v>2.4509927267525908</v>
      </c>
      <c r="J704" s="1">
        <f>[1]Other_transformation!F$39</f>
        <v>2.8158448639368379</v>
      </c>
      <c r="K704" s="1">
        <f>[1]Other_transformation!G$39</f>
        <v>3.1731662000942675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1.2890716929133466</v>
      </c>
      <c r="G705" s="1">
        <f>[1]Other_transformation!C$38</f>
        <v>3.9523140754991211</v>
      </c>
      <c r="H705" s="1">
        <f>[1]Other_transformation!D$38</f>
        <v>3.6170121085957052</v>
      </c>
      <c r="I705" s="1">
        <f>[1]Other_transformation!E$38</f>
        <v>2.6855763470389813</v>
      </c>
      <c r="J705" s="1">
        <f>[1]Other_transformation!F$38</f>
        <v>3.0853483492541267</v>
      </c>
      <c r="K705" s="1">
        <f>[1]Other_transformation!G$38</f>
        <v>3.4768687802217824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0.91265054871925899</v>
      </c>
      <c r="G706" s="14">
        <f t="shared" si="456"/>
        <v>0.91265054871925833</v>
      </c>
      <c r="H706" s="14">
        <f t="shared" si="456"/>
        <v>0.91265054871925921</v>
      </c>
      <c r="I706" s="14">
        <f t="shared" si="456"/>
        <v>0.91265054871925955</v>
      </c>
      <c r="J706" s="14">
        <f t="shared" si="456"/>
        <v>0.91265054871925877</v>
      </c>
      <c r="K706" s="14">
        <f t="shared" si="456"/>
        <v>0.91265054871925821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5.9796376244229155</v>
      </c>
      <c r="G707" s="17" cm="1">
        <f t="array" ref="G707">SUMPRODUCT(("CT_CWODPLT"=[1]OUT_SyntheticFuels!$C$4:$C$1000)*1,("Var_Fout"=[1]OUT_SyntheticFuels!$B$4:$B$1000)*1,[1]OUT_SyntheticFuels!F$4:F$1000)</f>
        <v>6.9696520336595027</v>
      </c>
      <c r="H707" s="17" cm="1">
        <f t="array" ref="H707">SUMPRODUCT(("CT_CWODPLT"=[1]OUT_SyntheticFuels!$C$4:$C$1000)*1,("Var_Fout"=[1]OUT_SyntheticFuels!$B$4:$B$1000)*1,[1]OUT_SyntheticFuels!G$4:G$1000)</f>
        <v>1.8805372802116429</v>
      </c>
      <c r="I707" s="17" cm="1">
        <f t="array" ref="I707">SUMPRODUCT(("CT_CWODPLT"=[1]OUT_SyntheticFuels!$C$4:$C$1000)*1,("Var_Fout"=[1]OUT_SyntheticFuels!$B$4:$B$1000)*1,[1]OUT_SyntheticFuels!H$4:H$1000)</f>
        <v>2.5455495746039976</v>
      </c>
      <c r="J707" s="17" cm="1">
        <f t="array" ref="J707">SUMPRODUCT(("CT_CWODPLT"=[1]OUT_SyntheticFuels!$C$4:$C$1000)*1,("Var_Fout"=[1]OUT_SyntheticFuels!$B$4:$B$1000)*1,[1]OUT_SyntheticFuels!I$4:I$1000)</f>
        <v>3.5049091363029174</v>
      </c>
      <c r="K707" s="17" cm="1">
        <f t="array" ref="K707">SUMPRODUCT(("CT_CWODPLT"=[1]OUT_SyntheticFuels!$C$4:$C$1000)*1,("Var_Fout"=[1]OUT_SyntheticFuels!$B$4:$B$1000)*1,[1]OUT_SyntheticFuels!J$4:J$1000)</f>
        <v>3.4596612373551165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5.9796376244229155</v>
      </c>
      <c r="G708" s="18">
        <f t="shared" ref="G708:K708" si="457">G707</f>
        <v>6.9696520336595027</v>
      </c>
      <c r="H708" s="18">
        <f t="shared" si="457"/>
        <v>1.8805372802116429</v>
      </c>
      <c r="I708" s="18">
        <f t="shared" si="457"/>
        <v>2.5455495746039976</v>
      </c>
      <c r="J708" s="18">
        <f t="shared" si="457"/>
        <v>3.5049091363029174</v>
      </c>
      <c r="K708" s="18">
        <f t="shared" si="457"/>
        <v>3.4596612373551165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7.1186162195510887</v>
      </c>
      <c r="G709" s="17" cm="1">
        <f t="array" ref="G709">SUMPRODUCT(("CT_CWODPLT"=[1]OUT_SyntheticFuels!$C$4:$C$1000)*1,("Var_Fin"=[1]OUT_SyntheticFuels!$B$4:$B$1000)*1,[1]OUT_SyntheticFuels!F$4:F$1000)</f>
        <v>8.2972048019755906</v>
      </c>
      <c r="H709" s="17" cm="1">
        <f t="array" ref="H709">SUMPRODUCT(("CT_CWODPLT"=[1]OUT_SyntheticFuels!$C$4:$C$1000)*1,("Var_Fin"=[1]OUT_SyntheticFuels!$B$4:$B$1000)*1,[1]OUT_SyntheticFuels!G$4:G$1000)</f>
        <v>2.2387348573948129</v>
      </c>
      <c r="I709" s="17" cm="1">
        <f t="array" ref="I709">SUMPRODUCT(("CT_CWODPLT"=[1]OUT_SyntheticFuels!$C$4:$C$1000)*1,("Var_Fin"=[1]OUT_SyntheticFuels!$B$4:$B$1000)*1,[1]OUT_SyntheticFuels!H$4:H$1000)</f>
        <v>3.0304161602428534</v>
      </c>
      <c r="J709" s="17" cm="1">
        <f t="array" ref="J709">SUMPRODUCT(("CT_CWODPLT"=[1]OUT_SyntheticFuels!$C$4:$C$1000)*1,("Var_Fin"=[1]OUT_SyntheticFuels!$B$4:$B$1000)*1,[1]OUT_SyntheticFuels!I$4:I$1000)</f>
        <v>4.1725108765510903</v>
      </c>
      <c r="K709" s="17" cm="1">
        <f t="array" ref="K709">SUMPRODUCT(("CT_CWODPLT"=[1]OUT_SyntheticFuels!$C$4:$C$1000)*1,("Var_Fin"=[1]OUT_SyntheticFuels!$B$4:$B$1000)*1,[1]OUT_SyntheticFuels!J$4:J$1000)</f>
        <v>4.1186443301846678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7.1186162195510887</v>
      </c>
      <c r="G710" s="18">
        <f t="shared" si="458"/>
        <v>8.2972048019755906</v>
      </c>
      <c r="H710" s="18">
        <f t="shared" si="458"/>
        <v>2.2387348573948129</v>
      </c>
      <c r="I710" s="18">
        <f t="shared" si="458"/>
        <v>3.0304161602428534</v>
      </c>
      <c r="J710" s="18">
        <f t="shared" si="458"/>
        <v>4.1725108765510903</v>
      </c>
      <c r="K710" s="18">
        <f t="shared" si="458"/>
        <v>4.1186443301846678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0.84000000000000008</v>
      </c>
      <c r="G711" s="14">
        <f t="shared" si="459"/>
        <v>0.84000000000000075</v>
      </c>
      <c r="H711" s="14">
        <f t="shared" si="459"/>
        <v>0.84</v>
      </c>
      <c r="I711" s="14">
        <f t="shared" si="459"/>
        <v>0.84000000000000019</v>
      </c>
      <c r="J711" s="14">
        <f t="shared" si="459"/>
        <v>0.84000000000000041</v>
      </c>
      <c r="K711" s="14">
        <f t="shared" si="459"/>
        <v>0.83999999999999897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2.5625074965171915</v>
      </c>
      <c r="K712" s="17">
        <f t="shared" si="460"/>
        <v>2.7471287691981954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2.3039195484344683E-4</v>
      </c>
      <c r="K713" s="18">
        <f t="shared" si="461"/>
        <v>8.830353062454628E-5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2.3039195484344683E-4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8.830353062454628E-5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2.562277104562348</v>
      </c>
      <c r="K715" s="18">
        <f t="shared" si="463"/>
        <v>2.7470404656675709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1.8819970244450333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1.8136798373123557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0.3830023058877734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0.93336062835521527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0.29727777422954099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4.3048156925554943</v>
      </c>
      <c r="K719" s="17">
        <f t="shared" si="465"/>
        <v>4.4605214452264521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4.3048156925554943</v>
      </c>
      <c r="K720" s="18">
        <f t="shared" si="467"/>
        <v>4.4605214452264521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2.9921033096551596E-4</v>
      </c>
      <c r="K721" s="18">
        <f t="shared" si="469"/>
        <v>1.1467990990200824E-4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2.9921033096551596E-4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1.1467990990200824E-4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4.3045164822245292</v>
      </c>
      <c r="K723" s="18">
        <f t="shared" si="470"/>
        <v>4.4604067653165504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3.2448224459340969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3.1270344390948135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0.54714615126824895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1.3333723262217365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0.51254788502218318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0.76999999999999846</v>
      </c>
      <c r="K728" s="14">
        <f t="shared" si="472"/>
        <v>0.76999999999999946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0.58000000178846678</v>
      </c>
      <c r="K729" s="16">
        <f t="shared" si="474"/>
        <v>0.57999995607255417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0.6999999999999984</v>
      </c>
      <c r="K730" s="16">
        <f t="shared" si="475"/>
        <v>0.69999999999999973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0.58000000178846656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0.18801940653104682</v>
      </c>
      <c r="K732" s="17">
        <f t="shared" ref="K732" si="481">K733</f>
        <v>0.2018297368354191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0.18801940653104682</v>
      </c>
      <c r="K733" s="18">
        <f t="shared" ref="K733" si="486">SUM(K737,K739)</f>
        <v>0.2018297368354191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0.11327151122143017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0.14293244671986424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7.4747700339386478E-2</v>
      </c>
      <c r="K735" s="18">
        <f>K733-K734-K736</f>
        <v>5.8897083056820544E-2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1.9497023016575669E-7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2.0705873431564819E-7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1.2994106253170414E-5</v>
      </c>
      <c r="K737" s="18">
        <f t="shared" ref="K737" si="492">K738</f>
        <v>4.9803191272244104E-6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1.2994106253170414E-5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4.9803191272244104E-6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0.18800641242479366</v>
      </c>
      <c r="K739" s="18">
        <f t="shared" ref="K739" si="499">SUM(K740:K742)</f>
        <v>0.20182475651629189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0.13795038146644276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0.13294274214367702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2.826557017451772E-2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6.8882014372614875E-2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2.1790460783833177E-2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7.8282453892620196E-6</v>
      </c>
      <c r="K743" s="18">
        <f t="shared" si="500"/>
        <v>3.5269787765734298E-6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7.8282453892620196E-6</v>
      </c>
      <c r="K744" s="18">
        <f t="shared" si="501"/>
        <v>3.5269787765734298E-6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0.11326368297604092</v>
      </c>
      <c r="K745" s="18">
        <f t="shared" si="504"/>
        <v>0.14292891974108768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8.3107634847770437E-2</v>
      </c>
      <c r="K746" s="18">
        <f t="shared" si="505"/>
        <v>9.4147828294195809E-2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1.7028475455135139E-2</v>
      </c>
      <c r="K747" s="18">
        <f t="shared" si="506"/>
        <v>4.8781091446891862E-2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1.3127572673135336E-2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5.165847389427575E-6</v>
      </c>
      <c r="K749" s="18">
        <f t="shared" si="508"/>
        <v>1.4533352413019263E-6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5.165847389427575E-6</v>
      </c>
      <c r="K750" s="18">
        <f t="shared" si="509"/>
        <v>1.4533352413019263E-6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7.4742534491997054E-2</v>
      </c>
      <c r="K751" s="18">
        <f t="shared" si="512"/>
        <v>5.8895629721579246E-2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5.4842603568451477E-2</v>
      </c>
      <c r="K752" s="18">
        <f t="shared" si="513"/>
        <v>3.8794777462463334E-2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1.1237065408872437E-2</v>
      </c>
      <c r="K753" s="18">
        <f t="shared" si="514"/>
        <v>2.0100852259115915E-2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8.6628655146731379E-3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1.34744808194073E-11</v>
      </c>
      <c r="K755" s="18">
        <f t="shared" si="516"/>
        <v>5.1093490540098231E-12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1.34744808194073E-11</v>
      </c>
      <c r="K756" s="18">
        <f t="shared" si="517"/>
        <v>5.1093490540098231E-12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1.9495675568493731E-7</v>
      </c>
      <c r="K757" s="18">
        <f t="shared" si="520"/>
        <v>2.070536249665942E-7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1.4305022083731036E-7</v>
      </c>
      <c r="K758" s="18">
        <f t="shared" si="521"/>
        <v>1.3638701787124681E-7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2.9310510145568776E-8</v>
      </c>
      <c r="K759" s="18">
        <f t="shared" si="522"/>
        <v>7.0666607095347386E-8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2.2596024702058163E-8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142.217449284521</v>
      </c>
      <c r="G761" s="17">
        <f t="shared" si="526"/>
        <v>140.24964683854793</v>
      </c>
      <c r="H761" s="17">
        <f t="shared" si="526"/>
        <v>143.11567638667589</v>
      </c>
      <c r="I761" s="17">
        <f t="shared" si="526"/>
        <v>144.89665846142333</v>
      </c>
      <c r="J761" s="17">
        <f t="shared" si="526"/>
        <v>146.11337327721881</v>
      </c>
      <c r="K761" s="17">
        <f t="shared" si="526"/>
        <v>147.35087778476515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60.070025299548469</v>
      </c>
      <c r="G762" s="18">
        <f>[1]Industry!C$11</f>
        <v>62.621552218137282</v>
      </c>
      <c r="H762" s="18">
        <f>[1]Industry!D$11</f>
        <v>66.325649270988833</v>
      </c>
      <c r="I762" s="18">
        <f>[1]Industry!E$11</f>
        <v>67.763434277918307</v>
      </c>
      <c r="J762" s="18">
        <f>[1]Industry!F$11</f>
        <v>69.469585627174695</v>
      </c>
      <c r="K762" s="18">
        <f>[1]Industry!G$11</f>
        <v>72.845330526545098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11.646948486599435</v>
      </c>
      <c r="G763" s="1">
        <f t="shared" si="528"/>
        <v>12.25897895187034</v>
      </c>
      <c r="H763" s="1">
        <f t="shared" si="528"/>
        <v>13.613480053245432</v>
      </c>
      <c r="I763" s="1">
        <f t="shared" si="528"/>
        <v>13.595476123212961</v>
      </c>
      <c r="J763" s="1">
        <f t="shared" si="528"/>
        <v>13.559611144065023</v>
      </c>
      <c r="K763" s="1">
        <f>K762-K764-K765</f>
        <v>13.52393530159155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0.35967916077804646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0.45106344497908024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0.97544566155640877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1.0278212995832092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1.1614080426666387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1.1200667824049766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49.911509821287865</v>
      </c>
      <c r="H765" s="1">
        <f>[1]Industry!D$11-[1]Industry!D$33</f>
        <v>51.736723556186995</v>
      </c>
      <c r="I765" s="1">
        <f>[1]Industry!E$11-[1]Industry!E$33</f>
        <v>53.140136855122137</v>
      </c>
      <c r="J765" s="1">
        <f>[1]Industry!F$11-[1]Industry!F$33</f>
        <v>54.748566440443035</v>
      </c>
      <c r="K765" s="1">
        <f>[1]Industry!G$11-[1]Industry!G$33</f>
        <v>58.201328442548572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11.627809319428703</v>
      </c>
      <c r="G766" s="1">
        <f t="shared" ref="G766:K766" si="529">SUM(G769,G774)</f>
        <v>7.9979946952958558</v>
      </c>
      <c r="H766" s="1">
        <f t="shared" si="529"/>
        <v>7.9787029275895609</v>
      </c>
      <c r="I766" s="1">
        <f t="shared" si="529"/>
        <v>6.4982857355061814</v>
      </c>
      <c r="J766" s="1">
        <f t="shared" si="529"/>
        <v>3.350247548689115</v>
      </c>
      <c r="K766" s="1">
        <f t="shared" si="529"/>
        <v>0.25408570060787988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8.8978072494474034</v>
      </c>
      <c r="G767" s="1">
        <f t="shared" ref="G767:K767" si="530">SUM(G771,G775)</f>
        <v>7.9978041928600003</v>
      </c>
      <c r="H767" s="1">
        <f t="shared" si="530"/>
        <v>7.9781090935022334</v>
      </c>
      <c r="I767" s="1">
        <f t="shared" si="530"/>
        <v>6.497991825436829</v>
      </c>
      <c r="J767" s="1">
        <f t="shared" si="530"/>
        <v>3.349684935410576</v>
      </c>
      <c r="K767" s="1">
        <f t="shared" si="530"/>
        <v>0.25408570060787988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2.7300020699812988</v>
      </c>
      <c r="G768" s="1">
        <f t="shared" ref="G768:K768" si="531">G773</f>
        <v>1.9050243585509708E-4</v>
      </c>
      <c r="H768" s="1">
        <f t="shared" si="531"/>
        <v>5.9383408732712633E-4</v>
      </c>
      <c r="I768" s="1">
        <f t="shared" si="531"/>
        <v>2.9391006935215009E-4</v>
      </c>
      <c r="J768" s="1">
        <f t="shared" si="531"/>
        <v>5.6261327853884932E-4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11.627809319428703</v>
      </c>
      <c r="G769" s="1">
        <f t="shared" ref="G769:K769" si="532">SUM(G770,G772)</f>
        <v>7.9979946952958558</v>
      </c>
      <c r="H769" s="1">
        <f t="shared" si="532"/>
        <v>7.9786279412318537</v>
      </c>
      <c r="I769" s="1">
        <f t="shared" si="532"/>
        <v>6.4976411960920641</v>
      </c>
      <c r="J769" s="1">
        <f t="shared" si="532"/>
        <v>3.1173381661343726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8.8978072494474034</v>
      </c>
      <c r="G770" s="1">
        <f>[1]Industry!C$34</f>
        <v>7.9978041928600003</v>
      </c>
      <c r="H770" s="1">
        <f>[1]Industry!D$34</f>
        <v>7.9780341071445262</v>
      </c>
      <c r="I770" s="1">
        <f>[1]Industry!E$34</f>
        <v>6.4973472860227117</v>
      </c>
      <c r="J770" s="1">
        <f>[1]Industry!F$34</f>
        <v>3.1167755528558336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8.8978072494474034</v>
      </c>
      <c r="G771" s="1">
        <f t="shared" ref="G771:K771" si="533">G770</f>
        <v>7.9978041928600003</v>
      </c>
      <c r="H771" s="1">
        <f t="shared" si="533"/>
        <v>7.9780341071445262</v>
      </c>
      <c r="I771" s="1">
        <f t="shared" si="533"/>
        <v>6.4973472860227117</v>
      </c>
      <c r="J771" s="1">
        <f t="shared" si="533"/>
        <v>3.1167755528558336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2.7300020699812988</v>
      </c>
      <c r="G772" s="1">
        <f>[1]Industry!C$35</f>
        <v>1.9050243585509708E-4</v>
      </c>
      <c r="H772" s="1">
        <f>[1]Industry!D$35</f>
        <v>5.9383408732712633E-4</v>
      </c>
      <c r="I772" s="1">
        <f>[1]Industry!E$35</f>
        <v>2.9391006935215009E-4</v>
      </c>
      <c r="J772" s="1">
        <f>[1]Industry!F$35</f>
        <v>5.6261327853884932E-4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2.7300020699812988</v>
      </c>
      <c r="G773" s="1">
        <f t="shared" ref="G773:K773" si="534">G772</f>
        <v>1.9050243585509708E-4</v>
      </c>
      <c r="H773" s="1">
        <f t="shared" si="534"/>
        <v>5.9383408732712633E-4</v>
      </c>
      <c r="I773" s="1">
        <f t="shared" si="534"/>
        <v>2.9391006935215009E-4</v>
      </c>
      <c r="J773" s="1">
        <f t="shared" si="534"/>
        <v>5.6261327853884932E-4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7.49863577067945E-5</v>
      </c>
      <c r="I774" s="1">
        <f>[1]Industry!E$36</f>
        <v>6.4453941411724512E-4</v>
      </c>
      <c r="J774" s="1">
        <f>[1]Industry!F$36</f>
        <v>0.23290938255474225</v>
      </c>
      <c r="K774" s="1">
        <f>[1]Industry!G$36</f>
        <v>0.25408570060787988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7.49863577067945E-5</v>
      </c>
      <c r="I775" s="1">
        <f t="shared" si="535"/>
        <v>6.4453941411724512E-4</v>
      </c>
      <c r="J775" s="1">
        <f t="shared" si="535"/>
        <v>0.23290938255474225</v>
      </c>
      <c r="K775" s="1">
        <f t="shared" si="535"/>
        <v>0.25408570060787988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35.989092183425385</v>
      </c>
      <c r="G776" s="1">
        <f>SUM([1]Industry!C$37:C$39)</f>
        <v>32.064058932340664</v>
      </c>
      <c r="H776" s="1">
        <f>SUM([1]Industry!D$37:D$39)</f>
        <v>34.442125685111556</v>
      </c>
      <c r="I776" s="1">
        <f>SUM([1]Industry!E$37:E$39)</f>
        <v>30.425555431196738</v>
      </c>
      <c r="J776" s="1">
        <f>SUM([1]Industry!F$37:F$39)</f>
        <v>17.887177928509942</v>
      </c>
      <c r="K776" s="1">
        <f>SUM([1]Industry!G$37:G$39)</f>
        <v>10.355020320534042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35.549873156928861</v>
      </c>
      <c r="G777" s="1">
        <f>SUM([1]Industry!C$37:C$38)-G778</f>
        <v>31.509592308415559</v>
      </c>
      <c r="H777" s="1">
        <f>SUM([1]Industry!D$37:D$38)-H778</f>
        <v>31.266891775282172</v>
      </c>
      <c r="I777" s="1">
        <f>SUM([1]Industry!E$37:E$38)-I778</f>
        <v>22.491359060757421</v>
      </c>
      <c r="J777" s="1">
        <f>SUM([1]Industry!F$37:F$38)-J778</f>
        <v>7.5355020035123808</v>
      </c>
      <c r="K777" s="1">
        <f>SUM([1]Industry!G$37:G$38)-K778</f>
        <v>3.3438274318161889E-3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2.4913136091612763E-3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2.4009174687042107E-3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0.43921902649652367</v>
      </c>
      <c r="G779" s="1">
        <f t="shared" si="540"/>
        <v>0.55446662392510504</v>
      </c>
      <c r="H779" s="1">
        <f t="shared" si="540"/>
        <v>3.1752339098293838</v>
      </c>
      <c r="I779" s="1">
        <f t="shared" si="540"/>
        <v>7.9341963704393166</v>
      </c>
      <c r="J779" s="1">
        <f t="shared" si="540"/>
        <v>10.351675924997561</v>
      </c>
      <c r="K779" s="1">
        <f t="shared" si="540"/>
        <v>10.351676493102225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35.242162506943025</v>
      </c>
      <c r="G780" s="1">
        <f>[1]Industry!C$37</f>
        <v>31.511947197102792</v>
      </c>
      <c r="H780" s="1">
        <f>[1]Industry!D$37</f>
        <v>28.848046487856042</v>
      </c>
      <c r="I780" s="1">
        <f>[1]Industry!E$37</f>
        <v>20.132213491431465</v>
      </c>
      <c r="J780" s="1">
        <f>[1]Industry!F$37</f>
        <v>6.6046619595745035</v>
      </c>
      <c r="K780" s="1">
        <f>[1]Industry!G$37</f>
        <v>2.4499148125369072E-3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35.239692930576517</v>
      </c>
      <c r="G781" s="1">
        <f>[1]Industry!C$37*G777/SUM(G777:G778)</f>
        <v>31.509546283141049</v>
      </c>
      <c r="H781" s="1">
        <f>[1]Industry!D$37*H777/SUM(H777:H778)</f>
        <v>28.848046487856045</v>
      </c>
      <c r="I781" s="1">
        <f>[1]Industry!E$37*I777/SUM(I777:I778)</f>
        <v>20.132213491431465</v>
      </c>
      <c r="J781" s="1">
        <f>[1]Industry!F$37*J777/SUM(J777:J778)</f>
        <v>6.6046619595745035</v>
      </c>
      <c r="K781" s="1">
        <f>[1]Industry!G$37*K777/SUM(K777:K778)</f>
        <v>2.4499148125369072E-3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2.4695763665079085E-3</v>
      </c>
      <c r="G782" s="1">
        <f t="shared" ref="G782:K782" si="545">G780-G781</f>
        <v>2.4009139617433561E-3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0.74692967648236008</v>
      </c>
      <c r="G783" s="1">
        <f t="shared" ref="G783:K783" si="546">SUM(G784:G786)</f>
        <v>0.55211173523787516</v>
      </c>
      <c r="H783" s="1">
        <f t="shared" si="546"/>
        <v>5.5940791972555175</v>
      </c>
      <c r="I783" s="1">
        <f t="shared" si="546"/>
        <v>10.293341939765275</v>
      </c>
      <c r="J783" s="1">
        <f t="shared" si="546"/>
        <v>11.282515968935439</v>
      </c>
      <c r="K783" s="1">
        <f t="shared" si="546"/>
        <v>10.352570405721504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0.31018022635233977</v>
      </c>
      <c r="G784" s="1">
        <f>[1]Industry!C$38*G777/SUM(G777:G778)</f>
        <v>4.6025274513847499E-5</v>
      </c>
      <c r="H784" s="1">
        <f>[1]Industry!D$38*H777/SUM(H777:H778)</f>
        <v>2.418845287426131</v>
      </c>
      <c r="I784" s="1">
        <f>[1]Industry!E$38*I777/SUM(I777:I778)</f>
        <v>2.3591455693259573</v>
      </c>
      <c r="J784" s="1">
        <f>[1]Industry!F$38*J777/SUM(J777:J778)</f>
        <v>0.93084004393787745</v>
      </c>
      <c r="K784" s="1">
        <f>[1]Industry!G$38*K777/SUM(K777:K778)</f>
        <v>8.9391261927928157E-4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2.1737242656028055E-5</v>
      </c>
      <c r="G785" s="1">
        <f>[1]Industry!C$38-G784</f>
        <v>3.5069601821805809E-9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0.43672771288736428</v>
      </c>
      <c r="G786" s="1">
        <f>[1]Industry!C$39</f>
        <v>0.55206570645640107</v>
      </c>
      <c r="H786" s="1">
        <f>[1]Industry!D$39</f>
        <v>3.175233909829386</v>
      </c>
      <c r="I786" s="1">
        <f>[1]Industry!E$39</f>
        <v>7.9341963704393175</v>
      </c>
      <c r="J786" s="1">
        <f>[1]Industry!F$39</f>
        <v>10.351675924997561</v>
      </c>
      <c r="K786" s="1">
        <f>[1]Industry!G$39</f>
        <v>10.351676493102225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3.5600042738846516</v>
      </c>
      <c r="G787" s="1">
        <f>[1]Industry!C$18</f>
        <v>3.4647174415809148</v>
      </c>
      <c r="H787" s="1">
        <f>[1]Industry!D$18</f>
        <v>2.5243054786605486</v>
      </c>
      <c r="I787" s="1">
        <f>[1]Industry!E$18</f>
        <v>2.6340768606923447E-4</v>
      </c>
      <c r="J787" s="1">
        <f>[1]Industry!F$18</f>
        <v>4.4570795628942497E-4</v>
      </c>
      <c r="K787" s="1">
        <f>[1]Industry!G$18</f>
        <v>1.6668285389568826E-4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3.5600042738846516</v>
      </c>
      <c r="G788" s="1">
        <f t="shared" ref="G788:K788" si="549">G787</f>
        <v>3.4647174415809148</v>
      </c>
      <c r="H788" s="1">
        <f t="shared" si="549"/>
        <v>2.5243054786605486</v>
      </c>
      <c r="I788" s="1">
        <f t="shared" si="549"/>
        <v>2.6340768606923447E-4</v>
      </c>
      <c r="J788" s="1">
        <f t="shared" si="549"/>
        <v>4.4570795628942497E-4</v>
      </c>
      <c r="K788" s="1">
        <f t="shared" si="549"/>
        <v>1.6668285389568826E-4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12.728661568756358</v>
      </c>
      <c r="G789" s="1">
        <f>[1]Industry!C$19</f>
        <v>13.638432431708058</v>
      </c>
      <c r="H789" s="1">
        <f>[1]Industry!D$19</f>
        <v>13.483692126291153</v>
      </c>
      <c r="I789" s="1">
        <f>[1]Industry!E$19</f>
        <v>17.64891680593486</v>
      </c>
      <c r="J789" s="1">
        <f>[1]Industry!F$19</f>
        <v>23.867519995146328</v>
      </c>
      <c r="K789" s="1">
        <f>[1]Industry!G$19</f>
        <v>28.010408880640995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4.2915110726409926</v>
      </c>
      <c r="G790" s="1">
        <f t="shared" ref="G790:K790" si="552">SUM(G791:G799)</f>
        <v>5.8492576763641075</v>
      </c>
      <c r="H790" s="1">
        <f t="shared" si="552"/>
        <v>6.0278835548133305</v>
      </c>
      <c r="I790" s="1">
        <f t="shared" si="552"/>
        <v>8.9855108863036826</v>
      </c>
      <c r="J790" s="1">
        <f t="shared" si="552"/>
        <v>13.683456352493128</v>
      </c>
      <c r="K790" s="1">
        <f t="shared" si="552"/>
        <v>15.012251374097682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0.92935617107052126</v>
      </c>
      <c r="G791" s="1">
        <f t="shared" ref="G791:K791" si="555">G233</f>
        <v>2.0717595864247307</v>
      </c>
      <c r="H791" s="1">
        <f t="shared" si="555"/>
        <v>1.6279507073969859</v>
      </c>
      <c r="I791" s="1">
        <f t="shared" si="555"/>
        <v>1.3168492991084211</v>
      </c>
      <c r="J791" s="1">
        <f t="shared" si="555"/>
        <v>0.24732041770437346</v>
      </c>
      <c r="K791" s="1">
        <f t="shared" si="555"/>
        <v>4.7912557559086997E-3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0.76775066290049254</v>
      </c>
      <c r="G792" s="1">
        <f t="shared" ref="G792:K792" si="556">G239</f>
        <v>0.10203686729540135</v>
      </c>
      <c r="H792" s="1">
        <f t="shared" si="556"/>
        <v>6.4370560561948051E-2</v>
      </c>
      <c r="I792" s="1">
        <f t="shared" si="556"/>
        <v>0.26853231985058046</v>
      </c>
      <c r="J792" s="1">
        <f t="shared" si="556"/>
        <v>4.5858841212387569</v>
      </c>
      <c r="K792" s="1">
        <f t="shared" si="556"/>
        <v>2.2039155305602049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0.34775697398280025</v>
      </c>
      <c r="K793" s="1">
        <f t="shared" si="557"/>
        <v>1.2742998874981122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1.7432617152474586E-4</v>
      </c>
      <c r="J794" s="1">
        <f t="shared" si="558"/>
        <v>1.9851666036963321E-3</v>
      </c>
      <c r="K794" s="1">
        <f t="shared" si="558"/>
        <v>8.0357683119988785E-4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1.9347974531519101</v>
      </c>
      <c r="G795" s="1">
        <f t="shared" ref="G795:K795" si="559">G272</f>
        <v>1.8587709050083796</v>
      </c>
      <c r="H795" s="1">
        <f t="shared" si="559"/>
        <v>2.5502896595515185</v>
      </c>
      <c r="I795" s="1">
        <f t="shared" si="559"/>
        <v>2.2433303967757472</v>
      </c>
      <c r="J795" s="1">
        <f t="shared" si="559"/>
        <v>3.4970792391889161E-2</v>
      </c>
      <c r="K795" s="1">
        <f t="shared" si="559"/>
        <v>1.9989082137827907E-4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1.461629196280418</v>
      </c>
      <c r="K796" s="1">
        <f t="shared" si="560"/>
        <v>2.0109363604773609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0.65960678551806862</v>
      </c>
      <c r="G797" s="1">
        <f t="shared" ref="G797:K797" si="561">G281</f>
        <v>1.8166903176355957</v>
      </c>
      <c r="H797" s="1">
        <f t="shared" si="561"/>
        <v>1.7852726273028783</v>
      </c>
      <c r="I797" s="1">
        <f t="shared" si="561"/>
        <v>5.156027023746117</v>
      </c>
      <c r="J797" s="1">
        <f t="shared" si="561"/>
        <v>4.18994298958141</v>
      </c>
      <c r="K797" s="1">
        <f t="shared" si="561"/>
        <v>2.3665565689290951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2.7358523931410437</v>
      </c>
      <c r="K798" s="1">
        <f t="shared" si="562"/>
        <v>6.8479920273182824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5.97520651291005E-4</v>
      </c>
      <c r="J799" s="1">
        <f t="shared" si="563"/>
        <v>7.81143015687389E-2</v>
      </c>
      <c r="K799" s="1">
        <f t="shared" si="563"/>
        <v>0.30275627590613985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7.1200113784817587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7.6289076305420931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7.3714991289678711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8.4064081419680949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10.236846992616133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12.176189968090513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9.0018992835652956</v>
      </c>
      <c r="G801" s="1">
        <f t="shared" ref="G801:K801" si="564">G802</f>
        <v>10.609941839570721</v>
      </c>
      <c r="H801" s="1">
        <f t="shared" si="564"/>
        <v>9.8225919974137614</v>
      </c>
      <c r="I801" s="1">
        <f t="shared" si="564"/>
        <v>9.9465054159266355</v>
      </c>
      <c r="J801" s="1">
        <f t="shared" si="564"/>
        <v>13.335136328811767</v>
      </c>
      <c r="K801" s="1">
        <f t="shared" si="564"/>
        <v>9.9164801379834842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9.0018992835652956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10.609941839570721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9.8225919974137614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9.9465054159266355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13.335136328811767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9.9164801379834842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0.62578888835875224</v>
      </c>
      <c r="G803" s="1">
        <f t="shared" ref="G803:K803" si="566">G804</f>
        <v>0.73757379508444887</v>
      </c>
      <c r="H803" s="1">
        <f t="shared" si="566"/>
        <v>0.73636043336117352</v>
      </c>
      <c r="I803" s="1">
        <f t="shared" si="566"/>
        <v>0.73429396054552221</v>
      </c>
      <c r="J803" s="1">
        <f t="shared" si="566"/>
        <v>0.73019610888210273</v>
      </c>
      <c r="K803" s="1">
        <f t="shared" si="566"/>
        <v>0.72614170349761809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0.62578888835875224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0.73757379508444887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0.73636043336117352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0.73429396054552221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0.73019610888210273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0.72614170349761809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7.7980426671039202</v>
      </c>
      <c r="G805" s="1">
        <f>[1]Industry!C$21</f>
        <v>8.0801503137286677</v>
      </c>
      <c r="H805" s="1">
        <f>[1]Industry!D$21</f>
        <v>5.6082815066028067</v>
      </c>
      <c r="I805" s="1">
        <f>[1]Industry!E$21</f>
        <v>5.5456491702730375</v>
      </c>
      <c r="J805" s="1">
        <f>[1]Industry!F$21</f>
        <v>5.455341424866174</v>
      </c>
      <c r="K805" s="1">
        <f>[1]Industry!G$21</f>
        <v>2.0342773838990351E-3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7.7980426671039202</v>
      </c>
      <c r="G806" s="1">
        <f t="shared" ref="G806:K806" si="568">G805</f>
        <v>8.0801503137286677</v>
      </c>
      <c r="H806" s="1">
        <f t="shared" si="568"/>
        <v>5.6082815066028067</v>
      </c>
      <c r="I806" s="1">
        <f t="shared" si="568"/>
        <v>5.5456491702730375</v>
      </c>
      <c r="J806" s="1">
        <f t="shared" si="568"/>
        <v>5.455341424866174</v>
      </c>
      <c r="K806" s="1">
        <f t="shared" si="568"/>
        <v>2.0342773838990351E-3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7.7980426671039202</v>
      </c>
      <c r="G808" s="1">
        <f t="shared" ref="G808:K808" si="569">G806</f>
        <v>8.0801503137286677</v>
      </c>
      <c r="H808" s="1">
        <f t="shared" si="569"/>
        <v>5.6082815066028067</v>
      </c>
      <c r="I808" s="1">
        <f t="shared" si="569"/>
        <v>5.5456491702730375</v>
      </c>
      <c r="J808" s="1">
        <f t="shared" si="569"/>
        <v>5.455341424866174</v>
      </c>
      <c r="K808" s="1">
        <f t="shared" si="569"/>
        <v>2.0342773838990351E-3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6.7640594901541853E-2</v>
      </c>
      <c r="G809" s="1">
        <f>[1]Industry!C$22</f>
        <v>8.5494183009618474E-2</v>
      </c>
      <c r="H809" s="1">
        <f>[1]Industry!D$22</f>
        <v>8.4321407368229809E-2</v>
      </c>
      <c r="I809" s="1">
        <f>[1]Industry!E$22</f>
        <v>8.5467357325714366E-2</v>
      </c>
      <c r="J809" s="1">
        <f>[1]Industry!F$22</f>
        <v>5.8639702954472447E-2</v>
      </c>
      <c r="K809" s="1">
        <f>[1]Industry!G$22</f>
        <v>2.6263792577316755E-2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6.7640594901541853E-2</v>
      </c>
      <c r="G810" s="1">
        <f t="shared" ref="G810:K810" si="572">G809</f>
        <v>8.5494183009618474E-2</v>
      </c>
      <c r="H810" s="1">
        <f t="shared" si="572"/>
        <v>8.4321407368229809E-2</v>
      </c>
      <c r="I810" s="1">
        <f t="shared" si="572"/>
        <v>8.5467357325714366E-2</v>
      </c>
      <c r="J810" s="1">
        <f t="shared" si="572"/>
        <v>5.8639702954472447E-2</v>
      </c>
      <c r="K810" s="1">
        <f t="shared" si="572"/>
        <v>2.6263792577316755E-2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1.8659914525474382E-2</v>
      </c>
      <c r="I811" s="1">
        <f>[1]Industry!E$23</f>
        <v>3.9812516736624741</v>
      </c>
      <c r="J811" s="1">
        <f>[1]Industry!F$23</f>
        <v>9.2545242042858504</v>
      </c>
      <c r="K811" s="1">
        <f>[1]Industry!G$23</f>
        <v>22.468953796250119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1.8659914525474382E-2</v>
      </c>
      <c r="I812" s="1">
        <f t="shared" si="575"/>
        <v>3.9812516736624741</v>
      </c>
      <c r="J812" s="1">
        <f t="shared" si="575"/>
        <v>9.2545242042858504</v>
      </c>
      <c r="K812" s="1">
        <f t="shared" si="575"/>
        <v>22.468953796250119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0.74848520554790388</v>
      </c>
      <c r="G813" s="1">
        <f>[1]Industry!C$24</f>
        <v>0.94973098809172352</v>
      </c>
      <c r="H813" s="1">
        <f>[1]Industry!D$24</f>
        <v>2.0909856387628198</v>
      </c>
      <c r="I813" s="1">
        <f>[1]Industry!E$24</f>
        <v>2.2670352254477777</v>
      </c>
      <c r="J813" s="1">
        <f>[1]Industry!F$24</f>
        <v>2.7045586999420723</v>
      </c>
      <c r="K813" s="1">
        <f>[1]Industry!G$24</f>
        <v>2.7459919658908216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0.74848520554790388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0.94973098809172352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2.0897688581096139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2.2650783104337684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2.7020775212949228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2.7434239355250378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1.2167806532059622E-3</v>
      </c>
      <c r="I815" s="1">
        <f t="shared" si="580"/>
        <v>1.9569150140092972E-3</v>
      </c>
      <c r="J815" s="1">
        <f t="shared" si="580"/>
        <v>2.4811786471494734E-3</v>
      </c>
      <c r="K815" s="1">
        <f t="shared" si="580"/>
        <v>2.5680303657837911E-3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72.708274263405855</v>
      </c>
      <c r="G816" s="17">
        <f>[1]Industry!C$71</f>
        <v>74.111310300645243</v>
      </c>
      <c r="H816" s="17">
        <f>[1]Industry!D$71</f>
        <v>76.156610076528438</v>
      </c>
      <c r="I816" s="17">
        <f>[1]Industry!E$71</f>
        <v>77.115150243560251</v>
      </c>
      <c r="J816" s="17">
        <f>[1]Industry!F$71</f>
        <v>78.156940168868189</v>
      </c>
      <c r="K816" s="17">
        <f>[1]Industry!G$71</f>
        <v>78.854408913222414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58.985460518887322</v>
      </c>
      <c r="G817" s="18">
        <f t="shared" ref="G817:K817" si="581">SUM(G818:G820)</f>
        <v>61.647386517701818</v>
      </c>
      <c r="H817" s="18">
        <f t="shared" si="581"/>
        <v>66.288075752388337</v>
      </c>
      <c r="I817" s="18">
        <f t="shared" si="581"/>
        <v>67.919212655742456</v>
      </c>
      <c r="J817" s="18">
        <f t="shared" si="581"/>
        <v>70.098226207375603</v>
      </c>
      <c r="K817" s="18">
        <f t="shared" si="581"/>
        <v>71.492165964204773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9.8138985003903709</v>
      </c>
      <c r="G818" s="1">
        <f>[1]Industry!C$55</f>
        <v>10.33508378936348</v>
      </c>
      <c r="H818" s="1">
        <f>[1]Industry!D$55</f>
        <v>11.486139217371397</v>
      </c>
      <c r="I818" s="1">
        <f>[1]Industry!E$55</f>
        <v>11.486139471635052</v>
      </c>
      <c r="J818" s="1">
        <f>[1]Industry!F$55</f>
        <v>11.486140313420201</v>
      </c>
      <c r="K818" s="1">
        <f>[1]Industry!G$55</f>
        <v>11.486141499259418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1.1081643663259504</v>
      </c>
      <c r="G819" s="1">
        <f>[1]Industry!C$56</f>
        <v>1.4007944330708038</v>
      </c>
      <c r="H819" s="1">
        <f>[1]Industry!D$56</f>
        <v>3.0652145196660228</v>
      </c>
      <c r="I819" s="1">
        <f>[1]Industry!E$56</f>
        <v>3.2928996100169776</v>
      </c>
      <c r="J819" s="1">
        <f>[1]Industry!F$56</f>
        <v>3.8634855639615613</v>
      </c>
      <c r="K819" s="1">
        <f>[1]Industry!G$56</f>
        <v>3.8634907179300146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49.911508295267531</v>
      </c>
      <c r="H820" s="1">
        <f>[1]Industry!D$3-([1]Industry!D$6-[1]Industry!D$70)</f>
        <v>51.736722015350921</v>
      </c>
      <c r="I820" s="1">
        <f>[1]Industry!E$3-([1]Industry!E$6-[1]Industry!E$70)</f>
        <v>53.140173574090433</v>
      </c>
      <c r="J820" s="1">
        <f>[1]Industry!F$3-([1]Industry!F$6-[1]Industry!F$70)</f>
        <v>54.748600329993849</v>
      </c>
      <c r="K820" s="1">
        <f>[1]Industry!G$3-([1]Industry!G$6-[1]Industry!G$70)</f>
        <v>56.142533747015342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8.7635308460143548</v>
      </c>
      <c r="G821" s="1">
        <f t="shared" ref="G821:K821" si="583">SUM(G822:G823)</f>
        <v>6.2281785271886845</v>
      </c>
      <c r="H821" s="1">
        <f t="shared" si="583"/>
        <v>6.2281697902989093</v>
      </c>
      <c r="I821" s="1">
        <f t="shared" si="583"/>
        <v>5.0930099550291237</v>
      </c>
      <c r="J821" s="1">
        <f t="shared" si="583"/>
        <v>2.6467808219249971</v>
      </c>
      <c r="K821" s="1">
        <f t="shared" si="583"/>
        <v>0.20233566789636434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6.917708196448249</v>
      </c>
      <c r="G822" s="1">
        <f>[1]Industry!C$57</f>
        <v>6.2280491665096172</v>
      </c>
      <c r="H822" s="1">
        <f>[1]Industry!D$57</f>
        <v>6.2277639418148514</v>
      </c>
      <c r="I822" s="1">
        <f>[1]Industry!E$57</f>
        <v>5.092806936648719</v>
      </c>
      <c r="J822" s="1">
        <f>[1]Industry!F$57</f>
        <v>2.6463839685836477</v>
      </c>
      <c r="K822" s="1">
        <f>[1]Industry!G$57</f>
        <v>0.20233566789636434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1.845822649566105</v>
      </c>
      <c r="G823" s="1">
        <f>[1]Industry!C$58</f>
        <v>1.2936067906740357E-4</v>
      </c>
      <c r="H823" s="1">
        <f>[1]Industry!D$58</f>
        <v>4.05848484057633E-4</v>
      </c>
      <c r="I823" s="1">
        <f>[1]Industry!E$58</f>
        <v>2.0301838040499766E-4</v>
      </c>
      <c r="J823" s="1">
        <f>[1]Industry!F$58</f>
        <v>3.9685334134934063E-4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28.93028523093891</v>
      </c>
      <c r="G824" s="1">
        <f t="shared" ref="G824:K824" si="584">SUM(G825:G827)</f>
        <v>25.781982333776654</v>
      </c>
      <c r="H824" s="1">
        <f t="shared" si="584"/>
        <v>27.499158326711594</v>
      </c>
      <c r="I824" s="1">
        <f t="shared" si="584"/>
        <v>23.828578531897548</v>
      </c>
      <c r="J824" s="1">
        <f t="shared" si="584"/>
        <v>13.516616924777381</v>
      </c>
      <c r="K824" s="1">
        <f t="shared" si="584"/>
        <v>7.4589521472487723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28.619771827075994</v>
      </c>
      <c r="G825" s="1">
        <f>[1]Industry!C$59</f>
        <v>25.38946361648615</v>
      </c>
      <c r="H825" s="1">
        <f>[1]Industry!D$59</f>
        <v>25.238976001247636</v>
      </c>
      <c r="I825" s="1">
        <f>[1]Industry!E$59</f>
        <v>18.183286128369922</v>
      </c>
      <c r="J825" s="1">
        <f>[1]Industry!F$59</f>
        <v>6.1516028498478086</v>
      </c>
      <c r="K825" s="1">
        <f>[1]Industry!G$59</f>
        <v>7.761243806838796E-4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2.5910155752658461E-3</v>
      </c>
      <c r="I826" s="1">
        <f>[1]Industry!E$60</f>
        <v>4.0787841452794458E-3</v>
      </c>
      <c r="J826" s="1">
        <f>[1]Industry!F$60</f>
        <v>4.972492256311134E-3</v>
      </c>
      <c r="K826" s="1">
        <f>[1]Industry!G$60</f>
        <v>4.968947834487712E-3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0.31051340386291582</v>
      </c>
      <c r="G827" s="1">
        <f>[1]Industry!C$68</f>
        <v>0.39251871729050158</v>
      </c>
      <c r="H827" s="1">
        <f>[1]Industry!D$68</f>
        <v>2.2575913098886935</v>
      </c>
      <c r="I827" s="1">
        <f>[1]Industry!E$68</f>
        <v>5.6412136193823494</v>
      </c>
      <c r="J827" s="1">
        <f>[1]Industry!F$68</f>
        <v>7.3600415826732624</v>
      </c>
      <c r="K827" s="1">
        <f>[1]Industry!G$68</f>
        <v>7.4532070750336006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2.367402842133294</v>
      </c>
      <c r="G828" s="1">
        <f t="shared" ref="G828:K828" si="587">G829</f>
        <v>2.3075018160928891</v>
      </c>
      <c r="H828" s="1">
        <f t="shared" si="587"/>
        <v>1.6849739070059144</v>
      </c>
      <c r="I828" s="1">
        <f t="shared" si="587"/>
        <v>1.7648314966638696E-4</v>
      </c>
      <c r="J828" s="1">
        <f t="shared" si="587"/>
        <v>3.0085287049536161E-4</v>
      </c>
      <c r="K828" s="1">
        <f t="shared" si="587"/>
        <v>1.133443406490679E-4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2.367402842133294</v>
      </c>
      <c r="G829" s="1">
        <f>[1]Industry!C$61</f>
        <v>2.3075018160928891</v>
      </c>
      <c r="H829" s="1">
        <f>[1]Industry!D$61</f>
        <v>1.6849739070059144</v>
      </c>
      <c r="I829" s="1">
        <f>[1]Industry!E$61</f>
        <v>1.7648314966638696E-4</v>
      </c>
      <c r="J829" s="1">
        <f>[1]Industry!F$61</f>
        <v>3.0085287049536161E-4</v>
      </c>
      <c r="K829" s="1">
        <f>[1]Industry!G$61</f>
        <v>1.133443406490679E-4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11.767345472002464</v>
      </c>
      <c r="G830" s="1">
        <f t="shared" ref="G830:K830" si="588">G831+G841</f>
        <v>12.635412523089357</v>
      </c>
      <c r="H830" s="1">
        <f t="shared" si="588"/>
        <v>12.532101006165576</v>
      </c>
      <c r="I830" s="1">
        <f t="shared" si="588"/>
        <v>16.490737899924866</v>
      </c>
      <c r="J830" s="1">
        <f t="shared" si="588"/>
        <v>22.537765657409295</v>
      </c>
      <c r="K830" s="1">
        <f t="shared" si="588"/>
        <v>25.802683549380863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5.1850639648220298</v>
      </c>
      <c r="G831" s="1">
        <f>[1]Industry!C$62</f>
        <v>5.567562497426894</v>
      </c>
      <c r="H831" s="1">
        <f>[1]Industry!D$62</f>
        <v>5.6808342473407283</v>
      </c>
      <c r="I831" s="1">
        <f>[1]Industry!E$62</f>
        <v>8.6359854030252645</v>
      </c>
      <c r="J831" s="1">
        <f>[1]Industry!F$62</f>
        <v>12.871343623538024</v>
      </c>
      <c r="K831" s="1">
        <f>[1]Industry!G$62</f>
        <v>14.235303079694875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1.1228611814200142</v>
      </c>
      <c r="G832" s="1">
        <f t="shared" ref="G832:K832" si="589">IFERROR(G791/G$790,0)*G$831</f>
        <v>1.9719854407632986</v>
      </c>
      <c r="H832" s="1">
        <f t="shared" si="589"/>
        <v>1.5342230896578353</v>
      </c>
      <c r="I832" s="1">
        <f t="shared" si="589"/>
        <v>1.2656254573592229</v>
      </c>
      <c r="J832" s="1">
        <f t="shared" si="589"/>
        <v>0.2326419582439741</v>
      </c>
      <c r="K832" s="1">
        <f t="shared" si="589"/>
        <v>4.5432877533195708E-3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0.92760713622574109</v>
      </c>
      <c r="G833" s="1">
        <f t="shared" si="590"/>
        <v>9.7122860222825666E-2</v>
      </c>
      <c r="H833" s="1">
        <f t="shared" si="590"/>
        <v>6.0664490552216566E-2</v>
      </c>
      <c r="I833" s="1">
        <f t="shared" si="590"/>
        <v>0.25808673806238019</v>
      </c>
      <c r="J833" s="1">
        <f t="shared" si="590"/>
        <v>4.313712034564726</v>
      </c>
      <c r="K833" s="1">
        <f t="shared" si="590"/>
        <v>2.0898534641981215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0.32711760788412564</v>
      </c>
      <c r="K834" s="1">
        <f t="shared" si="590"/>
        <v>1.2083494114850595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1.6754509473108919E-4</v>
      </c>
      <c r="J835" s="1">
        <f t="shared" si="590"/>
        <v>1.8673470246055111E-3</v>
      </c>
      <c r="K835" s="1">
        <f t="shared" si="590"/>
        <v>7.6198828909090053E-4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2.3376494628018505</v>
      </c>
      <c r="G836" s="1">
        <f t="shared" si="590"/>
        <v>1.7692541096027967</v>
      </c>
      <c r="H836" s="1">
        <f t="shared" si="590"/>
        <v>2.4034593082095204</v>
      </c>
      <c r="I836" s="1">
        <f t="shared" si="590"/>
        <v>2.1560675631975932</v>
      </c>
      <c r="J836" s="1">
        <f t="shared" si="590"/>
        <v>3.2895276899933434E-2</v>
      </c>
      <c r="K836" s="1">
        <f t="shared" si="590"/>
        <v>1.8954561539507827E-4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1.3748815468025526</v>
      </c>
      <c r="K837" s="1">
        <f t="shared" si="590"/>
        <v>1.9068617925467144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0.7969461843744241</v>
      </c>
      <c r="G838" s="1">
        <f t="shared" si="590"/>
        <v>1.7292000868379731</v>
      </c>
      <c r="H838" s="1">
        <f t="shared" si="590"/>
        <v>1.6824873589211562</v>
      </c>
      <c r="I838" s="1">
        <f t="shared" si="590"/>
        <v>4.9554638214892019</v>
      </c>
      <c r="J838" s="1">
        <f t="shared" si="590"/>
        <v>3.9412699973359029</v>
      </c>
      <c r="K838" s="1">
        <f t="shared" si="590"/>
        <v>2.2440771323663875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2.5734796346963318</v>
      </c>
      <c r="K839" s="1">
        <f t="shared" si="590"/>
        <v>6.4935791152823787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5.742778221348282E-4</v>
      </c>
      <c r="J840" s="1">
        <f t="shared" si="590"/>
        <v>7.3478220085872029E-2</v>
      </c>
      <c r="K840" s="1">
        <f t="shared" si="590"/>
        <v>0.28708734215840881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6.5822815071804337</v>
      </c>
      <c r="G841" s="1">
        <f>[1]Industry!C$63</f>
        <v>7.0678500256624632</v>
      </c>
      <c r="H841" s="1">
        <f>[1]Industry!D$63</f>
        <v>6.8512667588248473</v>
      </c>
      <c r="I841" s="1">
        <f>[1]Industry!E$63</f>
        <v>7.8547524968996036</v>
      </c>
      <c r="J841" s="1">
        <f>[1]Industry!F$63</f>
        <v>9.666422033871271</v>
      </c>
      <c r="K841" s="1">
        <f>[1]Industry!G$63</f>
        <v>11.567380469685988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5.3111205773035239</v>
      </c>
      <c r="G842" s="1">
        <f t="shared" ref="G842:K842" si="591">G843</f>
        <v>6.2669389799064437</v>
      </c>
      <c r="H842" s="1">
        <f t="shared" si="591"/>
        <v>5.8117002651364764</v>
      </c>
      <c r="I842" s="1">
        <f t="shared" si="591"/>
        <v>5.9015932134497984</v>
      </c>
      <c r="J842" s="1">
        <f t="shared" si="591"/>
        <v>7.9566313428576949</v>
      </c>
      <c r="K842" s="1">
        <f t="shared" si="591"/>
        <v>5.9498880827900891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5.3111205773035239</v>
      </c>
      <c r="G843" s="1">
        <f>[1]Industry!C$64</f>
        <v>6.2669389799064437</v>
      </c>
      <c r="H843" s="1">
        <f>[1]Industry!D$64</f>
        <v>5.8117002651364764</v>
      </c>
      <c r="I843" s="1">
        <f>[1]Industry!E$64</f>
        <v>5.9015932134497984</v>
      </c>
      <c r="J843" s="1">
        <f>[1]Industry!F$64</f>
        <v>7.9566313428576949</v>
      </c>
      <c r="K843" s="1">
        <f>[1]Industry!G$64</f>
        <v>5.9498880827900891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0.46151930516458034</v>
      </c>
      <c r="G844" s="1">
        <f t="shared" ref="G844:K844" si="592">G845</f>
        <v>0.54457531870401765</v>
      </c>
      <c r="H844" s="1">
        <f t="shared" si="592"/>
        <v>0.54459990384003432</v>
      </c>
      <c r="I844" s="1">
        <f t="shared" si="592"/>
        <v>0.54460135407126309</v>
      </c>
      <c r="J844" s="1">
        <f t="shared" si="592"/>
        <v>0.54460459787456805</v>
      </c>
      <c r="K844" s="1">
        <f t="shared" si="592"/>
        <v>0.54460627762321301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0.46151930516458034</v>
      </c>
      <c r="G845" s="1">
        <f>[1]Industry!C$65</f>
        <v>0.54457531870401765</v>
      </c>
      <c r="H845" s="1">
        <f>[1]Industry!D$65</f>
        <v>0.54459990384003432</v>
      </c>
      <c r="I845" s="1">
        <f>[1]Industry!E$65</f>
        <v>0.54460135407126309</v>
      </c>
      <c r="J845" s="1">
        <f>[1]Industry!F$65</f>
        <v>0.54460459787456805</v>
      </c>
      <c r="K845" s="1">
        <f>[1]Industry!G$65</f>
        <v>0.54460627762321301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4.1173665282308658</v>
      </c>
      <c r="G846" s="1">
        <f t="shared" ref="G846:K846" si="593">G847</f>
        <v>4.2663193656487346</v>
      </c>
      <c r="H846" s="1">
        <f t="shared" si="593"/>
        <v>2.9611726354862813</v>
      </c>
      <c r="I846" s="1">
        <f t="shared" si="593"/>
        <v>2.9281027619041677</v>
      </c>
      <c r="J846" s="1">
        <f t="shared" si="593"/>
        <v>2.8804202723293408</v>
      </c>
      <c r="K846" s="1">
        <f t="shared" si="593"/>
        <v>1.1066468968410738E-3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4.1173665282308658</v>
      </c>
      <c r="G847" s="1">
        <f>[1]Industry!C$66</f>
        <v>4.2663193656487346</v>
      </c>
      <c r="H847" s="1">
        <f>[1]Industry!D$66</f>
        <v>2.9611726354862813</v>
      </c>
      <c r="I847" s="1">
        <f>[1]Industry!E$66</f>
        <v>2.9281027619041677</v>
      </c>
      <c r="J847" s="1">
        <f>[1]Industry!F$66</f>
        <v>2.8804202723293408</v>
      </c>
      <c r="K847" s="1">
        <f>[1]Industry!G$66</f>
        <v>1.1066468968410738E-3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6.7640594901541853E-2</v>
      </c>
      <c r="G848" s="1">
        <f t="shared" ref="G848:K848" si="594">G849</f>
        <v>8.5494183009618474E-2</v>
      </c>
      <c r="H848" s="1">
        <f t="shared" si="594"/>
        <v>8.4321407368229809E-2</v>
      </c>
      <c r="I848" s="1">
        <f t="shared" si="594"/>
        <v>8.5467357325714366E-2</v>
      </c>
      <c r="J848" s="1">
        <f t="shared" si="594"/>
        <v>5.8639702954472447E-2</v>
      </c>
      <c r="K848" s="1">
        <f t="shared" si="594"/>
        <v>2.6263792577316755E-2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6.7640594901541853E-2</v>
      </c>
      <c r="G849" s="1">
        <f>[1]Industry!C$67</f>
        <v>8.5494183009618474E-2</v>
      </c>
      <c r="H849" s="1">
        <f>[1]Industry!D$67</f>
        <v>8.4321407368229809E-2</v>
      </c>
      <c r="I849" s="1">
        <f>[1]Industry!E$67</f>
        <v>8.5467357325714366E-2</v>
      </c>
      <c r="J849" s="1">
        <f>[1]Industry!F$67</f>
        <v>5.8639702954472447E-2</v>
      </c>
      <c r="K849" s="1">
        <f>[1]Industry!G$67</f>
        <v>2.6263792577316755E-2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3.2047784652270339</v>
      </c>
      <c r="J850" s="1">
        <f t="shared" si="595"/>
        <v>7.4482521899436849</v>
      </c>
      <c r="K850" s="1">
        <f t="shared" si="595"/>
        <v>18.245897164808994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3.2047784652270339</v>
      </c>
      <c r="J851" s="1">
        <f>[1]Industry!F$69</f>
        <v>7.4482521899436849</v>
      </c>
      <c r="K851" s="1">
        <f>[1]Industry!G$69</f>
        <v>18.245897164808994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4.8943126984603351</v>
      </c>
      <c r="H852" s="1">
        <f t="shared" si="596"/>
        <v>4.8942913215164809</v>
      </c>
      <c r="I852" s="1">
        <f t="shared" si="596"/>
        <v>4.8943191054469564</v>
      </c>
      <c r="J852" s="1">
        <f t="shared" si="596"/>
        <v>5.6867872930406955</v>
      </c>
      <c r="K852" s="1">
        <f t="shared" si="596"/>
        <v>5.779893014165931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0.63528366766578959</v>
      </c>
      <c r="H853" s="1">
        <f>[1]Industry!D$6-H854</f>
        <v>0.63523222403847956</v>
      </c>
      <c r="I853" s="1">
        <f>[1]Industry!E$6-I854</f>
        <v>0.63525396551793367</v>
      </c>
      <c r="J853" s="1">
        <f>[1]Industry!F$6-J854</f>
        <v>0.46948536449620359</v>
      </c>
      <c r="K853" s="1">
        <f>[1]Industry!G$6-K854</f>
        <v>0.50696299169605119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4.2590290307945455</v>
      </c>
      <c r="H854" s="1">
        <f>[1]Industry!D$70</f>
        <v>4.2590590974780014</v>
      </c>
      <c r="I854" s="1">
        <f>[1]Industry!E$70</f>
        <v>4.2590651399290227</v>
      </c>
      <c r="J854" s="1">
        <f>[1]Industry!F$70</f>
        <v>5.2173019285444919</v>
      </c>
      <c r="K854" s="1">
        <f>[1]Industry!G$70</f>
        <v>5.2729300224698799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0.84261542941328316</v>
      </c>
      <c r="G856" s="4">
        <f t="shared" ref="G856:K856" si="597">IFERROR(G818/G763,"-")</f>
        <v>0.84306236513985267</v>
      </c>
      <c r="H856" s="4">
        <f t="shared" si="597"/>
        <v>0.84373276872970626</v>
      </c>
      <c r="I856" s="4">
        <f t="shared" si="597"/>
        <v>0.84485010804613014</v>
      </c>
      <c r="J856" s="4">
        <f t="shared" si="597"/>
        <v>0.84708478667897713</v>
      </c>
      <c r="K856" s="4">
        <f t="shared" si="597"/>
        <v>0.84931946531182267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3.0809801822513281</v>
      </c>
      <c r="G857" s="4">
        <f t="shared" si="600"/>
        <v>3.1055374774069109</v>
      </c>
      <c r="H857" s="4">
        <f t="shared" si="600"/>
        <v>3.1423734201402929</v>
      </c>
      <c r="I857" s="4">
        <f t="shared" si="600"/>
        <v>3.2037666580292488</v>
      </c>
      <c r="J857" s="4">
        <f t="shared" si="600"/>
        <v>3.3265531338071725</v>
      </c>
      <c r="K857" s="4">
        <f t="shared" si="600"/>
        <v>3.4493396095850941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0.99999996942548242</v>
      </c>
      <c r="H858" s="4">
        <f t="shared" si="601"/>
        <v>0.99999997021774922</v>
      </c>
      <c r="I858" s="4">
        <f t="shared" si="601"/>
        <v>1.0000006909836985</v>
      </c>
      <c r="J858" s="4">
        <f t="shared" si="601"/>
        <v>1.0000006190034374</v>
      </c>
      <c r="K858" s="4">
        <f t="shared" si="601"/>
        <v>0.96462632811610993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0.7774621322436347</v>
      </c>
      <c r="G859" s="4">
        <f t="shared" ref="G859:K860" si="602">IFERROR(G822/G767,"-")</f>
        <v>0.77871988564932326</v>
      </c>
      <c r="H859" s="4">
        <f t="shared" si="602"/>
        <v>0.78060651575785678</v>
      </c>
      <c r="I859" s="4">
        <f t="shared" si="602"/>
        <v>0.78375089927207686</v>
      </c>
      <c r="J859" s="4">
        <f t="shared" si="602"/>
        <v>0.79003966630051925</v>
      </c>
      <c r="K859" s="4">
        <f t="shared" si="602"/>
        <v>0.79632843332896064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0.67612499999999975</v>
      </c>
      <c r="G860" s="4">
        <f t="shared" si="602"/>
        <v>0.67904999999999949</v>
      </c>
      <c r="H860" s="4">
        <f t="shared" si="602"/>
        <v>0.68343750000000014</v>
      </c>
      <c r="I860" s="4">
        <f t="shared" si="602"/>
        <v>0.69074999999999998</v>
      </c>
      <c r="J860" s="4">
        <f t="shared" si="602"/>
        <v>0.70537499999999964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0.80505974524125257</v>
      </c>
      <c r="G861" s="4">
        <f t="shared" ref="G861:K863" si="603">IFERROR(G825/G777,"-")</f>
        <v>0.80576934693328772</v>
      </c>
      <c r="H861" s="4">
        <f t="shared" si="603"/>
        <v>0.80721090483321201</v>
      </c>
      <c r="I861" s="4">
        <f t="shared" si="603"/>
        <v>0.80845653120605954</v>
      </c>
      <c r="J861" s="4">
        <f t="shared" si="603"/>
        <v>0.81634944121579145</v>
      </c>
      <c r="K861" s="4">
        <f t="shared" si="603"/>
        <v>0.23210658938291268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0.70696710554585562</v>
      </c>
      <c r="G863" s="4">
        <f t="shared" si="603"/>
        <v>0.70792127127839766</v>
      </c>
      <c r="H863" s="4">
        <f t="shared" si="603"/>
        <v>0.71100000000000052</v>
      </c>
      <c r="I863" s="4">
        <f t="shared" si="603"/>
        <v>0.71099999999999941</v>
      </c>
      <c r="J863" s="4">
        <f t="shared" si="603"/>
        <v>0.71099999999999963</v>
      </c>
      <c r="K863" s="4">
        <f t="shared" si="603"/>
        <v>0.71999999999999986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0.66500000000000015</v>
      </c>
      <c r="G864" s="4">
        <f t="shared" ref="G864:K864" si="604">IFERROR(G829/G788,"-")</f>
        <v>0.66599999999999993</v>
      </c>
      <c r="H864" s="4">
        <f t="shared" si="604"/>
        <v>0.66749999999999932</v>
      </c>
      <c r="I864" s="4">
        <f t="shared" si="604"/>
        <v>0.66999999999999948</v>
      </c>
      <c r="J864" s="4">
        <f t="shared" si="604"/>
        <v>0.67499999999999949</v>
      </c>
      <c r="K864" s="4">
        <f t="shared" si="604"/>
        <v>0.67999999999999927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1.2082140479323393</v>
      </c>
      <c r="G865" s="4">
        <f t="shared" ref="G865:K865" si="605">IFERROR(G832/G791,"-")</f>
        <v>0.95184086690598402</v>
      </c>
      <c r="H865" s="4">
        <f t="shared" si="605"/>
        <v>0.94242601000553849</v>
      </c>
      <c r="I865" s="4">
        <f t="shared" si="605"/>
        <v>0.96110121197324594</v>
      </c>
      <c r="J865" s="4">
        <f t="shared" si="605"/>
        <v>0.94065002963910249</v>
      </c>
      <c r="K865" s="4">
        <f t="shared" si="605"/>
        <v>0.94824571777798994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1.2082140479323396</v>
      </c>
      <c r="G866" s="4">
        <f t="shared" si="606"/>
        <v>0.95184086690598402</v>
      </c>
      <c r="H866" s="4">
        <f t="shared" si="606"/>
        <v>0.94242601000553838</v>
      </c>
      <c r="I866" s="4">
        <f t="shared" si="606"/>
        <v>0.96110121197324594</v>
      </c>
      <c r="J866" s="4">
        <f t="shared" si="606"/>
        <v>0.94065002963910249</v>
      </c>
      <c r="K866" s="4">
        <f t="shared" si="606"/>
        <v>0.94824571777799016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0.94065002963910249</v>
      </c>
      <c r="K867" s="4">
        <f t="shared" si="606"/>
        <v>0.94824571777799016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0.96110121197324594</v>
      </c>
      <c r="J868" s="4">
        <f t="shared" si="606"/>
        <v>0.94065002963910238</v>
      </c>
      <c r="K868" s="4">
        <f t="shared" si="606"/>
        <v>0.94824571777799016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1.2082140479323396</v>
      </c>
      <c r="G869" s="4">
        <f t="shared" si="606"/>
        <v>0.95184086690598413</v>
      </c>
      <c r="H869" s="4">
        <f t="shared" si="606"/>
        <v>0.94242601000553838</v>
      </c>
      <c r="I869" s="4">
        <f t="shared" si="606"/>
        <v>0.96110121197324583</v>
      </c>
      <c r="J869" s="4">
        <f t="shared" si="606"/>
        <v>0.94065002963910238</v>
      </c>
      <c r="K869" s="4">
        <f t="shared" si="606"/>
        <v>0.94824571777799016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0.94065002963910238</v>
      </c>
      <c r="K870" s="4">
        <f t="shared" si="606"/>
        <v>0.94824571777799027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1.2082140479323396</v>
      </c>
      <c r="G871" s="4">
        <f t="shared" si="606"/>
        <v>0.95184086690598413</v>
      </c>
      <c r="H871" s="4">
        <f t="shared" si="606"/>
        <v>0.94242601000553838</v>
      </c>
      <c r="I871" s="4">
        <f t="shared" si="606"/>
        <v>0.96110121197324605</v>
      </c>
      <c r="J871" s="4">
        <f t="shared" si="606"/>
        <v>0.94065002963910249</v>
      </c>
      <c r="K871" s="4">
        <f t="shared" si="606"/>
        <v>0.94824571777799016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0.94065002963910238</v>
      </c>
      <c r="K872" s="4">
        <f t="shared" si="606"/>
        <v>0.94824571777799016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0.96110121197324594</v>
      </c>
      <c r="J873" s="4">
        <f t="shared" si="606"/>
        <v>0.94065002963910238</v>
      </c>
      <c r="K873" s="4">
        <f t="shared" si="606"/>
        <v>0.94824571777799016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0.92447626236575087</v>
      </c>
      <c r="G874" s="4">
        <f t="shared" si="606"/>
        <v>0.9264563641282727</v>
      </c>
      <c r="H874" s="4">
        <f t="shared" si="606"/>
        <v>0.92942651677205523</v>
      </c>
      <c r="I874" s="4">
        <f t="shared" si="606"/>
        <v>0.93437677117835749</v>
      </c>
      <c r="J874" s="4">
        <f t="shared" si="606"/>
        <v>0.94427727999096678</v>
      </c>
      <c r="K874" s="4">
        <f>IFERROR(K841/K800,"-")</f>
        <v>0.95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</v>
      </c>
      <c r="G875" s="4">
        <f t="shared" ref="G875:K875" si="607">IFERROR(G843/G802,"-")</f>
        <v>0.59066666666666701</v>
      </c>
      <c r="H875" s="4">
        <f t="shared" si="607"/>
        <v>0.59166666666666679</v>
      </c>
      <c r="I875" s="4">
        <f t="shared" si="607"/>
        <v>0.59333333333333282</v>
      </c>
      <c r="J875" s="4">
        <f t="shared" si="607"/>
        <v>0.59666666666666723</v>
      </c>
      <c r="K875" s="4">
        <f t="shared" si="607"/>
        <v>0.59999999999999987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0.73750000000000093</v>
      </c>
      <c r="G876" s="4">
        <f t="shared" ref="G876:K876" si="608">IFERROR(G845/G804,"-")</f>
        <v>0.73833333333333273</v>
      </c>
      <c r="H876" s="4">
        <f t="shared" si="608"/>
        <v>0.73958333333333293</v>
      </c>
      <c r="I876" s="4">
        <f t="shared" si="608"/>
        <v>0.7416666666666677</v>
      </c>
      <c r="J876" s="4">
        <f t="shared" si="608"/>
        <v>0.74583333333333302</v>
      </c>
      <c r="K876" s="4">
        <f t="shared" si="608"/>
        <v>0.74999999999999922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0.52799999999999947</v>
      </c>
      <c r="G877" s="4">
        <f t="shared" ref="G877:K877" si="609">IFERROR(G847/G806,"-")</f>
        <v>0.5279999999999998</v>
      </c>
      <c r="H877" s="4">
        <f t="shared" si="609"/>
        <v>0.52799999999999991</v>
      </c>
      <c r="I877" s="4">
        <f t="shared" si="609"/>
        <v>0.52800000000000069</v>
      </c>
      <c r="J877" s="4">
        <f t="shared" si="609"/>
        <v>0.52800000000000014</v>
      </c>
      <c r="K877" s="4">
        <f t="shared" si="609"/>
        <v>0.54399999999999937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0.80496756495649047</v>
      </c>
      <c r="J879" s="4">
        <f t="shared" si="611"/>
        <v>0.80482281158164071</v>
      </c>
      <c r="K879" s="4">
        <f t="shared" si="611"/>
        <v>0.81204925383993987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140.10109951490406</v>
      </c>
      <c r="G880" s="17">
        <f t="shared" si="612"/>
        <v>139.71931011427725</v>
      </c>
      <c r="H880" s="17">
        <f t="shared" si="612"/>
        <v>127.63956703191133</v>
      </c>
      <c r="I880" s="17">
        <f t="shared" si="612"/>
        <v>117.78965521309145</v>
      </c>
      <c r="J880" s="17">
        <f t="shared" si="612"/>
        <v>104.98474731626536</v>
      </c>
      <c r="K880" s="17">
        <f t="shared" si="612"/>
        <v>93.452162268873238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60.950012189436407</v>
      </c>
      <c r="G881" s="1">
        <f>[1]Services!C$11</f>
        <v>60.135302263311388</v>
      </c>
      <c r="H881" s="1">
        <f>[1]Services!D$11</f>
        <v>58.033167991012029</v>
      </c>
      <c r="I881" s="1">
        <f>[1]Services!E$11</f>
        <v>57.562502123234523</v>
      </c>
      <c r="J881" s="1">
        <f>[1]Services!F$11</f>
        <v>56.645554863607444</v>
      </c>
      <c r="K881" s="1">
        <f>[1]Services!G$11</f>
        <v>52.901143063945881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2.6236067739993905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8.2051933618163438E-3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1.0310124029541452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0.5897038872112178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0.41757885076402462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0.3000108277661423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1.3316308405245778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1.4252016865957531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2.1147290902086437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4.580521870996991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7.1190077263968377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7.1541135663485065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58.701895383353822</v>
      </c>
      <c r="H884" s="1">
        <f>[1]Services!D$11-[1]Services!D$28</f>
        <v>54.887426497849241</v>
      </c>
      <c r="I884" s="1">
        <f>[1]Services!E$11-[1]Services!E$28</f>
        <v>52.392276365026312</v>
      </c>
      <c r="J884" s="1">
        <f>[1]Services!F$11-[1]Services!F$28</f>
        <v>49.108968286446583</v>
      </c>
      <c r="K884" s="1">
        <f>[1]Services!G$11-[1]Services!G$28</f>
        <v>45.44701866983123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30.256636351153482</v>
      </c>
      <c r="G885" s="1">
        <f t="shared" ref="G885:K885" si="615">G886</f>
        <v>27.235456992649741</v>
      </c>
      <c r="H885" s="1">
        <f t="shared" si="615"/>
        <v>23.816192637435588</v>
      </c>
      <c r="I885" s="1">
        <f t="shared" si="615"/>
        <v>12.450668708842834</v>
      </c>
      <c r="J885" s="1">
        <f t="shared" si="615"/>
        <v>3.1673384000649052</v>
      </c>
      <c r="K885" s="1">
        <f t="shared" si="615"/>
        <v>8.282735765598534E-2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30.256636351153482</v>
      </c>
      <c r="G886" s="1">
        <f t="shared" ref="G886:K886" si="616">SUM(G889,G891)</f>
        <v>27.235456992649741</v>
      </c>
      <c r="H886" s="1">
        <f t="shared" si="616"/>
        <v>23.816192637435588</v>
      </c>
      <c r="I886" s="1">
        <f t="shared" si="616"/>
        <v>12.450668708842834</v>
      </c>
      <c r="J886" s="1">
        <f t="shared" si="616"/>
        <v>3.1673384000649052</v>
      </c>
      <c r="K886" s="1">
        <f t="shared" si="616"/>
        <v>8.282735765598534E-2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30.256636351153482</v>
      </c>
      <c r="G887" s="1">
        <f t="shared" ref="G887:K887" si="617">G888</f>
        <v>27.235456992649741</v>
      </c>
      <c r="H887" s="1">
        <f t="shared" si="617"/>
        <v>23.816120611892924</v>
      </c>
      <c r="I887" s="1">
        <f t="shared" si="617"/>
        <v>12.450595946808791</v>
      </c>
      <c r="J887" s="1">
        <f t="shared" si="617"/>
        <v>3.1670146326985731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30.256636351153482</v>
      </c>
      <c r="G888" s="1">
        <f>[1]Services!C$12</f>
        <v>27.235456992649741</v>
      </c>
      <c r="H888" s="1">
        <f>[1]Services!D$12</f>
        <v>23.816120611892924</v>
      </c>
      <c r="I888" s="1">
        <f>[1]Services!E$12</f>
        <v>12.450595946808791</v>
      </c>
      <c r="J888" s="1">
        <f>[1]Services!F$12</f>
        <v>3.1670146326985731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30.256636351153482</v>
      </c>
      <c r="G889" s="1">
        <f t="shared" ref="G889:K889" si="618">G888</f>
        <v>27.235456992649741</v>
      </c>
      <c r="H889" s="1">
        <f t="shared" si="618"/>
        <v>23.816120611892924</v>
      </c>
      <c r="I889" s="1">
        <f t="shared" si="618"/>
        <v>12.450595946808791</v>
      </c>
      <c r="J889" s="1">
        <f t="shared" si="618"/>
        <v>3.1670146326985731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7.2025542665285486E-5</v>
      </c>
      <c r="I890">
        <f t="shared" si="619"/>
        <v>7.2762034042263778E-5</v>
      </c>
      <c r="J890">
        <f t="shared" si="619"/>
        <v>3.2376736633200746E-4</v>
      </c>
      <c r="K890">
        <f t="shared" si="619"/>
        <v>8.282735765598534E-2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7.2025542665285486E-5</v>
      </c>
      <c r="I891">
        <f>[1]Services!E$13</f>
        <v>7.2762034042263778E-5</v>
      </c>
      <c r="J891">
        <f>[1]Services!F$13</f>
        <v>3.2376736633200746E-4</v>
      </c>
      <c r="K891">
        <f>[1]Services!G$13</f>
        <v>8.282735765598534E-2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26.95096856167584</v>
      </c>
      <c r="G892" s="1">
        <f t="shared" ref="G892:K892" si="620">SUM(G893:G895)</f>
        <v>28.287008474036085</v>
      </c>
      <c r="H892" s="1">
        <f t="shared" si="620"/>
        <v>24.148258908981099</v>
      </c>
      <c r="I892" s="1">
        <f t="shared" si="620"/>
        <v>18.124453565020747</v>
      </c>
      <c r="J892" s="1">
        <f t="shared" si="620"/>
        <v>7.9997246668286479</v>
      </c>
      <c r="K892" s="1">
        <f t="shared" si="620"/>
        <v>4.5945750443579394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25.548689409298024</v>
      </c>
      <c r="G893" s="1">
        <f>SUM([1]Services!C$14:C$15)</f>
        <v>26.749783512389662</v>
      </c>
      <c r="H893" s="1">
        <f>SUM([1]Services!D$14:D$15)</f>
        <v>23.236620762223026</v>
      </c>
      <c r="I893" s="1">
        <f>SUM([1]Services!E$14:E$15)</f>
        <v>16.584334859791557</v>
      </c>
      <c r="J893" s="1">
        <f>SUM([1]Services!F$14:F$15)</f>
        <v>5.8905440274209075</v>
      </c>
      <c r="K893" s="1">
        <f>SUM([1]Services!G$14:G$15)</f>
        <v>2.8000579338571638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0.91163814675807209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1.54011870522919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2.1091806394077408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1.7945171105007756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1.4022791523778166</v>
      </c>
      <c r="G895" s="1">
        <f>[1]Services!C$16</f>
        <v>1.5372249616464244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25.261414741882618</v>
      </c>
      <c r="G896" s="1">
        <f>[1]Services!C$14</f>
        <v>25.216504775871076</v>
      </c>
      <c r="H896" s="1">
        <f>[1]Services!D$14</f>
        <v>22.939414917546124</v>
      </c>
      <c r="I896" s="1">
        <f>[1]Services!E$14</f>
        <v>16.584110695575916</v>
      </c>
      <c r="J896" s="1">
        <f>[1]Services!F$14</f>
        <v>5.8903784438601861</v>
      </c>
      <c r="K896" s="1">
        <f>[1]Services!G$14</f>
        <v>2.7999629947143103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25.261414741882618</v>
      </c>
      <c r="G897" s="1">
        <f>[1]Services!C$14*IFERROR(G893/SUM(G893:G894),0)</f>
        <v>25.216504775871076</v>
      </c>
      <c r="H897" s="1">
        <f>[1]Services!D$14*IFERROR(H893/SUM(H893:H894),0)</f>
        <v>22.073412702563719</v>
      </c>
      <c r="I897" s="1">
        <f>[1]Services!E$14*IFERROR(I893/SUM(I893:I894),0)</f>
        <v>15.17488205316643</v>
      </c>
      <c r="J897" s="1">
        <f>[1]Services!F$14*IFERROR(J893/SUM(J893:J894),0)</f>
        <v>4.3373409719468148</v>
      </c>
      <c r="K897" s="1">
        <f>[1]Services!G$14*IFERROR(K893/SUM(K893:K894),0)</f>
        <v>1.7063729555323572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0.86600221498240515</v>
      </c>
      <c r="I898" s="1">
        <f t="shared" si="624"/>
        <v>1.4092286424094862</v>
      </c>
      <c r="J898" s="1">
        <f t="shared" si="624"/>
        <v>1.5530374719133713</v>
      </c>
      <c r="K898" s="1">
        <f t="shared" si="624"/>
        <v>1.0935900391819531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1.6895538197932238</v>
      </c>
      <c r="G899" s="1">
        <f>[1]Services!C$15+G902</f>
        <v>3.0705036981650089</v>
      </c>
      <c r="H899" s="1">
        <f>[1]Services!D$15+H902</f>
        <v>0.29720584467690364</v>
      </c>
      <c r="I899" s="1">
        <f>[1]Services!E$15+I902</f>
        <v>2.2416421564173817E-4</v>
      </c>
      <c r="J899" s="1">
        <f>[1]Services!F$15+J902</f>
        <v>1.655835607218891E-4</v>
      </c>
      <c r="K899" s="1">
        <f>[1]Services!G$15+K902</f>
        <v>9.4939142853326221E-5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0.28727466741540714</v>
      </c>
      <c r="G900" s="1">
        <f>[1]Services!C$15*G893/SUM(G893:G894)</f>
        <v>1.5332787365185845</v>
      </c>
      <c r="H900" s="1">
        <f>[1]Services!D$15*H893/SUM(H893:H894)</f>
        <v>0.28598581484087471</v>
      </c>
      <c r="I900" s="1">
        <f>[1]Services!E$15*I893/SUM(I893:I894)</f>
        <v>2.0511594473446155E-4</v>
      </c>
      <c r="J900" s="1">
        <f>[1]Services!F$15*J893/SUM(J893:J894)</f>
        <v>1.2192635312736113E-4</v>
      </c>
      <c r="K900" s="1">
        <f>[1]Services!G$15*K893/SUM(K893:K894)</f>
        <v>5.785847387703369E-5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1.122002983602895E-2</v>
      </c>
      <c r="I901" s="1">
        <f>[1]Services!E$15*I894/SUM(I893:I894)</f>
        <v>1.904827090727662E-5</v>
      </c>
      <c r="J901" s="1">
        <f>[1]Services!F$15*J894/SUM(J893:J894)</f>
        <v>4.3657207594527986E-5</v>
      </c>
      <c r="K901" s="1">
        <f>[1]Services!G$15*K894/SUM(K893:K894)</f>
        <v>3.7080668976292531E-5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1.4022791523778166</v>
      </c>
      <c r="G902" s="1">
        <f>[1]Services!C$16</f>
        <v>1.5372249616464244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7.7268922392573458</v>
      </c>
      <c r="G903" s="1">
        <f>[1]Services!C$17</f>
        <v>8.369698760307676</v>
      </c>
      <c r="H903" s="1">
        <f>[1]Services!D$17</f>
        <v>5.7625699940114146</v>
      </c>
      <c r="I903" s="1">
        <f>[1]Services!E$17</f>
        <v>6.6241038692507201</v>
      </c>
      <c r="J903" s="1">
        <f>[1]Services!F$17</f>
        <v>6.5071396885545152</v>
      </c>
      <c r="K903" s="1">
        <f>[1]Services!G$17</f>
        <v>5.7564724235032685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2.1168883215402077</v>
      </c>
      <c r="G904" s="1">
        <f>[1]Services!C$51/0.99</f>
        <v>2.2929937833467635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1.424305969408916</v>
      </c>
      <c r="G905" s="1">
        <f t="shared" ref="G905:K905" si="626">G904-SUM(G906:G909)</f>
        <v>1.5427793318167482</v>
      </c>
      <c r="H905" s="1">
        <f t="shared" si="626"/>
        <v>-0.10239202407280398</v>
      </c>
      <c r="I905" s="1">
        <f t="shared" si="626"/>
        <v>-0.11027155577150248</v>
      </c>
      <c r="J905" s="1">
        <f t="shared" si="626"/>
        <v>-0.30098708479285957</v>
      </c>
      <c r="K905" s="1">
        <f t="shared" si="626"/>
        <v>-7.3754954311513826E-2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0.69258235213129171</v>
      </c>
      <c r="G906" s="1">
        <f t="shared" si="627"/>
        <v>0.75021445153001542</v>
      </c>
      <c r="H906" s="1">
        <f t="shared" si="627"/>
        <v>0.10239202407280398</v>
      </c>
      <c r="I906" s="1">
        <f t="shared" si="627"/>
        <v>0.10934935012655822</v>
      </c>
      <c r="J906" s="1">
        <f t="shared" si="627"/>
        <v>0.29793075964561011</v>
      </c>
      <c r="K906" s="1">
        <f t="shared" si="627"/>
        <v>3.577731083522216E-4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6.859070875760418E-5</v>
      </c>
      <c r="J907" s="1">
        <f t="shared" si="627"/>
        <v>1.6520369368434212E-3</v>
      </c>
      <c r="K907" s="1">
        <f t="shared" si="627"/>
        <v>7.2994233489326626E-2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6.6609223632942399E-4</v>
      </c>
      <c r="J908" s="1">
        <f t="shared" si="628"/>
        <v>1.023321831624246E-3</v>
      </c>
      <c r="K908" s="1">
        <f t="shared" si="628"/>
        <v>2.2913201248997756E-4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1.8752269985723046E-4</v>
      </c>
      <c r="J909" s="1">
        <f t="shared" si="629"/>
        <v>3.8096637878181136E-4</v>
      </c>
      <c r="K909" s="1">
        <f t="shared" si="629"/>
        <v>1.7381570134499997E-4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5.6100039177171386</v>
      </c>
      <c r="G910" s="1">
        <f t="shared" ref="G910:K910" si="630">G903-G904</f>
        <v>6.0767049769609125</v>
      </c>
      <c r="H910" s="1">
        <f t="shared" si="630"/>
        <v>5.7625699940114146</v>
      </c>
      <c r="I910" s="1">
        <f t="shared" si="630"/>
        <v>6.6241038692507201</v>
      </c>
      <c r="J910" s="1">
        <f t="shared" si="630"/>
        <v>6.5071396885545152</v>
      </c>
      <c r="K910" s="1">
        <f t="shared" si="630"/>
        <v>5.7564724235032685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8.5743699224100709</v>
      </c>
      <c r="G911" s="1">
        <f t="shared" ref="G911:K911" si="631">G912</f>
        <v>9.4119633593147949</v>
      </c>
      <c r="H911" s="1">
        <f t="shared" si="631"/>
        <v>10.515390814713513</v>
      </c>
      <c r="I911" s="1">
        <f t="shared" si="631"/>
        <v>10.517027558852133</v>
      </c>
      <c r="J911" s="1">
        <f t="shared" si="631"/>
        <v>8.9433284384945573</v>
      </c>
      <c r="K911" s="1">
        <f t="shared" si="631"/>
        <v>6.5323683899619498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8.5743699224100709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9.4119633593147949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10.515390814713513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10.517027558852133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8.9433284384945573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6.5323683899619498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2.0856361909979158</v>
      </c>
      <c r="G913" s="1">
        <f t="shared" ref="G913:K913" si="632">G914</f>
        <v>2.4000921397263952</v>
      </c>
      <c r="H913" s="1">
        <f t="shared" si="632"/>
        <v>0.53366485037568612</v>
      </c>
      <c r="I913" s="1">
        <f t="shared" si="632"/>
        <v>0.87357485695303316</v>
      </c>
      <c r="J913" s="1">
        <f t="shared" si="632"/>
        <v>1.4789616325409678</v>
      </c>
      <c r="K913" s="1">
        <f t="shared" si="632"/>
        <v>1.484090598284924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2.0856361909979158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2.4000921397263952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0.53366485037568612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0.87357485695303316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1.4789616325409678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1.484090598284924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0.62699621081890289</v>
      </c>
      <c r="G915" s="1">
        <f t="shared" ref="G915:K915" si="633">G916</f>
        <v>0.68733634695670698</v>
      </c>
      <c r="H915" s="1">
        <f t="shared" si="633"/>
        <v>0.54654655244644768</v>
      </c>
      <c r="I915" s="1">
        <f t="shared" si="633"/>
        <v>0.76004428801822466</v>
      </c>
      <c r="J915" s="1">
        <f t="shared" si="633"/>
        <v>1.0876343579667289</v>
      </c>
      <c r="K915" s="1">
        <f t="shared" si="633"/>
        <v>1.240073878094474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0.62699621081890289</v>
      </c>
      <c r="G916" s="1">
        <f>[1]Services!C$19</f>
        <v>0.68733634695670698</v>
      </c>
      <c r="H916" s="1">
        <f>[1]Services!D$19</f>
        <v>0.54654655244644768</v>
      </c>
      <c r="I916" s="1">
        <f>[1]Services!E$19</f>
        <v>0.76004428801822466</v>
      </c>
      <c r="J916" s="1">
        <f>[1]Services!F$19</f>
        <v>1.0876343579667289</v>
      </c>
      <c r="K916" s="1">
        <f>[1]Services!G$19</f>
        <v>1.240073878094474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1.3744820152015129E-2</v>
      </c>
      <c r="I917" s="1">
        <f>[1]Services!E$20</f>
        <v>6.1720053666596691E-5</v>
      </c>
      <c r="J917" s="1">
        <f>[1]Services!F$20</f>
        <v>1.3773309692674837E-2</v>
      </c>
      <c r="K917" s="1">
        <f>[1]Services!G$20</f>
        <v>6.3059922471906497E-3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1.3744820152015129E-2</v>
      </c>
      <c r="I919" s="1">
        <f t="shared" si="635"/>
        <v>6.1720053666596691E-5</v>
      </c>
      <c r="J919" s="1">
        <f t="shared" si="635"/>
        <v>1.3773309692674837E-2</v>
      </c>
      <c r="K919" s="1">
        <f t="shared" si="635"/>
        <v>6.3059922471906497E-3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1.3744820152015129E-2</v>
      </c>
      <c r="I920" s="1">
        <f>[1]Services!E$20</f>
        <v>6.1720053666596691E-5</v>
      </c>
      <c r="J920" s="1">
        <f>[1]Services!F$20</f>
        <v>1.3773309692674837E-2</v>
      </c>
      <c r="K920" s="1">
        <f>[1]Services!G$20</f>
        <v>6.3059922471906497E-3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2.9295878491540739</v>
      </c>
      <c r="G921" s="1">
        <f t="shared" ref="G921:K921" si="636">G922</f>
        <v>3.1924517779744841</v>
      </c>
      <c r="H921" s="1">
        <f t="shared" si="636"/>
        <v>4.2700304627835504</v>
      </c>
      <c r="I921" s="1">
        <f t="shared" si="636"/>
        <v>10.87721852286559</v>
      </c>
      <c r="J921" s="1">
        <f t="shared" si="636"/>
        <v>19.141291958514888</v>
      </c>
      <c r="K921" s="1">
        <f t="shared" si="636"/>
        <v>20.854305520821626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2.9295878491540739</v>
      </c>
      <c r="G922" s="1">
        <f>[1]Services!C$21-G923</f>
        <v>3.1924517779744841</v>
      </c>
      <c r="H922" s="1">
        <f>[1]Services!D$21-H923</f>
        <v>4.2700304627835504</v>
      </c>
      <c r="I922" s="1">
        <f>[1]Services!E$21-I923</f>
        <v>10.87721852286559</v>
      </c>
      <c r="J922" s="1">
        <f>[1]Services!F$21-J923</f>
        <v>19.141291958514888</v>
      </c>
      <c r="K922" s="1">
        <f>[1]Services!G$21-K923</f>
        <v>20.854305520821626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0.86447518699292725</v>
      </c>
      <c r="I923" s="1">
        <f>[1]Services!E$50-I894</f>
        <v>1.6181206870839355</v>
      </c>
      <c r="J923" s="1">
        <f>[1]Services!F$50-J894</f>
        <v>2.5144067897044819</v>
      </c>
      <c r="K923" s="1">
        <f>[1]Services!G$50-K894</f>
        <v>2.5421313106360159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73.238354273566756</v>
      </c>
      <c r="G924" s="17">
        <f>[1]Services!C$59</f>
        <v>78.573931590537541</v>
      </c>
      <c r="H924" s="17">
        <f>[1]Services!D$59</f>
        <v>61.549985926919625</v>
      </c>
      <c r="I924" s="17">
        <f>[1]Services!E$59</f>
        <v>60.571835309978141</v>
      </c>
      <c r="J924" s="17">
        <f>[1]Services!F$59</f>
        <v>59.598687711532726</v>
      </c>
      <c r="K924" s="17">
        <f>[1]Services!G$59</f>
        <v>58.100902583239183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63.650034445865536</v>
      </c>
      <c r="G925" s="1">
        <f t="shared" ref="G925:K925" si="639">SUM(G926:G928)</f>
        <v>63.327056599850117</v>
      </c>
      <c r="H925" s="1">
        <f t="shared" si="639"/>
        <v>61.760200887986954</v>
      </c>
      <c r="I925" s="1">
        <f t="shared" si="639"/>
        <v>68.141071336963222</v>
      </c>
      <c r="J925" s="1">
        <f t="shared" si="639"/>
        <v>75.582231487472583</v>
      </c>
      <c r="K925" s="1">
        <f t="shared" si="639"/>
        <v>73.616293034633813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2.3940411812744453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7.5077519260619494E-3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0.48801483714551785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0.29105457807431651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0.21296351611428216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0.16085527763244628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4.2612186896786515</v>
      </c>
      <c r="G927" s="1">
        <f>[1]Services!C$47</f>
        <v>4.6176534645702372</v>
      </c>
      <c r="H927" s="1">
        <f>[1]Services!D$47</f>
        <v>6.384759552992195</v>
      </c>
      <c r="I927" s="1">
        <f>[1]Services!E$47</f>
        <v>15.457740393862581</v>
      </c>
      <c r="J927" s="1">
        <f>[1]Services!F$47</f>
        <v>26.260299684911722</v>
      </c>
      <c r="K927" s="1">
        <f>[1]Services!G$47</f>
        <v>28.008419087170136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58.701895383353815</v>
      </c>
      <c r="H928" s="1">
        <f>[1]Services!D$3-([1]Services!D$6-[1]Services!D$58)</f>
        <v>54.887426497849241</v>
      </c>
      <c r="I928" s="1">
        <f>[1]Services!E$3-([1]Services!E$6-[1]Services!E$58)</f>
        <v>52.392276365026319</v>
      </c>
      <c r="J928" s="1">
        <f>[1]Services!F$3-([1]Services!F$6-[1]Services!F$58)</f>
        <v>49.108968286446583</v>
      </c>
      <c r="K928" s="1">
        <f>[1]Services!G$3-([1]Services!G$6-[1]Services!G$58)</f>
        <v>45.44701866983123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24.843071513814742</v>
      </c>
      <c r="G929" s="1">
        <f t="shared" ref="G929:K929" si="642">G930</f>
        <v>22.406728377130911</v>
      </c>
      <c r="H929" s="1">
        <f t="shared" si="642"/>
        <v>18.762447319329894</v>
      </c>
      <c r="I929" s="1">
        <f t="shared" si="642"/>
        <v>10.147704171012858</v>
      </c>
      <c r="J929" s="1">
        <f t="shared" si="642"/>
        <v>2.5814848860704331</v>
      </c>
      <c r="K929" s="1">
        <f t="shared" si="642"/>
        <v>6.9064635362024257E-2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24.843071513814742</v>
      </c>
      <c r="G930" s="1">
        <f>[1]Services!C$48</f>
        <v>22.406728377130911</v>
      </c>
      <c r="H930" s="1">
        <f>[1]Services!D$48</f>
        <v>18.762447319329894</v>
      </c>
      <c r="I930" s="1">
        <f>[1]Services!E$48</f>
        <v>10.147704171012858</v>
      </c>
      <c r="J930" s="1">
        <f>[1]Services!F$48</f>
        <v>2.5814848860704331</v>
      </c>
      <c r="K930" s="1">
        <f>[1]Services!G$48</f>
        <v>6.9064635362024257E-2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25.412784445081869</v>
      </c>
      <c r="G931" s="1">
        <f t="shared" ref="G931:K931" si="643">SUM(G932:G934)</f>
        <v>26.667690298810584</v>
      </c>
      <c r="H931" s="1">
        <f t="shared" si="643"/>
        <v>20.815594247567276</v>
      </c>
      <c r="I931" s="1">
        <f t="shared" si="643"/>
        <v>16.111248294019703</v>
      </c>
      <c r="J931" s="1">
        <f t="shared" si="643"/>
        <v>7.8911712798147731</v>
      </c>
      <c r="K931" s="1">
        <f t="shared" si="643"/>
        <v>5.2078408385402835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24.189716568377936</v>
      </c>
      <c r="G932" s="1">
        <f>[1]Services!C$49</f>
        <v>25.326922687262574</v>
      </c>
      <c r="H932" s="1">
        <f>[1]Services!D$49</f>
        <v>19.039480913816277</v>
      </c>
      <c r="I932" s="1">
        <f>[1]Services!E$49</f>
        <v>12.953008901706578</v>
      </c>
      <c r="J932" s="1">
        <f>[1]Services!F$49</f>
        <v>3.2675838507025503</v>
      </c>
      <c r="K932" s="1">
        <f>[1]Services!G$49</f>
        <v>0.87119241740349151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1.7761133337509993</v>
      </c>
      <c r="I933" s="1">
        <f>[1]Services!E$50</f>
        <v>3.1582393923131256</v>
      </c>
      <c r="J933" s="1">
        <f>[1]Services!F$50</f>
        <v>4.6235874291122228</v>
      </c>
      <c r="K933" s="1">
        <f>[1]Services!G$50</f>
        <v>4.3366484211367915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1.2230678767039329</v>
      </c>
      <c r="G934" s="1">
        <f>[1]Services!C$56</f>
        <v>1.3407676115480107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7.6496233168647692</v>
      </c>
      <c r="G935" s="1">
        <f t="shared" ref="G935:K935" si="648">G936+G942</f>
        <v>8.2860017727046031</v>
      </c>
      <c r="H935" s="1">
        <f t="shared" si="648"/>
        <v>4.731959536015653</v>
      </c>
      <c r="I935" s="1">
        <f t="shared" si="648"/>
        <v>5.4479540325542555</v>
      </c>
      <c r="J935" s="1">
        <f t="shared" si="648"/>
        <v>5.3517575518731055</v>
      </c>
      <c r="K935" s="1">
        <f t="shared" si="648"/>
        <v>4.7343758147408703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2.0957194383248057</v>
      </c>
      <c r="G936" s="1">
        <f>[1]Services!C$51</f>
        <v>2.2700638455132958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1.4100629097148267</v>
      </c>
      <c r="G937" s="1">
        <f t="shared" ref="G937:K937" si="649">IFERROR(G905/G$904,0)*G$936</f>
        <v>1.5273515384985805</v>
      </c>
      <c r="H937" s="1">
        <f t="shared" si="649"/>
        <v>0</v>
      </c>
      <c r="I937" s="1">
        <f t="shared" si="649"/>
        <v>0</v>
      </c>
      <c r="J937" s="1">
        <f t="shared" si="649"/>
        <v>0</v>
      </c>
      <c r="K937" s="1">
        <f t="shared" si="649"/>
        <v>0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0.68565652860997883</v>
      </c>
      <c r="G938" s="1">
        <f t="shared" ref="G938:K941" si="650">IFERROR(G906/G$904,0)*G$936</f>
        <v>0.74271230701471525</v>
      </c>
      <c r="H938" s="1">
        <f t="shared" si="650"/>
        <v>0</v>
      </c>
      <c r="I938" s="1">
        <f t="shared" si="650"/>
        <v>0</v>
      </c>
      <c r="J938" s="1">
        <f t="shared" si="650"/>
        <v>0</v>
      </c>
      <c r="K938" s="1">
        <f t="shared" si="650"/>
        <v>0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0</v>
      </c>
      <c r="J939" s="1">
        <f t="shared" si="650"/>
        <v>0</v>
      </c>
      <c r="K939" s="1">
        <f t="shared" si="650"/>
        <v>0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0</v>
      </c>
      <c r="J940" s="1">
        <f t="shared" si="650"/>
        <v>0</v>
      </c>
      <c r="K940" s="1">
        <f t="shared" si="650"/>
        <v>0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0</v>
      </c>
      <c r="J941" s="1">
        <f t="shared" si="650"/>
        <v>0</v>
      </c>
      <c r="K941" s="1">
        <f t="shared" si="650"/>
        <v>0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5.5539038785399635</v>
      </c>
      <c r="G942" s="1">
        <f>[1]Services!C$52</f>
        <v>6.0159379271913069</v>
      </c>
      <c r="H942" s="1">
        <f>[1]Services!D$52</f>
        <v>4.731959536015653</v>
      </c>
      <c r="I942" s="1">
        <f>[1]Services!E$52</f>
        <v>5.4479540325542555</v>
      </c>
      <c r="J942" s="1">
        <f>[1]Services!F$52</f>
        <v>5.3517575518731055</v>
      </c>
      <c r="K942" s="1">
        <f>[1]Services!G$52</f>
        <v>4.7343758147408703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6.1735463441352483</v>
      </c>
      <c r="G943" s="1">
        <f t="shared" ref="G943:K943" si="651">G944</f>
        <v>6.7766136187066497</v>
      </c>
      <c r="H943" s="1">
        <f t="shared" si="651"/>
        <v>7.1175871350787094</v>
      </c>
      <c r="I943" s="1">
        <f t="shared" si="651"/>
        <v>7.1188066952159188</v>
      </c>
      <c r="J943" s="1">
        <f t="shared" si="651"/>
        <v>6.1363531299207512</v>
      </c>
      <c r="K943" s="1">
        <f t="shared" si="651"/>
        <v>4.5939397956081631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6.1735463441352483</v>
      </c>
      <c r="G944" s="1">
        <f>[1]Services!C$53</f>
        <v>6.7766136187066497</v>
      </c>
      <c r="H944" s="1">
        <f>[1]Services!D$53</f>
        <v>7.1175871350787094</v>
      </c>
      <c r="I944" s="1">
        <f>[1]Services!E$53</f>
        <v>7.1188066952159188</v>
      </c>
      <c r="J944" s="1">
        <f>[1]Services!F$53</f>
        <v>6.1363531299207512</v>
      </c>
      <c r="K944" s="1">
        <f>[1]Services!G$53</f>
        <v>4.5939397956081631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1.8770725718981214</v>
      </c>
      <c r="G945" s="1">
        <f t="shared" ref="G945:K945" si="652">G946</f>
        <v>2.1600829257537586</v>
      </c>
      <c r="H945" s="1">
        <f t="shared" si="652"/>
        <v>0.35187885620917531</v>
      </c>
      <c r="I945" s="1">
        <f t="shared" si="652"/>
        <v>0.58594410726836399</v>
      </c>
      <c r="J945" s="1">
        <f t="shared" si="652"/>
        <v>1.0152023911558716</v>
      </c>
      <c r="K945" s="1">
        <f t="shared" si="652"/>
        <v>1.0187230628033666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1.8770725718981214</v>
      </c>
      <c r="G946" s="1">
        <f>[1]Services!C$54</f>
        <v>2.1600829257537586</v>
      </c>
      <c r="H946" s="1">
        <f>[1]Services!D$54</f>
        <v>0.35187885620917531</v>
      </c>
      <c r="I946" s="1">
        <f>[1]Services!E$54</f>
        <v>0.58594410726836399</v>
      </c>
      <c r="J946" s="1">
        <f>[1]Services!F$54</f>
        <v>1.0152023911558716</v>
      </c>
      <c r="K946" s="1">
        <f>[1]Services!G$54</f>
        <v>1.0187230628033666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0.62699621081890289</v>
      </c>
      <c r="G947" s="1">
        <f t="shared" ref="G947:K947" si="653">G948</f>
        <v>0.68733634695670698</v>
      </c>
      <c r="H947" s="1">
        <f t="shared" si="653"/>
        <v>0.54654655244644768</v>
      </c>
      <c r="I947" s="1">
        <f t="shared" si="653"/>
        <v>0.76004428801822466</v>
      </c>
      <c r="J947" s="1">
        <f t="shared" si="653"/>
        <v>1.0876343579667289</v>
      </c>
      <c r="K947" s="1">
        <f t="shared" si="653"/>
        <v>1.240073878094474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0.62699621081890289</v>
      </c>
      <c r="G948" s="1">
        <f>[1]Services!C$55</f>
        <v>0.68733634695670698</v>
      </c>
      <c r="H948" s="1">
        <f>[1]Services!D$55</f>
        <v>0.54654655244644768</v>
      </c>
      <c r="I948" s="1">
        <f>[1]Services!E$55</f>
        <v>0.76004428801822466</v>
      </c>
      <c r="J948" s="1">
        <f>[1]Services!F$55</f>
        <v>1.0876343579667289</v>
      </c>
      <c r="K948" s="1">
        <f>[1]Services!G$55</f>
        <v>1.240073878094474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0</v>
      </c>
      <c r="J949" s="1">
        <f t="shared" si="654"/>
        <v>0</v>
      </c>
      <c r="K949" s="1">
        <f t="shared" si="654"/>
        <v>0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6.9643170339780243</v>
      </c>
      <c r="H951" s="1">
        <f>[1]Services!D$58</f>
        <v>2.3511978901347583</v>
      </c>
      <c r="I951" s="1">
        <f>[1]Services!E$58</f>
        <v>4.6513387499519272</v>
      </c>
      <c r="J951" s="1">
        <f>[1]Services!F$58</f>
        <v>9.0618209137050556</v>
      </c>
      <c r="K951" s="1">
        <f>[1]Services!G$58</f>
        <v>13.067610193287413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0.91250000000000053</v>
      </c>
      <c r="G953" s="4">
        <f t="shared" si="657"/>
        <v>0.91499999999999937</v>
      </c>
      <c r="H953" s="4">
        <f t="shared" si="657"/>
        <v>0.4733355639051634</v>
      </c>
      <c r="I953" s="4">
        <f t="shared" si="657"/>
        <v>0.49356055536745636</v>
      </c>
      <c r="J953" s="4">
        <f t="shared" si="657"/>
        <v>0.50999593424004286</v>
      </c>
      <c r="K953" s="4">
        <f t="shared" si="657"/>
        <v>0.53616490721405752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</v>
      </c>
      <c r="G954" s="4">
        <f t="shared" si="657"/>
        <v>3.239999999999998</v>
      </c>
      <c r="H954" s="4">
        <f t="shared" si="657"/>
        <v>3.0191855697044678</v>
      </c>
      <c r="I954" s="4">
        <f t="shared" si="657"/>
        <v>3.3746679590677444</v>
      </c>
      <c r="J954" s="4">
        <f t="shared" si="657"/>
        <v>3.6887584188931508</v>
      </c>
      <c r="K954" s="4">
        <f t="shared" si="657"/>
        <v>3.9150090122857479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0.99999999999999989</v>
      </c>
      <c r="H955" s="4">
        <f t="shared" si="657"/>
        <v>1</v>
      </c>
      <c r="I955" s="4">
        <f t="shared" si="657"/>
        <v>1.0000000000000002</v>
      </c>
      <c r="J955" s="4">
        <f t="shared" si="657"/>
        <v>1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0.8227043292564542</v>
      </c>
      <c r="H956" s="4">
        <f t="shared" si="658"/>
        <v>0.78780213130448307</v>
      </c>
      <c r="I956" s="4">
        <f t="shared" si="658"/>
        <v>0.8150328635606261</v>
      </c>
      <c r="J956" s="4">
        <f t="shared" si="658"/>
        <v>0.81503286356062654</v>
      </c>
      <c r="K956" s="4">
        <f t="shared" si="658"/>
        <v>0.83383844802676077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0.94680851063829863</v>
      </c>
      <c r="G957" s="4">
        <f t="shared" si="659"/>
        <v>0.94680851063829863</v>
      </c>
      <c r="H957" s="4">
        <f t="shared" si="659"/>
        <v>0.81937391450523411</v>
      </c>
      <c r="I957" s="4">
        <f t="shared" si="659"/>
        <v>0.78103879421241862</v>
      </c>
      <c r="J957" s="4">
        <f t="shared" si="659"/>
        <v>0.55471681995613842</v>
      </c>
      <c r="K957" s="4">
        <f t="shared" si="659"/>
        <v>0.31113371150981789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1.9482657017667988</v>
      </c>
      <c r="I958" s="4">
        <f t="shared" si="659"/>
        <v>2.0506467336510519</v>
      </c>
      <c r="J958" s="4">
        <f t="shared" si="659"/>
        <v>2.1921249146353481</v>
      </c>
      <c r="K958" s="4">
        <f t="shared" si="659"/>
        <v>2.4166102377962906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0.87220000000000086</v>
      </c>
      <c r="G959" s="4">
        <f t="shared" si="659"/>
        <v>0.87219999999999953</v>
      </c>
      <c r="H959" s="4" t="str">
        <f t="shared" si="659"/>
        <v>-</v>
      </c>
      <c r="I959" s="4" t="str">
        <f t="shared" si="659"/>
        <v>-</v>
      </c>
      <c r="J959" s="4" t="str">
        <f t="shared" si="659"/>
        <v>-</v>
      </c>
      <c r="K959" s="4" t="str">
        <f t="shared" si="659"/>
        <v>-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0.98999999999999988</v>
      </c>
      <c r="H960" s="4">
        <f t="shared" si="660"/>
        <v>0</v>
      </c>
      <c r="I960" s="4">
        <f t="shared" si="660"/>
        <v>0</v>
      </c>
      <c r="J960" s="4">
        <f t="shared" si="660"/>
        <v>0</v>
      </c>
      <c r="K960" s="4">
        <f t="shared" si="660"/>
        <v>0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</v>
      </c>
      <c r="H961" s="4">
        <f t="shared" si="660"/>
        <v>0</v>
      </c>
      <c r="I961" s="4">
        <f t="shared" si="660"/>
        <v>0</v>
      </c>
      <c r="J961" s="4">
        <f t="shared" si="660"/>
        <v>0</v>
      </c>
      <c r="K961" s="4">
        <f t="shared" si="660"/>
        <v>0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</v>
      </c>
      <c r="J962" s="4">
        <f t="shared" si="660"/>
        <v>0</v>
      </c>
      <c r="K962" s="4">
        <f t="shared" si="660"/>
        <v>0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</v>
      </c>
      <c r="J963" s="4">
        <f t="shared" si="660"/>
        <v>0</v>
      </c>
      <c r="K963" s="4">
        <f t="shared" si="660"/>
        <v>0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</v>
      </c>
      <c r="J964" s="4">
        <f t="shared" si="660"/>
        <v>0</v>
      </c>
      <c r="K964" s="4">
        <f t="shared" si="660"/>
        <v>0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0.98999999999999932</v>
      </c>
      <c r="G965" s="4">
        <f t="shared" si="660"/>
        <v>0.99000000000000055</v>
      </c>
      <c r="H965" s="4">
        <f t="shared" si="660"/>
        <v>0.82115437052100126</v>
      </c>
      <c r="I965" s="4">
        <f t="shared" si="660"/>
        <v>0.82244393205303046</v>
      </c>
      <c r="J965" s="4">
        <f t="shared" si="660"/>
        <v>0.82244393205303012</v>
      </c>
      <c r="K965" s="4">
        <f t="shared" si="660"/>
        <v>0.82244393205303123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0.71999999999999964</v>
      </c>
      <c r="G966" s="4">
        <f t="shared" si="661"/>
        <v>0.71999999999999975</v>
      </c>
      <c r="H966" s="4">
        <f t="shared" si="661"/>
        <v>0.67687328607126285</v>
      </c>
      <c r="I966" s="4">
        <f t="shared" si="661"/>
        <v>0.67688390615883209</v>
      </c>
      <c r="J966" s="4">
        <f t="shared" si="661"/>
        <v>0.6861375126857906</v>
      </c>
      <c r="K966" s="4">
        <f t="shared" si="661"/>
        <v>0.703257918317574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0.89999999999999869</v>
      </c>
      <c r="G967" s="4">
        <f t="shared" si="662"/>
        <v>0.90000000000000124</v>
      </c>
      <c r="H967" s="4">
        <f t="shared" si="662"/>
        <v>0.65936299900857587</v>
      </c>
      <c r="I967" s="4">
        <f t="shared" si="662"/>
        <v>0.67074287063629012</v>
      </c>
      <c r="J967" s="4">
        <f t="shared" si="662"/>
        <v>0.68642916003958621</v>
      </c>
      <c r="K967" s="4">
        <f t="shared" si="662"/>
        <v>0.68642916003958565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</v>
      </c>
      <c r="J969" s="4">
        <f t="shared" si="664"/>
        <v>0</v>
      </c>
      <c r="K969" s="4">
        <f t="shared" si="664"/>
        <v>0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219.90609957242395</v>
      </c>
      <c r="G970" s="3">
        <f>[1]Residential!C$26</f>
        <v>216.73187417081471</v>
      </c>
      <c r="H970" s="3">
        <f>[1]Residential!D$26</f>
        <v>215.37120743516792</v>
      </c>
      <c r="I970" s="3">
        <f>[1]Residential!E$26</f>
        <v>198.06508383147741</v>
      </c>
      <c r="J970" s="3">
        <f>[1]Residential!F$26</f>
        <v>180.3229859967482</v>
      </c>
      <c r="K970" s="3">
        <f>[1]Residential!G$26</f>
        <v>164.96406874842927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69.470043762042366</v>
      </c>
      <c r="G971" s="1">
        <f>[1]Residential!C$15</f>
        <v>68.675172058004264</v>
      </c>
      <c r="H971" s="1">
        <f>[1]Residential!D$15</f>
        <v>68.319613522944124</v>
      </c>
      <c r="I971" s="1">
        <f>[1]Residential!E$15</f>
        <v>69.708706669534067</v>
      </c>
      <c r="J971" s="1">
        <f>[1]Residential!F$15</f>
        <v>72.023569965683635</v>
      </c>
      <c r="K971" s="1">
        <f>[1]Residential!G$15</f>
        <v>67.52779839609525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15.333215566632813</v>
      </c>
      <c r="G972" s="1">
        <f t="shared" ref="G972:K972" si="665">SUM(G973:G974)</f>
        <v>13.728681454358064</v>
      </c>
      <c r="H972" s="1">
        <f t="shared" si="665"/>
        <v>11.876167651151803</v>
      </c>
      <c r="I972" s="1">
        <f t="shared" si="665"/>
        <v>15.720438207035205</v>
      </c>
      <c r="J972" s="1">
        <f t="shared" si="665"/>
        <v>18.585930222409026</v>
      </c>
      <c r="K972" s="1">
        <f t="shared" si="665"/>
        <v>16.922863238193102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9.3768567614247722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6.9448670870284275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0.87828825561070012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0.21757425443236411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1.388693955181879E-2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1.0440706798626402E-2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5.9563588052080405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6.7838143673296356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10.997879395541103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15.502863952602841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18.572043282857209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16.912422531394476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9.5599194425481908</v>
      </c>
      <c r="G975" s="1">
        <f t="shared" ref="G975:K975" si="669">SUM(G976:G977)</f>
        <v>10.085309481252276</v>
      </c>
      <c r="H975" s="1">
        <f t="shared" si="669"/>
        <v>8.5695485905267876</v>
      </c>
      <c r="I975" s="1">
        <f t="shared" si="669"/>
        <v>8.3969252491712432</v>
      </c>
      <c r="J975" s="1">
        <f t="shared" si="669"/>
        <v>9.7265092984551327</v>
      </c>
      <c r="K975" s="1">
        <f t="shared" si="669"/>
        <v>9.7628090646467989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8.4110183565579018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8.7988758331226098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5.910842739961617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4.0830943447913066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3.4028484005517972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3.0094231200205837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1.1489010859902886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1.2864336481296665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2.6587058505651711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4.3138309043799365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6.323660897903336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6.7533859446262161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44.576908752861364</v>
      </c>
      <c r="G978" s="1">
        <f>[1]Residential!C$3-([1]Residential!C$10-[1]Residential!C$244)</f>
        <v>44.861181122393923</v>
      </c>
      <c r="H978" s="1">
        <f>[1]Residential!D$3-([1]Residential!D$10-[1]Residential!D$244)</f>
        <v>47.873897281265535</v>
      </c>
      <c r="I978" s="1">
        <f>[1]Residential!E$3-([1]Residential!E$10-[1]Residential!E$244)</f>
        <v>45.591343213327619</v>
      </c>
      <c r="J978" s="1">
        <f>[1]Residential!F$3-([1]Residential!F$10-[1]Residential!F$244)</f>
        <v>43.711130444819474</v>
      </c>
      <c r="K978" s="1">
        <f>[1]Residential!G$3-([1]Residential!G$10-[1]Residential!G$244)</f>
        <v>40.842126093255352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60.23183469659233</v>
      </c>
      <c r="G979" s="1">
        <f>SUM([1]Residential!C$16:C$17)</f>
        <v>51.320014092153833</v>
      </c>
      <c r="H979" s="1">
        <f>SUM([1]Residential!D$16:D$17)</f>
        <v>47.109056265096129</v>
      </c>
      <c r="I979" s="1">
        <f>SUM([1]Residential!E$16:E$17)</f>
        <v>22.074717398026387</v>
      </c>
      <c r="J979" s="1">
        <f>SUM([1]Residential!F$16:F$17)</f>
        <v>4.5242342898781622</v>
      </c>
      <c r="K979" s="1">
        <f>SUM([1]Residential!G$16:G$17)</f>
        <v>0.17095420663506231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60.23183469659233</v>
      </c>
      <c r="G980" s="1">
        <f>[1]Residential!C$16</f>
        <v>51.320014092153833</v>
      </c>
      <c r="H980" s="1">
        <f>[1]Residential!D$16</f>
        <v>47.108983543134826</v>
      </c>
      <c r="I980" s="1">
        <f>[1]Residential!E$16</f>
        <v>22.07464450400839</v>
      </c>
      <c r="J980" s="1">
        <f>[1]Residential!F$16</f>
        <v>4.5239069402689829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7.2721961305292473E-5</v>
      </c>
      <c r="I981" s="1">
        <f>[1]Residential!E$17</f>
        <v>7.2894017998153895E-5</v>
      </c>
      <c r="J981" s="1">
        <f>[1]Residential!F$17</f>
        <v>3.2734960917957321E-4</v>
      </c>
      <c r="K981" s="1">
        <f>[1]Residential!G$17</f>
        <v>0.17095420663506231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50.371419080442735</v>
      </c>
      <c r="G982" s="1">
        <f t="shared" ref="G982:K982" si="672">SUM(G984,G986)</f>
        <v>43.565350230412101</v>
      </c>
      <c r="H982" s="1">
        <f t="shared" si="672"/>
        <v>38.568409716726052</v>
      </c>
      <c r="I982" s="1">
        <f t="shared" si="672"/>
        <v>18.522729967595989</v>
      </c>
      <c r="J982" s="1">
        <f t="shared" si="672"/>
        <v>3.5370293321104795</v>
      </c>
      <c r="K982" s="1">
        <f t="shared" si="672"/>
        <v>0.14827409631507765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50.371419080442735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43.565350230412101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38.568409716726052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18.522729967595989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3.5370293321104795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0.14827409631507765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50.371419080442735</v>
      </c>
      <c r="G984" s="1">
        <f t="shared" ref="G984:K984" si="673">G985</f>
        <v>43.565350230412101</v>
      </c>
      <c r="H984" s="1">
        <f t="shared" si="673"/>
        <v>38.56835017890846</v>
      </c>
      <c r="I984" s="1">
        <f t="shared" si="673"/>
        <v>18.522668802771665</v>
      </c>
      <c r="J984" s="1">
        <f t="shared" si="673"/>
        <v>3.5367734114186371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50.371419080442735</v>
      </c>
      <c r="G985" s="1">
        <f t="shared" ref="G985:K985" si="674">G983*IFERROR(G980/G979,0)</f>
        <v>43.565350230412101</v>
      </c>
      <c r="H985" s="1">
        <f t="shared" si="674"/>
        <v>38.56835017890846</v>
      </c>
      <c r="I985" s="1">
        <f t="shared" si="674"/>
        <v>18.522668802771665</v>
      </c>
      <c r="J985" s="1">
        <f t="shared" si="674"/>
        <v>3.5367734114186371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5.9537817591603925E-5</v>
      </c>
      <c r="I986" s="1">
        <f t="shared" si="675"/>
        <v>6.1164824323611811E-5</v>
      </c>
      <c r="J986" s="1">
        <f t="shared" si="675"/>
        <v>2.5592069184243726E-4</v>
      </c>
      <c r="K986" s="1">
        <f t="shared" si="675"/>
        <v>0.14827409631507765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5.9537817591603925E-5</v>
      </c>
      <c r="I987" s="1">
        <f t="shared" si="676"/>
        <v>6.1164824323611811E-5</v>
      </c>
      <c r="J987" s="1">
        <f t="shared" si="676"/>
        <v>2.5592069184243726E-4</v>
      </c>
      <c r="K987" s="1">
        <f t="shared" si="676"/>
        <v>0.14827409631507765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9.8604156161495915</v>
      </c>
      <c r="G988" s="1">
        <f t="shared" ref="G988:K988" si="677">G989</f>
        <v>7.7546638617417338</v>
      </c>
      <c r="H988" s="1">
        <f t="shared" si="677"/>
        <v>8.5406465483700735</v>
      </c>
      <c r="I988" s="1">
        <f t="shared" si="677"/>
        <v>3.5519874304303958</v>
      </c>
      <c r="J988" s="1">
        <f t="shared" si="677"/>
        <v>0.98720495776768336</v>
      </c>
      <c r="K988" s="1">
        <f t="shared" si="677"/>
        <v>2.2680110319984671E-2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9.8604156161495915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7.7546638617417338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8.5406465483700735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3.5519874304303958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0.98720495776768336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2.2680110319984671E-2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9.8604156161495915</v>
      </c>
      <c r="G990" s="1">
        <f t="shared" ref="G990:K990" si="678">IFERROR(G980/G979,0)*G989</f>
        <v>7.7546638617417338</v>
      </c>
      <c r="H990" s="1">
        <f t="shared" si="678"/>
        <v>8.5406333642263643</v>
      </c>
      <c r="I990" s="1">
        <f t="shared" si="678"/>
        <v>3.5519757012367208</v>
      </c>
      <c r="J990" s="1">
        <f t="shared" si="678"/>
        <v>0.98713352885034633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1.3184143709210616E-5</v>
      </c>
      <c r="I991" s="1">
        <f t="shared" si="679"/>
        <v>1.172919367498082E-5</v>
      </c>
      <c r="J991" s="1">
        <f t="shared" si="679"/>
        <v>7.1428917337024167E-5</v>
      </c>
      <c r="K991" s="1">
        <f t="shared" si="679"/>
        <v>2.2680110319984671E-2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47.001931482042416</v>
      </c>
      <c r="G992" s="1">
        <f t="shared" ref="G992:K992" si="680">SUM(G993:G994)</f>
        <v>48.268003994251096</v>
      </c>
      <c r="H992" s="1">
        <f t="shared" si="680"/>
        <v>45.774714924517774</v>
      </c>
      <c r="I992" s="1">
        <f t="shared" si="680"/>
        <v>33.22404020074876</v>
      </c>
      <c r="J992" s="1">
        <f t="shared" si="680"/>
        <v>12.751459055953351</v>
      </c>
      <c r="K992" s="1">
        <f t="shared" si="680"/>
        <v>6.9009720713813296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46.692239663058636</v>
      </c>
      <c r="G993" s="1">
        <f>[1]Residential!C$18</f>
        <v>46.321262913271759</v>
      </c>
      <c r="H993" s="1">
        <f>[1]Residential!D$18</f>
        <v>45.435598053119087</v>
      </c>
      <c r="I993" s="1">
        <f>[1]Residential!E$18</f>
        <v>33.223828380411845</v>
      </c>
      <c r="J993" s="1">
        <f>[1]Residential!F$18</f>
        <v>12.751323179721465</v>
      </c>
      <c r="K993" s="1">
        <f>[1]Residential!G$18</f>
        <v>6.9008921415868043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0.30969181898377901</v>
      </c>
      <c r="G994" s="1">
        <f>[1]Residential!C$19</f>
        <v>1.9467410809793368</v>
      </c>
      <c r="H994" s="1">
        <f>[1]Residential!D$19</f>
        <v>0.33911687139868452</v>
      </c>
      <c r="I994" s="1">
        <f>[1]Residential!E$19</f>
        <v>2.1182033691333947E-4</v>
      </c>
      <c r="J994" s="1">
        <f>[1]Residential!F$19</f>
        <v>1.3587623188504174E-4</v>
      </c>
      <c r="K994" s="1">
        <f>[1]Residential!G$19</f>
        <v>7.9929794525169208E-5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38.494659359086128</v>
      </c>
      <c r="G995" s="1">
        <f t="shared" ref="G995:K995" si="683">SUM(G996:G997)</f>
        <v>40.918894229203723</v>
      </c>
      <c r="H995" s="1">
        <f t="shared" si="683"/>
        <v>35.718989544413425</v>
      </c>
      <c r="I995" s="1">
        <f t="shared" si="683"/>
        <v>26.561321668683295</v>
      </c>
      <c r="J995" s="1">
        <f t="shared" si="683"/>
        <v>9.5206088788100587</v>
      </c>
      <c r="K995" s="1">
        <f t="shared" si="683"/>
        <v>5.0787435175749556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38.494659359086128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40.918894229203723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33.809773129714806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23.616400327980326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5.8407229267845562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1.9028685973787747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1.9092164146986192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2.9449213407029684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3.6798859520255025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3.1758749201961809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38.241021248860143</v>
      </c>
      <c r="G998" s="1">
        <f t="shared" ref="G998:K998" si="684">SUM(G999:G1000)</f>
        <v>39.268556825698766</v>
      </c>
      <c r="H998" s="1">
        <f t="shared" si="684"/>
        <v>35.454369393227388</v>
      </c>
      <c r="I998" s="1">
        <f t="shared" si="684"/>
        <v>26.561152326602357</v>
      </c>
      <c r="J998" s="1">
        <f t="shared" si="684"/>
        <v>9.5205074296775294</v>
      </c>
      <c r="K998" s="1">
        <f t="shared" si="684"/>
        <v>5.0786846935539902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38.241021248860143</v>
      </c>
      <c r="G999" s="1">
        <f t="shared" ref="G999:K999" si="685">G996-G1002</f>
        <v>39.268556825698766</v>
      </c>
      <c r="H999" s="1">
        <f t="shared" si="685"/>
        <v>33.559297195449467</v>
      </c>
      <c r="I999" s="1">
        <f t="shared" si="685"/>
        <v>23.616249761286934</v>
      </c>
      <c r="J999" s="1">
        <f t="shared" si="685"/>
        <v>5.8406606895598356</v>
      </c>
      <c r="K999" s="1">
        <f t="shared" si="685"/>
        <v>1.9028465576002589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1.8950721977779186</v>
      </c>
      <c r="I1000" s="1">
        <f t="shared" si="686"/>
        <v>2.9449025653154237</v>
      </c>
      <c r="J1000" s="1">
        <f t="shared" si="686"/>
        <v>3.6798467401176937</v>
      </c>
      <c r="K1000" s="1">
        <f t="shared" si="686"/>
        <v>3.1758381359537315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0.25363811022598215</v>
      </c>
      <c r="G1001" s="1">
        <f t="shared" ref="G1001:K1001" si="687">SUM(G1002:G1003)</f>
        <v>1.6503374035049561</v>
      </c>
      <c r="H1001" s="1">
        <f t="shared" si="687"/>
        <v>0.26462015118604065</v>
      </c>
      <c r="I1001" s="1">
        <f t="shared" si="687"/>
        <v>1.6934208093684171E-4</v>
      </c>
      <c r="J1001" s="1">
        <f t="shared" si="687"/>
        <v>1.0144913252887875E-4</v>
      </c>
      <c r="K1001" s="1">
        <f t="shared" si="687"/>
        <v>5.8824020964998039E-5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0.25363811022598215</v>
      </c>
      <c r="G1002" s="1">
        <f t="shared" ref="G1002:K1002" si="688">G996*IFERROR(G994/G992,0)</f>
        <v>1.6503374035049561</v>
      </c>
      <c r="H1002" s="1">
        <f t="shared" si="688"/>
        <v>0.25047593426534009</v>
      </c>
      <c r="I1002" s="1">
        <f t="shared" si="688"/>
        <v>1.5056669339210451E-4</v>
      </c>
      <c r="J1002" s="1">
        <f t="shared" si="688"/>
        <v>6.2237224720220385E-5</v>
      </c>
      <c r="K1002" s="1">
        <f t="shared" si="688"/>
        <v>2.2039778515787877E-5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1.4144216920700569E-2</v>
      </c>
      <c r="I1003" s="1">
        <f t="shared" si="689"/>
        <v>1.8775387544737196E-5</v>
      </c>
      <c r="J1003" s="1">
        <f t="shared" si="689"/>
        <v>3.9211907808658373E-5</v>
      </c>
      <c r="K1003" s="1">
        <f t="shared" si="689"/>
        <v>3.6784242449210162E-5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8.5072721229562873</v>
      </c>
      <c r="G1004" s="1">
        <f t="shared" ref="G1004:K1004" si="690">SUM(G1005:G1006)</f>
        <v>7.3491097650473733</v>
      </c>
      <c r="H1004" s="1">
        <f t="shared" si="690"/>
        <v>10.055725380104349</v>
      </c>
      <c r="I1004" s="1">
        <f t="shared" si="690"/>
        <v>6.6627185320654654</v>
      </c>
      <c r="J1004" s="1">
        <f t="shared" si="690"/>
        <v>3.2308501771432923</v>
      </c>
      <c r="K1004" s="1">
        <f t="shared" si="690"/>
        <v>1.8222285538063741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8.5072721229562873</v>
      </c>
      <c r="G1005" s="1">
        <f t="shared" ref="G1005:K1005" si="691">G992-G996-G997-G1006</f>
        <v>7.3491097650473733</v>
      </c>
      <c r="H1005" s="1">
        <f t="shared" si="691"/>
        <v>9.6622084468319631</v>
      </c>
      <c r="I1005" s="1">
        <f t="shared" si="691"/>
        <v>5.900003222458718</v>
      </c>
      <c r="J1005" s="1">
        <f t="shared" si="691"/>
        <v>2.0325931868716598</v>
      </c>
      <c r="K1005" s="1">
        <f t="shared" si="691"/>
        <v>0.73027095302121969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0.39351693327238629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0.76271530960674705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1.1982569902716325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1.0919576007851544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8.4512184141984896</v>
      </c>
      <c r="G1007" s="1">
        <f t="shared" ref="G1007:K1007" si="692">SUM(G1008:G1009)</f>
        <v>7.052706087572993</v>
      </c>
      <c r="H1007" s="1">
        <f t="shared" si="692"/>
        <v>9.9812286598917055</v>
      </c>
      <c r="I1007" s="1">
        <f t="shared" si="692"/>
        <v>6.6626760538094887</v>
      </c>
      <c r="J1007" s="1">
        <f t="shared" si="692"/>
        <v>3.2308157500439361</v>
      </c>
      <c r="K1007" s="1">
        <f t="shared" si="692"/>
        <v>1.8222074480328141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8.4512184141984896</v>
      </c>
      <c r="G1008" s="1">
        <f t="shared" ref="G1008:K1008" si="693">G1005-G1011</f>
        <v>7.052706087572993</v>
      </c>
      <c r="H1008" s="1">
        <f t="shared" si="693"/>
        <v>9.5906270529402757</v>
      </c>
      <c r="I1008" s="1">
        <f t="shared" si="693"/>
        <v>5.8999656069049555</v>
      </c>
      <c r="J1008" s="1">
        <f t="shared" si="693"/>
        <v>2.0325715280872041</v>
      </c>
      <c r="K1008" s="1">
        <f t="shared" si="693"/>
        <v>0.7302624947335149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0.39060160695142959</v>
      </c>
      <c r="I1009" s="1">
        <f t="shared" si="694"/>
        <v>0.76271044690453282</v>
      </c>
      <c r="J1009" s="1">
        <f t="shared" si="694"/>
        <v>1.198244221956732</v>
      </c>
      <c r="K1009" s="1">
        <f t="shared" si="694"/>
        <v>1.0919449532992991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5.605370875779684E-2</v>
      </c>
      <c r="G1010" s="1">
        <f t="shared" si="695"/>
        <v>0.29640367747438073</v>
      </c>
      <c r="H1010" s="1">
        <f t="shared" si="695"/>
        <v>7.4496720212643891E-2</v>
      </c>
      <c r="I1010" s="1">
        <f t="shared" si="695"/>
        <v>4.2478255976497745E-5</v>
      </c>
      <c r="J1010" s="1">
        <f t="shared" si="695"/>
        <v>3.4427099356162973E-5</v>
      </c>
      <c r="K1010" s="1">
        <f t="shared" si="695"/>
        <v>2.1105773560171169E-5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5.605370875779684E-2</v>
      </c>
      <c r="G1011" s="1">
        <f t="shared" ref="G1011:K1011" si="696">G1005*IFERROR(G$994/G$992,0)</f>
        <v>0.29640367747438073</v>
      </c>
      <c r="H1011" s="1">
        <f t="shared" si="696"/>
        <v>7.1581393891687176E-2</v>
      </c>
      <c r="I1011" s="1">
        <f t="shared" si="696"/>
        <v>3.7615553762267275E-5</v>
      </c>
      <c r="J1011" s="1">
        <f t="shared" si="696"/>
        <v>2.1658784455602142E-5</v>
      </c>
      <c r="K1011" s="1">
        <f t="shared" si="696"/>
        <v>8.4582877048221271E-6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2.9153263209567085E-3</v>
      </c>
      <c r="I1012" s="1">
        <f t="shared" si="697"/>
        <v>4.8627022142304707E-6</v>
      </c>
      <c r="J1012" s="1">
        <f t="shared" si="697"/>
        <v>1.2768314900560831E-5</v>
      </c>
      <c r="K1012" s="1">
        <f t="shared" si="697"/>
        <v>1.2647485855349042E-5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0.10000083796406588</v>
      </c>
      <c r="G1013" s="1">
        <f>[1]Residential!C$20</f>
        <v>0.10000007833185748</v>
      </c>
      <c r="H1013" s="1">
        <f>[1]Residential!D$20</f>
        <v>2.5592002703813711E-2</v>
      </c>
      <c r="I1013" s="1">
        <f>[1]Residential!E$20</f>
        <v>4.8332890999389582E-4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0.10000083796406588</v>
      </c>
      <c r="G1014" s="1">
        <f t="shared" ref="G1014:G1015" si="698">G1013</f>
        <v>0.10000007833185748</v>
      </c>
      <c r="H1014" s="1">
        <f t="shared" ref="H1014:H1015" si="699">H1013</f>
        <v>2.5592002703813711E-2</v>
      </c>
      <c r="I1014" s="1">
        <f t="shared" ref="I1014:I1015" si="700">I1013</f>
        <v>4.8332890999389582E-4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0.10000083796406588</v>
      </c>
      <c r="G1015" s="1">
        <f t="shared" si="698"/>
        <v>0.10000007833185748</v>
      </c>
      <c r="H1015" s="1">
        <f t="shared" si="699"/>
        <v>2.5592002703813711E-2</v>
      </c>
      <c r="I1015" s="1">
        <f t="shared" si="700"/>
        <v>4.8332890999389582E-4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13.722994921175786</v>
      </c>
      <c r="G1018" s="1">
        <f t="shared" ref="G1018:K1018" si="704">G1019+G1021</f>
        <v>14.297796924143235</v>
      </c>
      <c r="H1018" s="1">
        <f t="shared" si="704"/>
        <v>17.347913626148245</v>
      </c>
      <c r="I1018" s="1">
        <f t="shared" si="704"/>
        <v>15.683625470307884</v>
      </c>
      <c r="J1018" s="1">
        <f t="shared" si="704"/>
        <v>12.188804151487155</v>
      </c>
      <c r="K1018" s="1">
        <f t="shared" si="704"/>
        <v>8.2182956616820633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12.682050437941989</v>
      </c>
      <c r="G1019" s="1">
        <f t="shared" ref="G1019:K1019" si="705">G1020</f>
        <v>13.103315219947207</v>
      </c>
      <c r="H1019" s="1">
        <f t="shared" si="705"/>
        <v>14.657315564137779</v>
      </c>
      <c r="I1019" s="1">
        <f t="shared" si="705"/>
        <v>12.977143261275302</v>
      </c>
      <c r="J1019" s="1">
        <f t="shared" si="705"/>
        <v>9.6128836688160959</v>
      </c>
      <c r="K1019" s="1">
        <f t="shared" si="705"/>
        <v>6.1097633085942897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12.682050437941989</v>
      </c>
      <c r="G1020" s="1">
        <f>[1]Residential!C$22-G1022-G1023</f>
        <v>13.103315219947207</v>
      </c>
      <c r="H1020" s="1">
        <f>[1]Residential!D$22-H1022-H1023</f>
        <v>14.657315564137779</v>
      </c>
      <c r="I1020" s="1">
        <f>[1]Residential!E$22-I1022-I1023</f>
        <v>12.977143261275302</v>
      </c>
      <c r="J1020" s="1">
        <f>[1]Residential!F$22-J1022-J1023</f>
        <v>9.6128836688160959</v>
      </c>
      <c r="K1020" s="1">
        <f>[1]Residential!G$22-K1022-K1023</f>
        <v>6.1097633085942897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1.0409444832337982</v>
      </c>
      <c r="G1021" s="1">
        <f t="shared" ref="G1021" si="706">G1022</f>
        <v>1.1944817041960281</v>
      </c>
      <c r="H1021" s="1">
        <f t="shared" ref="H1021" si="707">H1022</f>
        <v>2.690598062010467</v>
      </c>
      <c r="I1021" s="1">
        <f t="shared" ref="I1021" si="708">I1022</f>
        <v>2.7064822090325835</v>
      </c>
      <c r="J1021" s="1">
        <f t="shared" ref="J1021" si="709">J1022</f>
        <v>2.5759204826710587</v>
      </c>
      <c r="K1021" s="1">
        <f t="shared" ref="K1021" si="710">K1022</f>
        <v>2.1085323530877731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1.0409444832337982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1.1944817041960281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2.690598062010467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2.7064822090325835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2.5759204826710587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2.1085323530877731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3.2682125450662451</v>
      </c>
      <c r="G1023" s="1">
        <f t="shared" ref="G1023:K1023" si="711">G1024+G1026</f>
        <v>3.8319860988486543</v>
      </c>
      <c r="H1023" s="1">
        <f t="shared" si="711"/>
        <v>0.61053966357647249</v>
      </c>
      <c r="I1023" s="1">
        <f t="shared" si="711"/>
        <v>0.93770242986713392</v>
      </c>
      <c r="J1023" s="1">
        <f t="shared" si="711"/>
        <v>1.2957609852065006</v>
      </c>
      <c r="K1023" s="1">
        <f t="shared" si="711"/>
        <v>1.2494398708934833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2.9965420865337951</v>
      </c>
      <c r="G1024" s="1">
        <f t="shared" ref="G1024:K1024" si="712">G1025</f>
        <v>3.5202475454520061</v>
      </c>
      <c r="H1024" s="1">
        <f t="shared" si="712"/>
        <v>0.44878161491353619</v>
      </c>
      <c r="I1024" s="1">
        <f t="shared" si="712"/>
        <v>0.66567441952037121</v>
      </c>
      <c r="J1024" s="1">
        <f t="shared" si="712"/>
        <v>0.87703605886533964</v>
      </c>
      <c r="K1024" s="1">
        <f t="shared" si="712"/>
        <v>0.79882252494358919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2.9965420865337951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3.5202475454520061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0.44878161491353619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0.66567441952037121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0.87703605886533964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0.79882252494358919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0.27167045853245014</v>
      </c>
      <c r="G1026" s="1">
        <f t="shared" ref="G1026:K1026" si="713">G1027</f>
        <v>0.31173855339664824</v>
      </c>
      <c r="H1026" s="1">
        <f t="shared" si="713"/>
        <v>0.16175804866293628</v>
      </c>
      <c r="I1026" s="1">
        <f t="shared" si="713"/>
        <v>0.27202801034676277</v>
      </c>
      <c r="J1026" s="1">
        <f t="shared" si="713"/>
        <v>0.41872492634116093</v>
      </c>
      <c r="K1026" s="1">
        <f t="shared" si="713"/>
        <v>0.45061734594989417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0.27167045853245014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0.31173855339664824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0.16175804866293628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0.27202801034676277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0.41872492634116093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0.45061734594989417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2.5068272711627317</v>
      </c>
      <c r="G1028" s="1">
        <f>[1]Residential!C$23</f>
        <v>2.9280131750928553</v>
      </c>
      <c r="H1028" s="1">
        <f>[1]Residential!D$23</f>
        <v>0.96463644603808185</v>
      </c>
      <c r="I1028" s="1">
        <f>[1]Residential!E$23</f>
        <v>1.2742212226297285</v>
      </c>
      <c r="J1028" s="1">
        <f>[1]Residential!F$23</f>
        <v>1.7375745318548925</v>
      </c>
      <c r="K1028" s="1">
        <f>[1]Residential!G$23</f>
        <v>1.9557000585219884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0.78533924650288056</v>
      </c>
      <c r="G1029" s="1">
        <f t="shared" ref="G1029:K1029" si="714">G1030</f>
        <v>0.94128470226833094</v>
      </c>
      <c r="H1029" s="1">
        <f t="shared" si="714"/>
        <v>3.052626480645871E-2</v>
      </c>
      <c r="I1029" s="1">
        <f t="shared" si="714"/>
        <v>3.704287934875744E-2</v>
      </c>
      <c r="J1029" s="1">
        <f t="shared" si="714"/>
        <v>4.000777203347769E-2</v>
      </c>
      <c r="K1029" s="1">
        <f t="shared" si="714"/>
        <v>3.9399027278896472E-2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0.78533924650288056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0.94128470226833094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3.052626480645871E-2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3.704287934875744E-2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4.000777203347769E-2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3.9399027278896472E-2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1.7214880246598512</v>
      </c>
      <c r="G1031" s="1">
        <f t="shared" ref="G1031:K1031" si="715">G1028-G1029</f>
        <v>1.9867284728245242</v>
      </c>
      <c r="H1031" s="1">
        <f t="shared" si="715"/>
        <v>0.93411018123162315</v>
      </c>
      <c r="I1031" s="1">
        <f t="shared" si="715"/>
        <v>1.2371783432809711</v>
      </c>
      <c r="J1031" s="1">
        <f t="shared" si="715"/>
        <v>1.6975667598214148</v>
      </c>
      <c r="K1031" s="1">
        <f t="shared" si="715"/>
        <v>1.9163010312430919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1.7214880246598512</v>
      </c>
      <c r="G1032" s="1">
        <f t="shared" ref="G1032:K1032" si="716">G1031</f>
        <v>1.9867284728245242</v>
      </c>
      <c r="H1032" s="1">
        <f t="shared" si="716"/>
        <v>0.93411018123162315</v>
      </c>
      <c r="I1032" s="1">
        <f t="shared" si="716"/>
        <v>1.2371783432809711</v>
      </c>
      <c r="J1032" s="1">
        <f t="shared" si="716"/>
        <v>1.6975667598214148</v>
      </c>
      <c r="K1032" s="1">
        <f t="shared" si="716"/>
        <v>1.9163010312430919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2.7247313006903404E-2</v>
      </c>
      <c r="I1033" s="1">
        <f>[1]Residential!E$24</f>
        <v>5.967343046191085E-5</v>
      </c>
      <c r="J1033" s="1">
        <f>[1]Residential!F$24</f>
        <v>3.323124079223911E-2</v>
      </c>
      <c r="K1033" s="1">
        <f>[1]Residential!G$24</f>
        <v>1.811786267484379E-2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2.7247313006903404E-2</v>
      </c>
      <c r="I1034" s="1">
        <f t="shared" si="717"/>
        <v>5.967343046191085E-5</v>
      </c>
      <c r="J1034" s="1">
        <f t="shared" si="717"/>
        <v>3.323124079223911E-2</v>
      </c>
      <c r="K1034" s="1">
        <f t="shared" si="717"/>
        <v>1.811786267484379E-2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8.4092645935067303</v>
      </c>
      <c r="G1040" s="1">
        <f>[1]Residential!C$21</f>
        <v>9.6756640557501097</v>
      </c>
      <c r="H1040" s="1">
        <f>[1]Residential!D$21</f>
        <v>8.3619178433234609</v>
      </c>
      <c r="I1040" s="1">
        <f>[1]Residential!E$21</f>
        <v>9.5765566840735872</v>
      </c>
      <c r="J1040" s="1">
        <f>[1]Residential!F$21</f>
        <v>9.383913347747562</v>
      </c>
      <c r="K1040" s="1">
        <f>[1]Residential!G$21</f>
        <v>8.4778150908486332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0.11846611312503245</v>
      </c>
      <c r="G1041" s="1">
        <f t="shared" ref="G1041:K1041" si="721">SUM(G1042:G1044)</f>
        <v>1.028557803959378E-2</v>
      </c>
      <c r="H1041" s="1">
        <f t="shared" si="721"/>
        <v>1.4364032430554221E-2</v>
      </c>
      <c r="I1041" s="1">
        <f t="shared" si="721"/>
        <v>1.4836576772990451</v>
      </c>
      <c r="J1041" s="1">
        <f t="shared" si="721"/>
        <v>4.097311245575896</v>
      </c>
      <c r="K1041" s="1">
        <f t="shared" si="721"/>
        <v>1.2987818181355115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0.1180961965818616</v>
      </c>
      <c r="G1042" s="1">
        <f t="shared" si="722"/>
        <v>9.8828729141825743E-3</v>
      </c>
      <c r="H1042" s="1">
        <f t="shared" si="722"/>
        <v>1.4187629745047916E-2</v>
      </c>
      <c r="I1042" s="1">
        <f t="shared" si="722"/>
        <v>1.4783360493593176</v>
      </c>
      <c r="J1042" s="1">
        <f t="shared" si="722"/>
        <v>4.0841947664548854</v>
      </c>
      <c r="K1042" s="1">
        <f t="shared" si="722"/>
        <v>1.2926859424051809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3.6991654317085115E-4</v>
      </c>
      <c r="G1044" s="1">
        <f t="shared" si="723"/>
        <v>4.0270512541120535E-4</v>
      </c>
      <c r="H1044" s="1">
        <f t="shared" si="723"/>
        <v>1.7640268550630584E-4</v>
      </c>
      <c r="I1044" s="1">
        <f t="shared" si="723"/>
        <v>5.3216279397274979E-3</v>
      </c>
      <c r="J1044" s="1">
        <f t="shared" si="723"/>
        <v>1.3116479121010469E-2</v>
      </c>
      <c r="K1044" s="1">
        <f t="shared" si="723"/>
        <v>6.0958757303305692E-3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8.2907984803816976</v>
      </c>
      <c r="G1045" s="1">
        <f t="shared" ref="G1045:K1045" si="724">G1040-G1041</f>
        <v>9.6653784777105152</v>
      </c>
      <c r="H1045" s="1">
        <f t="shared" si="724"/>
        <v>8.3475538108929062</v>
      </c>
      <c r="I1045" s="1">
        <f t="shared" si="724"/>
        <v>8.0928990067745428</v>
      </c>
      <c r="J1045" s="1">
        <f t="shared" si="724"/>
        <v>5.286602102171666</v>
      </c>
      <c r="K1045" s="1">
        <f t="shared" si="724"/>
        <v>7.1790332727131219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15.194989462871298</v>
      </c>
      <c r="G1046" s="1">
        <f>[1]Residential!C$25</f>
        <v>17.635223694238814</v>
      </c>
      <c r="H1046" s="1">
        <f>[1]Residential!D$25</f>
        <v>26.829975827812927</v>
      </c>
      <c r="I1046" s="1">
        <f>[1]Residential!E$25</f>
        <v>45.584970753949406</v>
      </c>
      <c r="J1046" s="1">
        <f>[1]Residential!F$25</f>
        <v>66.384438428144705</v>
      </c>
      <c r="K1046" s="1">
        <f>[1]Residential!G$25</f>
        <v>70.444975529696634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13.10398948636897</v>
      </c>
      <c r="G1047" s="1">
        <f t="shared" ref="G1047:K1047" si="725">G1046-G1050</f>
        <v>15.286195852754041</v>
      </c>
      <c r="H1047" s="1">
        <f t="shared" si="725"/>
        <v>23.944559808239827</v>
      </c>
      <c r="I1047" s="1">
        <f t="shared" si="725"/>
        <v>39.444565725504432</v>
      </c>
      <c r="J1047" s="1">
        <f t="shared" si="725"/>
        <v>54.969226137858655</v>
      </c>
      <c r="K1047" s="1">
        <f t="shared" si="725"/>
        <v>56.126652712836645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13.10398948636897</v>
      </c>
      <c r="G1048" s="1">
        <f t="shared" ref="G1048:K1048" si="726">G1047-G1049</f>
        <v>15.286195852754041</v>
      </c>
      <c r="H1048" s="1">
        <f t="shared" si="726"/>
        <v>22.305324554830868</v>
      </c>
      <c r="I1048" s="1">
        <f t="shared" si="726"/>
        <v>36.668088615304853</v>
      </c>
      <c r="J1048" s="1">
        <f t="shared" si="726"/>
        <v>51.166128963262317</v>
      </c>
      <c r="K1048" s="1">
        <f t="shared" si="726"/>
        <v>52.518344991824165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1.6392352534089607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2.7764771101995813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3.8030971745963402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3.6083077210124763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2.0909999765023275</v>
      </c>
      <c r="G1050" s="1">
        <f t="shared" ref="G1050:K1050" si="727">SUM(G1051:G1052)</f>
        <v>2.3490278414847734</v>
      </c>
      <c r="H1050" s="1">
        <f t="shared" si="727"/>
        <v>2.8854160195730989</v>
      </c>
      <c r="I1050" s="1">
        <f t="shared" si="727"/>
        <v>6.1404050284449747</v>
      </c>
      <c r="J1050" s="1">
        <f t="shared" si="727"/>
        <v>11.415212290286052</v>
      </c>
      <c r="K1050" s="1">
        <f t="shared" si="727"/>
        <v>14.318322816859993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2.0909999765023275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2.3490278414847734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2.4723044870820776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5.1170675764761908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9.424551224267379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11.90990591575445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0.41311153249102112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1.0233374519687839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1.9906610660186725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2.4084169011055425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156.00949712005098</v>
      </c>
      <c r="G1053" s="3">
        <f>[1]Residential!C$245</f>
        <v>162.33757568574009</v>
      </c>
      <c r="H1053" s="3">
        <f>[1]Residential!D$245</f>
        <v>144.91760404487758</v>
      </c>
      <c r="I1053" s="3">
        <f>[1]Residential!E$245</f>
        <v>144.99359686750836</v>
      </c>
      <c r="J1053" s="3">
        <f>[1]Residential!F$245</f>
        <v>146.08681094020514</v>
      </c>
      <c r="K1053" s="3">
        <f>[1]Residential!G$245</f>
        <v>145.45215070876679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129.03116994108098</v>
      </c>
      <c r="G1054" s="1">
        <f>[1]Residential!C$116</f>
        <v>136.40863847974805</v>
      </c>
      <c r="H1054" s="1">
        <f>[1]Residential!D$116</f>
        <v>123.68210421264195</v>
      </c>
      <c r="I1054" s="1">
        <f>[1]Residential!E$116</f>
        <v>122.83851166641733</v>
      </c>
      <c r="J1054" s="1">
        <f>[1]Residential!F$116</f>
        <v>119.25775785951942</v>
      </c>
      <c r="K1054" s="1">
        <f>[1]Residential!G$116</f>
        <v>116.73661206266743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27.968362214930551</v>
      </c>
      <c r="G1055" s="1">
        <f t="shared" ref="G1055:K1055" si="730">SUM(G1056:G1057)</f>
        <v>28.667633952760685</v>
      </c>
      <c r="H1055" s="1">
        <f t="shared" si="730"/>
        <v>34.107439195288599</v>
      </c>
      <c r="I1055" s="1">
        <f t="shared" si="730"/>
        <v>52.370462862480899</v>
      </c>
      <c r="J1055" s="1">
        <f t="shared" si="730"/>
        <v>69.751257021307509</v>
      </c>
      <c r="K1055" s="1">
        <f t="shared" si="730"/>
        <v>69.440660831542786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8.9080139233535363</v>
      </c>
      <c r="G1056" s="1">
        <f>[1]Residential!C$102</f>
        <v>6.5976237326770102</v>
      </c>
      <c r="H1056" s="1">
        <f>[1]Residential!D$102</f>
        <v>0.80423524491663367</v>
      </c>
      <c r="I1056" s="1">
        <f>[1]Residential!E$102</f>
        <v>0.19951029457321937</v>
      </c>
      <c r="J1056" s="1">
        <f>[1]Residential!F$102</f>
        <v>1.308477518795912E-2</v>
      </c>
      <c r="K1056" s="1">
        <f>[1]Residential!G$102</f>
        <v>9.8933083241588247E-3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19.060348291577014</v>
      </c>
      <c r="G1057" s="1">
        <f>[1]Residential!C$104</f>
        <v>22.070010220083674</v>
      </c>
      <c r="H1057" s="1">
        <f>[1]Residential!D$104</f>
        <v>33.303203950371966</v>
      </c>
      <c r="I1057" s="1">
        <f>[1]Residential!E$104</f>
        <v>52.170952567907676</v>
      </c>
      <c r="J1057" s="1">
        <f>[1]Residential!F$104</f>
        <v>69.738172246119547</v>
      </c>
      <c r="K1057" s="1">
        <f>[1]Residential!G$104</f>
        <v>69.430767523218634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45.124396259563312</v>
      </c>
      <c r="G1058" s="1">
        <f t="shared" ref="G1058:K1058" si="731">G1059</f>
        <v>39.027292914744201</v>
      </c>
      <c r="H1058" s="1">
        <f t="shared" si="731"/>
        <v>32.696614360287285</v>
      </c>
      <c r="I1058" s="1">
        <f t="shared" si="731"/>
        <v>16.015503929915123</v>
      </c>
      <c r="J1058" s="1">
        <f t="shared" si="731"/>
        <v>3.0609583301578231</v>
      </c>
      <c r="K1058" s="1">
        <f t="shared" si="731"/>
        <v>0.12865573517083734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45.124396259563312</v>
      </c>
      <c r="G1059" s="1">
        <f>[1]Residential!C$105</f>
        <v>39.027292914744201</v>
      </c>
      <c r="H1059" s="1">
        <f>[1]Residential!D$105</f>
        <v>32.696614360287285</v>
      </c>
      <c r="I1059" s="1">
        <f>[1]Residential!E$105</f>
        <v>16.015503929915123</v>
      </c>
      <c r="J1059" s="1">
        <f>[1]Residential!F$105</f>
        <v>3.0609583301578231</v>
      </c>
      <c r="K1059" s="1">
        <f>[1]Residential!G$105</f>
        <v>0.12865573517083734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36.569926391131858</v>
      </c>
      <c r="G1060" s="1">
        <f t="shared" ref="G1060:K1060" si="732">SUM(G1061:G1062)</f>
        <v>38.872949517743557</v>
      </c>
      <c r="H1060" s="1">
        <f t="shared" si="732"/>
        <v>34.971109799214439</v>
      </c>
      <c r="I1060" s="1">
        <f t="shared" si="732"/>
        <v>27.683254661457362</v>
      </c>
      <c r="J1060" s="1">
        <f t="shared" si="732"/>
        <v>12.906484425258064</v>
      </c>
      <c r="K1060" s="1">
        <f t="shared" si="732"/>
        <v>8.566320829277517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36.569926391131858</v>
      </c>
      <c r="G1061" s="1">
        <f>[1]Residential!C$106</f>
        <v>38.872949517743557</v>
      </c>
      <c r="H1061" s="1">
        <f>[1]Residential!D$106</f>
        <v>31.422658131106857</v>
      </c>
      <c r="I1061" s="1">
        <f>[1]Residential!E$106</f>
        <v>21.96185621055481</v>
      </c>
      <c r="J1061" s="1">
        <f>[1]Residential!F$106</f>
        <v>5.4235012986362205</v>
      </c>
      <c r="K1061" s="1">
        <f>[1]Residential!G$106</f>
        <v>1.7821381880688598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3.5484516681075799</v>
      </c>
      <c r="I1062" s="1">
        <f>[1]Residential!E$107</f>
        <v>5.7213984509025497</v>
      </c>
      <c r="J1062" s="1">
        <f>[1]Residential!F$107</f>
        <v>7.4829831266218427</v>
      </c>
      <c r="K1062" s="1">
        <f>[1]Residential!G$107</f>
        <v>6.7841826412086572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7.2000603334127389E-2</v>
      </c>
      <c r="G1063" s="1">
        <f t="shared" ref="G1063:K1063" si="733">G1064</f>
        <v>7.2000056398937501E-2</v>
      </c>
      <c r="H1063" s="1">
        <f t="shared" si="733"/>
        <v>2.0428586881170555E-2</v>
      </c>
      <c r="I1063" s="1">
        <f t="shared" si="733"/>
        <v>3.8666312799511649E-4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7.2000603334127389E-2</v>
      </c>
      <c r="G1064" s="1">
        <f>[1]Residential!C$108</f>
        <v>7.2000056398937501E-2</v>
      </c>
      <c r="H1064" s="1">
        <f>[1]Residential!D$108</f>
        <v>2.0428586881170555E-2</v>
      </c>
      <c r="I1064" s="1">
        <f>[1]Residential!E$108</f>
        <v>3.8666312799511649E-4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6.6318191726394193</v>
      </c>
      <c r="G1065" s="1">
        <f>SUM([1]Residential!C$109:C$110)</f>
        <v>7.7022959599032257</v>
      </c>
      <c r="H1065" s="1">
        <f>SUM([1]Residential!D$109:D$110)</f>
        <v>5.8563137454161618</v>
      </c>
      <c r="I1065" s="1">
        <f>SUM([1]Residential!E$109:E$110)</f>
        <v>6.5700114318296832</v>
      </c>
      <c r="J1065" s="1">
        <f>SUM([1]Residential!F$109:F$110)</f>
        <v>6.245228188320235</v>
      </c>
      <c r="K1065" s="1">
        <f>SUM([1]Residential!G$109:G$110)</f>
        <v>5.4887377299123434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7.8077971081066552E-2</v>
      </c>
      <c r="G1066" s="1">
        <f>[1]Residential!C$109</f>
        <v>9.2498521797126469E-3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7.7834168592758185E-2</v>
      </c>
      <c r="G1067" s="1">
        <f t="shared" ref="G1067:K1067" si="734">IFERROR(G$1066/G$1041,0)*G1042</f>
        <v>8.8876982134768901E-3</v>
      </c>
      <c r="H1067" s="1">
        <f t="shared" si="734"/>
        <v>0</v>
      </c>
      <c r="I1067" s="1">
        <f t="shared" si="734"/>
        <v>0</v>
      </c>
      <c r="J1067" s="1">
        <f t="shared" si="734"/>
        <v>0</v>
      </c>
      <c r="K1067" s="1">
        <f t="shared" si="734"/>
        <v>0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2.438024883083536E-4</v>
      </c>
      <c r="G1069" s="1">
        <f t="shared" si="736"/>
        <v>3.621539662357573E-4</v>
      </c>
      <c r="H1069" s="1">
        <f t="shared" si="736"/>
        <v>0</v>
      </c>
      <c r="I1069" s="1">
        <f t="shared" si="736"/>
        <v>0</v>
      </c>
      <c r="J1069" s="1">
        <f t="shared" si="736"/>
        <v>0</v>
      </c>
      <c r="K1069" s="1">
        <f t="shared" si="736"/>
        <v>0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6.5537412015583527</v>
      </c>
      <c r="G1070" s="1">
        <f t="shared" ref="G1070:K1070" si="737">G1065-G1066</f>
        <v>7.6930461077235126</v>
      </c>
      <c r="H1070" s="1">
        <f t="shared" si="737"/>
        <v>5.8563137454161618</v>
      </c>
      <c r="I1070" s="1">
        <f t="shared" si="737"/>
        <v>6.5700114318296832</v>
      </c>
      <c r="J1070" s="1">
        <f t="shared" si="737"/>
        <v>6.245228188320235</v>
      </c>
      <c r="K1070" s="1">
        <f t="shared" si="737"/>
        <v>5.4887377299123434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9.1310763153182304</v>
      </c>
      <c r="G1071" s="1">
        <f t="shared" ref="G1071:K1071" si="738">G1072</f>
        <v>9.4343869583619906</v>
      </c>
      <c r="H1071" s="1">
        <f t="shared" si="738"/>
        <v>10.489565727448584</v>
      </c>
      <c r="I1071" s="1">
        <f t="shared" si="738"/>
        <v>9.3917799389423422</v>
      </c>
      <c r="J1071" s="1">
        <f t="shared" si="738"/>
        <v>7.0363119485461523</v>
      </c>
      <c r="K1071" s="1">
        <f t="shared" si="738"/>
        <v>4.6160613255893077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9.1310763153182304</v>
      </c>
      <c r="G1072" s="1">
        <f>[1]Residential!C$111</f>
        <v>9.4343869583619906</v>
      </c>
      <c r="H1072" s="1">
        <f>[1]Residential!D$111</f>
        <v>10.489565727448584</v>
      </c>
      <c r="I1072" s="1">
        <f>[1]Residential!E$111</f>
        <v>9.3917799389423422</v>
      </c>
      <c r="J1072" s="1">
        <f>[1]Residential!F$111</f>
        <v>7.0363119485461523</v>
      </c>
      <c r="K1072" s="1">
        <f>[1]Residential!G$111</f>
        <v>4.6160613255893077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2.6968878778804144</v>
      </c>
      <c r="G1073" s="1">
        <f t="shared" ref="G1073:K1073" si="739">G1074</f>
        <v>3.1682227909068046</v>
      </c>
      <c r="H1073" s="1">
        <f t="shared" si="739"/>
        <v>0.32829369578123041</v>
      </c>
      <c r="I1073" s="1">
        <f t="shared" si="739"/>
        <v>0.49285108284737844</v>
      </c>
      <c r="J1073" s="1">
        <f t="shared" si="739"/>
        <v>0.65628791284797683</v>
      </c>
      <c r="K1073" s="1">
        <f t="shared" si="739"/>
        <v>0.60476030955871629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2.6968878778804144</v>
      </c>
      <c r="G1074" s="1">
        <f>[1]Residential!C$112</f>
        <v>3.1682227909068046</v>
      </c>
      <c r="H1074" s="1">
        <f>[1]Residential!D$112</f>
        <v>0.32829369578123041</v>
      </c>
      <c r="I1074" s="1">
        <f>[1]Residential!E$112</f>
        <v>0.49285108284737844</v>
      </c>
      <c r="J1074" s="1">
        <f>[1]Residential!F$112</f>
        <v>0.65628791284797683</v>
      </c>
      <c r="K1074" s="1">
        <f>[1]Residential!G$112</f>
        <v>0.60476030955871629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0.78533924650288056</v>
      </c>
      <c r="G1075" s="1">
        <f t="shared" ref="G1075:K1075" si="740">G1076</f>
        <v>0.94128470226833105</v>
      </c>
      <c r="H1075" s="1">
        <f t="shared" si="740"/>
        <v>3.052626480645871E-2</v>
      </c>
      <c r="I1075" s="1">
        <f t="shared" si="740"/>
        <v>3.7042879348757433E-2</v>
      </c>
      <c r="J1075" s="1">
        <f t="shared" si="740"/>
        <v>4.000777203347769E-2</v>
      </c>
      <c r="K1075" s="1">
        <f t="shared" si="740"/>
        <v>3.9399027278896472E-2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0.78533924650288056</v>
      </c>
      <c r="G1076" s="1">
        <f>[1]Residential!C$113</f>
        <v>0.94128470226833105</v>
      </c>
      <c r="H1076" s="1">
        <f>[1]Residential!D$113</f>
        <v>3.052626480645871E-2</v>
      </c>
      <c r="I1076" s="1">
        <f>[1]Residential!E$113</f>
        <v>3.7042879348757433E-2</v>
      </c>
      <c r="J1076" s="1">
        <f>[1]Residential!F$113</f>
        <v>4.000777203347769E-2</v>
      </c>
      <c r="K1076" s="1">
        <f>[1]Residential!G$113</f>
        <v>3.9399027278896472E-2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5.1361859780171007E-2</v>
      </c>
      <c r="G1079" s="1">
        <f>[1]Residential!C$10-[1]Residential!C$223</f>
        <v>8.5225716266603158</v>
      </c>
      <c r="H1079" s="1">
        <f>[1]Residential!D$10-[1]Residential!D$223</f>
        <v>5.1818128375180468</v>
      </c>
      <c r="I1079" s="1">
        <f>[1]Residential!E$10-[1]Residential!E$223</f>
        <v>10.277218216467773</v>
      </c>
      <c r="J1079" s="1">
        <f>[1]Residential!F$10-[1]Residential!F$223</f>
        <v>19.561222261048165</v>
      </c>
      <c r="K1079" s="1">
        <f>[1]Residential!G$10-[1]Residential!G$223</f>
        <v>27.852016274337036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26.978327178970023</v>
      </c>
      <c r="G1080" s="1">
        <f>[1]Residential!C$224</f>
        <v>25.928937205992064</v>
      </c>
      <c r="H1080" s="1">
        <f>[1]Residential!D$224</f>
        <v>21.235499832235618</v>
      </c>
      <c r="I1080" s="1">
        <f>[1]Residential!E$224</f>
        <v>22.155085201090994</v>
      </c>
      <c r="J1080" s="1">
        <f>[1]Residential!F$224</f>
        <v>26.829053080685767</v>
      </c>
      <c r="K1080" s="1">
        <f>[1]Residential!G$224</f>
        <v>28.715538646099365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9.884605564173361</v>
      </c>
      <c r="G1081" s="1">
        <f t="shared" ref="G1081:K1081" si="742">SUM(G1082:G1083)</f>
        <v>10.604171149447549</v>
      </c>
      <c r="H1081" s="1">
        <f t="shared" si="742"/>
        <v>7.8830957053471291</v>
      </c>
      <c r="I1081" s="1">
        <f t="shared" si="742"/>
        <v>11.41119876979495</v>
      </c>
      <c r="J1081" s="1">
        <f t="shared" si="742"/>
        <v>17.464646636249661</v>
      </c>
      <c r="K1081" s="1">
        <f t="shared" si="742"/>
        <v>20.225235998965953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6.644704501680744</v>
      </c>
      <c r="G1082" s="1">
        <f>[1]Residential!C$231-G1056</f>
        <v>6.9687096598331104</v>
      </c>
      <c r="H1082" s="1">
        <f>[1]Residential!D$231-H1056</f>
        <v>2.7520853676998822</v>
      </c>
      <c r="I1082" s="1">
        <f>[1]Residential!E$231-I1056</f>
        <v>1.9803002889388213</v>
      </c>
      <c r="J1082" s="1">
        <f>[1]Residential!F$231-J1056</f>
        <v>1.7164345140789481</v>
      </c>
      <c r="K1082" s="1">
        <f>[1]Residential!G$231-K1056</f>
        <v>1.5619441385852875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3.239901062492617</v>
      </c>
      <c r="G1083" s="1">
        <f>[1]Residential!C$233-G1057</f>
        <v>3.635461489614439</v>
      </c>
      <c r="H1083" s="1">
        <f>[1]Residential!D$233-H1057</f>
        <v>5.1310103376472469</v>
      </c>
      <c r="I1083" s="1">
        <f>[1]Residential!E$233-I1057</f>
        <v>9.4308984808561291</v>
      </c>
      <c r="J1083" s="1">
        <f>[1]Residential!F$233-J1057</f>
        <v>15.748212122170713</v>
      </c>
      <c r="K1083" s="1">
        <f>[1]Residential!G$233-K1057</f>
        <v>18.663291860380667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6.9844610614392835</v>
      </c>
      <c r="G1084" s="1">
        <f t="shared" ref="G1084:K1084" si="743">G1085</f>
        <v>5.5413535512029455</v>
      </c>
      <c r="H1084" s="1">
        <f t="shared" si="743"/>
        <v>4.2794051451674164</v>
      </c>
      <c r="I1084" s="1">
        <f t="shared" si="743"/>
        <v>1.9019093501906781</v>
      </c>
      <c r="J1084" s="1">
        <f t="shared" si="743"/>
        <v>0.54781848236424224</v>
      </c>
      <c r="K1084" s="1">
        <f t="shared" si="743"/>
        <v>1.3345901309381625E-2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6.9844610614392835</v>
      </c>
      <c r="G1085" s="1">
        <f>[1]Residential!C$234-G1059</f>
        <v>5.5413535512029455</v>
      </c>
      <c r="H1085" s="1">
        <f>[1]Residential!D$234-H1059</f>
        <v>4.2794051451674164</v>
      </c>
      <c r="I1085" s="1">
        <f>[1]Residential!E$234-I1059</f>
        <v>1.9019093501906781</v>
      </c>
      <c r="J1085" s="1">
        <f>[1]Residential!F$234-J1059</f>
        <v>0.54781848236424224</v>
      </c>
      <c r="K1085" s="1">
        <f>[1]Residential!G$234-K1059</f>
        <v>1.3345901309381625E-2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6.3804540922172137</v>
      </c>
      <c r="G1086" s="1">
        <f t="shared" ref="G1086:K1086" si="744">SUM(G1087:G1088)</f>
        <v>5.5412287628457264</v>
      </c>
      <c r="H1086" s="1">
        <f t="shared" si="744"/>
        <v>5.9329229856405208</v>
      </c>
      <c r="I1086" s="1">
        <f t="shared" si="744"/>
        <v>5.0414727130118226</v>
      </c>
      <c r="J1086" s="1">
        <f t="shared" si="744"/>
        <v>4.3364203103835699</v>
      </c>
      <c r="K1086" s="1">
        <f t="shared" si="744"/>
        <v>3.9160815878605133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6.3804540922172137</v>
      </c>
      <c r="G1087" s="1">
        <f>[1]Residential!C$235-G1061</f>
        <v>5.5412287628457264</v>
      </c>
      <c r="H1087" s="1">
        <f>[1]Residential!D$235-H1061</f>
        <v>5.1262945198771135</v>
      </c>
      <c r="I1087" s="1">
        <f>[1]Residential!E$235-I1061</f>
        <v>3.2554199514362914</v>
      </c>
      <c r="J1087" s="1">
        <f>[1]Residential!F$235-J1061</f>
        <v>1.1475022540932649</v>
      </c>
      <c r="K1087" s="1">
        <f>[1]Residential!G$235-K1061</f>
        <v>0.41570708596981643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0.8066284657634073</v>
      </c>
      <c r="I1088" s="1">
        <f>[1]Residential!E$236-I1062</f>
        <v>1.7860527615755313</v>
      </c>
      <c r="J1088" s="1">
        <f>[1]Residential!F$236-J1062</f>
        <v>3.188918056290305</v>
      </c>
      <c r="K1088" s="1">
        <f>[1]Residential!G$236-K1062</f>
        <v>3.5003745018906969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1.3170521582806369</v>
      </c>
      <c r="G1091" s="1">
        <f t="shared" ref="G1091:K1091" si="745">SUM(G1092,G1096)</f>
        <v>1.4633778217004063</v>
      </c>
      <c r="H1091" s="1">
        <f t="shared" si="745"/>
        <v>0.95745567318107128</v>
      </c>
      <c r="I1091" s="1">
        <f t="shared" si="745"/>
        <v>1.2140226092657516</v>
      </c>
      <c r="J1091" s="1">
        <f t="shared" si="745"/>
        <v>1.3479651881490593</v>
      </c>
      <c r="K1091" s="1">
        <f t="shared" si="745"/>
        <v>1.356877498420384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1.5505965655810416E-2</v>
      </c>
      <c r="G1092" s="1">
        <f>[1]Residential!C$238-G1066</f>
        <v>1.7574017675073498E-3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1.5457547478978114E-2</v>
      </c>
      <c r="G1093" s="1">
        <f t="shared" ref="G1093:K1095" si="746">IFERROR(G$1092/G$1041,0)*G1042</f>
        <v>1.6885952603321952E-3</v>
      </c>
      <c r="H1093" s="1">
        <f t="shared" si="746"/>
        <v>0</v>
      </c>
      <c r="I1093" s="1">
        <f t="shared" si="746"/>
        <v>0</v>
      </c>
      <c r="J1093" s="1">
        <f t="shared" si="746"/>
        <v>0</v>
      </c>
      <c r="K1093" s="1">
        <f t="shared" si="746"/>
        <v>0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4.8418176832302127E-5</v>
      </c>
      <c r="G1095" s="1">
        <f t="shared" si="746"/>
        <v>6.8806507175154526E-5</v>
      </c>
      <c r="H1095" s="1">
        <f t="shared" si="746"/>
        <v>0</v>
      </c>
      <c r="I1095" s="1">
        <f t="shared" si="746"/>
        <v>0</v>
      </c>
      <c r="J1095" s="1">
        <f t="shared" si="746"/>
        <v>0</v>
      </c>
      <c r="K1095" s="1">
        <f t="shared" si="746"/>
        <v>0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1.3015461926248264</v>
      </c>
      <c r="G1096" s="1">
        <f>[1]Residential!C$239-G1070</f>
        <v>1.461620419932899</v>
      </c>
      <c r="H1096" s="1">
        <f>[1]Residential!D$239-H1070</f>
        <v>0.95745567318107128</v>
      </c>
      <c r="I1096" s="1">
        <f>[1]Residential!E$239-I1070</f>
        <v>1.2140226092657516</v>
      </c>
      <c r="J1096" s="1">
        <f>[1]Residential!F$239-J1070</f>
        <v>1.3479651881490593</v>
      </c>
      <c r="K1096" s="1">
        <f>[1]Residential!G$239-K1070</f>
        <v>1.356877498420384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0.52047224161689876</v>
      </c>
      <c r="G1097" s="1">
        <f t="shared" ref="G1097:K1097" si="747">G1098</f>
        <v>0.59724085209801459</v>
      </c>
      <c r="H1097" s="1">
        <f t="shared" si="747"/>
        <v>1.175200166624597</v>
      </c>
      <c r="I1097" s="1">
        <f t="shared" si="747"/>
        <v>1.2220551732537412</v>
      </c>
      <c r="J1097" s="1">
        <f t="shared" si="747"/>
        <v>1.2303266092741874</v>
      </c>
      <c r="K1097" s="1">
        <f t="shared" si="747"/>
        <v>1.0610474490147492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0.52047224161689876</v>
      </c>
      <c r="G1098" s="1">
        <f>[1]Residential!C$240-G1072</f>
        <v>0.59724085209801459</v>
      </c>
      <c r="H1098" s="1">
        <f>[1]Residential!D$240-H1072</f>
        <v>1.175200166624597</v>
      </c>
      <c r="I1098" s="1">
        <f>[1]Residential!E$240-I1072</f>
        <v>1.2220551732537412</v>
      </c>
      <c r="J1098" s="1">
        <f>[1]Residential!F$240-J1072</f>
        <v>1.2303266092741874</v>
      </c>
      <c r="K1098" s="1">
        <f>[1]Residential!G$240-K1072</f>
        <v>1.0610474490147492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0.16979403658278125</v>
      </c>
      <c r="G1099" s="1">
        <f t="shared" ref="G1099" si="748">G1100</f>
        <v>0.19483659587290525</v>
      </c>
      <c r="H1099" s="1">
        <f t="shared" ref="H1099" si="749">H1100</f>
        <v>7.3309975043260367E-2</v>
      </c>
      <c r="I1099" s="1">
        <f t="shared" ref="I1099" si="750">I1100</f>
        <v>0.1272482422930834</v>
      </c>
      <c r="J1099" s="1">
        <f t="shared" ref="J1099" si="751">J1100</f>
        <v>0.20430909444362477</v>
      </c>
      <c r="K1099" s="1">
        <f t="shared" ref="K1099" si="752">K1100</f>
        <v>0.22664917928529316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0.16979403658278125</v>
      </c>
      <c r="G1100" s="1">
        <f>[1]Residential!C$241-G1074</f>
        <v>0.19483659587290525</v>
      </c>
      <c r="H1100" s="1">
        <f>[1]Residential!D$241-H1074</f>
        <v>7.3309975043260367E-2</v>
      </c>
      <c r="I1100" s="1">
        <f>[1]Residential!E$241-I1074</f>
        <v>0.1272482422930834</v>
      </c>
      <c r="J1100" s="1">
        <f>[1]Residential!F$241-J1074</f>
        <v>0.20430909444362477</v>
      </c>
      <c r="K1100" s="1">
        <f>[1]Residential!G$241-K1074</f>
        <v>0.22664917928529316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1.7214880246598512</v>
      </c>
      <c r="G1101" s="1">
        <f t="shared" ref="G1101" si="753">G1102</f>
        <v>1.9867284728245242</v>
      </c>
      <c r="H1101" s="1">
        <f t="shared" ref="H1101" si="754">H1102</f>
        <v>0.93411018123162315</v>
      </c>
      <c r="I1101" s="1">
        <f t="shared" ref="I1101" si="755">I1102</f>
        <v>1.2371783432809711</v>
      </c>
      <c r="J1101" s="1">
        <f t="shared" ref="J1101" si="756">J1102</f>
        <v>1.6975667598214148</v>
      </c>
      <c r="K1101" s="1">
        <f t="shared" ref="K1101" si="757">K1102</f>
        <v>1.9163010312430919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1.7214880246598512</v>
      </c>
      <c r="G1102" s="1">
        <f>[1]Residential!C$242-G1076</f>
        <v>1.9867284728245242</v>
      </c>
      <c r="H1102" s="1">
        <f>[1]Residential!D$242-H1076</f>
        <v>0.93411018123162315</v>
      </c>
      <c r="I1102" s="1">
        <f>[1]Residential!E$242-I1076</f>
        <v>1.2371783432809711</v>
      </c>
      <c r="J1102" s="1">
        <f>[1]Residential!F$242-J1076</f>
        <v>1.6975667598214148</v>
      </c>
      <c r="K1102" s="1">
        <f>[1]Residential!G$242-K1076</f>
        <v>1.9163010312430919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0.95000000000000029</v>
      </c>
      <c r="G1107" s="4">
        <f t="shared" ref="G1107:K1108" si="765">IFERROR(G1056/G973,"-")</f>
        <v>0.95000000000000062</v>
      </c>
      <c r="H1107" s="4">
        <f t="shared" si="765"/>
        <v>0.91568484467257827</v>
      </c>
      <c r="I1107" s="4">
        <f t="shared" si="765"/>
        <v>0.91697565547783977</v>
      </c>
      <c r="J1107" s="4">
        <f t="shared" si="765"/>
        <v>0.94223605850184544</v>
      </c>
      <c r="K1107" s="4">
        <f t="shared" si="765"/>
        <v>0.94757074544612307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3.2000000192922031</v>
      </c>
      <c r="G1108" s="4">
        <f t="shared" si="765"/>
        <v>3.253333452986459</v>
      </c>
      <c r="H1108" s="4">
        <f t="shared" si="765"/>
        <v>3.0281477685483771</v>
      </c>
      <c r="I1108" s="4">
        <f t="shared" si="765"/>
        <v>3.3652461072619086</v>
      </c>
      <c r="J1108" s="4">
        <f t="shared" si="765"/>
        <v>3.7550080615249732</v>
      </c>
      <c r="K1108" s="4">
        <f t="shared" si="765"/>
        <v>4.1053117845379345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0.89583333333333393</v>
      </c>
      <c r="G1109" s="4">
        <f t="shared" ref="G1109:K1109" si="766">IFERROR(G1059/G983,"-")</f>
        <v>0.89583333333333393</v>
      </c>
      <c r="H1109" s="4">
        <f t="shared" si="766"/>
        <v>0.84775635294362861</v>
      </c>
      <c r="I1109" s="4">
        <f t="shared" si="766"/>
        <v>0.86464057716831944</v>
      </c>
      <c r="J1109" s="4">
        <f t="shared" si="766"/>
        <v>0.86540371672049621</v>
      </c>
      <c r="K1109" s="4">
        <f t="shared" si="766"/>
        <v>0.86768854687502572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0.95000000000000095</v>
      </c>
      <c r="G1110" s="4">
        <f t="shared" ref="G1110:K1110" si="767">IFERROR(G1061/G996,"-")</f>
        <v>0.95000000000000051</v>
      </c>
      <c r="H1110" s="4">
        <f t="shared" si="767"/>
        <v>0.9293957108363452</v>
      </c>
      <c r="I1110" s="4">
        <f t="shared" si="767"/>
        <v>0.929940884535852</v>
      </c>
      <c r="J1110" s="4">
        <f t="shared" si="767"/>
        <v>0.9285667830201243</v>
      </c>
      <c r="K1110" s="4">
        <f t="shared" si="767"/>
        <v>0.93655347012598633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1.8585905928677673</v>
      </c>
      <c r="I1111" s="4">
        <f t="shared" si="768"/>
        <v>1.9428017895842411</v>
      </c>
      <c r="J1111" s="4">
        <f t="shared" si="768"/>
        <v>2.0334823481426154</v>
      </c>
      <c r="K1111" s="4">
        <f t="shared" si="768"/>
        <v>2.1361617858645339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0.71999999999999953</v>
      </c>
      <c r="G1112" s="4">
        <f t="shared" ref="G1112:K1112" si="769">IFERROR(G1064/G1015,"-")</f>
        <v>0.72000000000000119</v>
      </c>
      <c r="H1112" s="4">
        <f t="shared" si="769"/>
        <v>0.7982410410626557</v>
      </c>
      <c r="I1112" s="4">
        <f t="shared" si="769"/>
        <v>0.79999999999999971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0.71999999999999986</v>
      </c>
      <c r="G1117" s="4">
        <f t="shared" ref="G1117:K1117" si="770">IFERROR(G1072/G1020,"-")</f>
        <v>0.72000000000000008</v>
      </c>
      <c r="H1117" s="4">
        <f t="shared" si="770"/>
        <v>0.71565394642341762</v>
      </c>
      <c r="I1117" s="4">
        <f t="shared" si="770"/>
        <v>0.72371705774167316</v>
      </c>
      <c r="J1117" s="4">
        <f t="shared" si="770"/>
        <v>0.73196682608068331</v>
      </c>
      <c r="K1117" s="4">
        <f t="shared" si="770"/>
        <v>0.7555221196696984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0.89999999999999958</v>
      </c>
      <c r="G1118" s="4">
        <f t="shared" ref="G1118:K1118" si="771">IFERROR(G1074/G1025,"-")</f>
        <v>0.89999999999999969</v>
      </c>
      <c r="H1118" s="4">
        <f t="shared" si="771"/>
        <v>0.7315221588221269</v>
      </c>
      <c r="I1118" s="4">
        <f t="shared" si="771"/>
        <v>0.74037858207392937</v>
      </c>
      <c r="J1118" s="4">
        <f t="shared" si="771"/>
        <v>0.74830208657218211</v>
      </c>
      <c r="K1118" s="4">
        <f t="shared" si="771"/>
        <v>0.75706466790157545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0.79000000000000015</v>
      </c>
      <c r="G1121" s="4">
        <f t="shared" ref="G1121:K1122" si="773">IFERROR(G1082/G976,"-")</f>
        <v>0.79200000000000037</v>
      </c>
      <c r="H1121" s="4">
        <f t="shared" si="773"/>
        <v>0.46559949042355225</v>
      </c>
      <c r="I1121" s="4">
        <f t="shared" si="773"/>
        <v>0.48499988531125587</v>
      </c>
      <c r="J1121" s="4">
        <f t="shared" si="773"/>
        <v>0.50441110271048673</v>
      </c>
      <c r="K1121" s="4">
        <f t="shared" si="773"/>
        <v>0.5190177905507033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2.8200000000000025</v>
      </c>
      <c r="G1122" s="4">
        <f t="shared" si="773"/>
        <v>2.826000000000001</v>
      </c>
      <c r="H1122" s="4">
        <f t="shared" si="773"/>
        <v>1.9298901894530862</v>
      </c>
      <c r="I1122" s="4">
        <f t="shared" si="773"/>
        <v>2.1862003147320195</v>
      </c>
      <c r="J1122" s="4">
        <f t="shared" si="773"/>
        <v>2.4903631577386078</v>
      </c>
      <c r="K1122" s="4">
        <f t="shared" si="773"/>
        <v>2.763545873641557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0.70833333333333226</v>
      </c>
      <c r="G1123" s="4">
        <f t="shared" ref="G1123:K1123" si="774">IFERROR(G1085/G989,"-")</f>
        <v>0.71458333333333313</v>
      </c>
      <c r="H1123" s="4">
        <f t="shared" si="774"/>
        <v>0.50106337042880122</v>
      </c>
      <c r="I1123" s="4">
        <f t="shared" si="774"/>
        <v>0.53544934700408642</v>
      </c>
      <c r="J1123" s="4">
        <f t="shared" si="774"/>
        <v>0.55491869044397479</v>
      </c>
      <c r="K1123" s="4">
        <f t="shared" si="774"/>
        <v>0.58844075805142049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0.74999999999999978</v>
      </c>
      <c r="G1124" s="4">
        <f t="shared" ref="G1124:K1124" si="775">IFERROR(G1087/G1005,"-")</f>
        <v>0.75400000000000089</v>
      </c>
      <c r="H1124" s="4">
        <f t="shared" si="775"/>
        <v>0.5305510172012402</v>
      </c>
      <c r="I1124" s="4">
        <f t="shared" si="775"/>
        <v>0.5517657921006448</v>
      </c>
      <c r="J1124" s="4">
        <f t="shared" si="775"/>
        <v>0.56455087102765122</v>
      </c>
      <c r="K1124" s="4">
        <f t="shared" si="775"/>
        <v>0.56925047374537585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2.0497935350727885</v>
      </c>
      <c r="I1125" s="4">
        <f t="shared" si="776"/>
        <v>2.3417030431661492</v>
      </c>
      <c r="J1125" s="4">
        <f t="shared" si="776"/>
        <v>2.6612972694341721</v>
      </c>
      <c r="K1125" s="4">
        <f t="shared" si="776"/>
        <v>3.2055956196227853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0.49999999999999967</v>
      </c>
      <c r="G1130" s="4">
        <f t="shared" ref="G1130:K1130" si="777">IFERROR(G1098/G1022,"-")</f>
        <v>0.50000000000000044</v>
      </c>
      <c r="H1130" s="4">
        <f t="shared" si="777"/>
        <v>0.43678027692715449</v>
      </c>
      <c r="I1130" s="4">
        <f t="shared" si="777"/>
        <v>0.45152898813643333</v>
      </c>
      <c r="J1130" s="4">
        <f t="shared" si="777"/>
        <v>0.47762600497606211</v>
      </c>
      <c r="K1130" s="4">
        <f t="shared" si="777"/>
        <v>0.50321611022991042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0.62499999999999967</v>
      </c>
      <c r="G1131" s="4">
        <f t="shared" ref="G1131:K1131" si="778">IFERROR(G1100/G1027,"-")</f>
        <v>0.62500000000000033</v>
      </c>
      <c r="H1131" s="4">
        <f t="shared" si="778"/>
        <v>0.45320758780924841</v>
      </c>
      <c r="I1131" s="4">
        <f t="shared" si="778"/>
        <v>0.46777624896375936</v>
      </c>
      <c r="J1131" s="4">
        <f t="shared" si="778"/>
        <v>0.48793153115790772</v>
      </c>
      <c r="K1131" s="4">
        <f t="shared" si="778"/>
        <v>0.50297482181366171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138.9843585228636</v>
      </c>
      <c r="G1134" s="3">
        <f t="shared" si="780"/>
        <v>139.86975890240129</v>
      </c>
      <c r="H1134" s="3">
        <f t="shared" si="780"/>
        <v>122.4226722982491</v>
      </c>
      <c r="I1134" s="3">
        <f t="shared" si="780"/>
        <v>88.733013015363952</v>
      </c>
      <c r="J1134" s="3">
        <f t="shared" si="780"/>
        <v>54.020958636435289</v>
      </c>
      <c r="K1134" s="3">
        <f t="shared" si="780"/>
        <v>46.749026882517207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0.73693999523693166</v>
      </c>
      <c r="G1135" s="1">
        <f t="shared" ref="G1135:K1135" si="781">SUM(G1136:G1149)</f>
        <v>1.6096804588185465</v>
      </c>
      <c r="H1135" s="1">
        <f t="shared" si="781"/>
        <v>3.5878998074027231</v>
      </c>
      <c r="I1135" s="1">
        <f t="shared" si="781"/>
        <v>17.483227910526523</v>
      </c>
      <c r="J1135" s="1">
        <f t="shared" si="781"/>
        <v>34.886766693268726</v>
      </c>
      <c r="K1135" s="1">
        <f t="shared" si="781"/>
        <v>37.24591067263971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0.46789351336251939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0.37693354468062301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0.26223078434810165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0.11309590261969381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7.6091103309562508E-3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0.1836051839578455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0.4501932120951887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0.85022178670894366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1.0587266008924558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1.0769310673986106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6.6145117403609163E-2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0.10242056563511974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0.79889005115502032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5.7982605683072661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11.69878418487091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10.483968576280569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4.5753705168259259E-2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6.9841034842285057E-2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9.0040060436657035E-2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7.6940066785761957E-2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0.50542900308858851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0.6863985578386711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0.14919877941038345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0.77903314260833278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1.669018957507892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8.729118640266357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16.301076690191884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15.137686151416272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6.1741045253810428E-5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6.3979343853006823E-5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9.8206085545219035E-5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9.7501656117554412E-5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9.8114418370253713E-5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3.3976956120412074E-4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7.9545455242532072E-3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5.3421861300591072E-3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8.4525905893726686E-4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2.8150544345864497E-3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2.3745702011142814E-3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1.7603223934443059E-2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0.15967662764966875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1.096361543048548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2.7457281894153884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3.7082832608091163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1.7630779026621531E-2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2.052432645540413E-2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2.5495700892776172E-2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1.6837079096998241E-3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1.3721630591903295E-3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8.6168832985261882E-5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8.2104911903014999E-5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1.2284372929058412E-4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9.7058615866866461E-5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9.8892241376828628E-5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2.8186620998184144E-5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1.0561485144683218E-4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1.4261479925522941E-4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1.1183679211136088E-2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9.2884705041687329E-3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1.1936379578234901E-2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8.3072237571812521E-2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0.73269509035895675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1.9586409533325642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2.5791693278025694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4.2545962531550754E-2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4.8659664945715941E-2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4.6183589036088477E-2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1.6486422187701746E-3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1.4651193604785116E-3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1.364609882910168E-2</v>
      </c>
      <c r="J1149" s="1">
        <f>[1]Transport!F$32</f>
        <v>0.60085542743076648</v>
      </c>
      <c r="K1149" s="1">
        <f>[1]Transport!G$32</f>
        <v>3.5587764013091951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9.6041085102531367E-4</v>
      </c>
      <c r="G1150" s="1">
        <f t="shared" ref="G1150:K1150" si="786">SUM(G1151:G1154)</f>
        <v>2.0825801501541076E-3</v>
      </c>
      <c r="H1150" s="1">
        <f t="shared" si="786"/>
        <v>2.1117667514417206E-3</v>
      </c>
      <c r="I1150" s="1">
        <f t="shared" si="786"/>
        <v>1.9017865966656255E-3</v>
      </c>
      <c r="J1150" s="1">
        <f t="shared" si="786"/>
        <v>0.24917993013353024</v>
      </c>
      <c r="K1150" s="1">
        <f t="shared" si="786"/>
        <v>0.66138460264170051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2.2885936031447927E-5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5.630011845865618E-5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8.6422575022274513E-5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0.24677786269619092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0.12675724673574942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8.9681884522799796E-5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1.1564907696397307E-4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1.5085725051296929E-4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1.6523894552402838E-4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2.5069850748960518E-4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1.4387456125595431E-4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8.7072896650251385E-4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1.9171898004774295E-3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1.8358268121376636E-3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1.5463923928876371E-3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2.1390087671602277E-4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1.549433621387996E-4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2.6855336681257041E-5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6.8782570332431937E-5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1.0373268323168552E-4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1.9374680531336879E-3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0.53432853798255631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78.483787056237759</v>
      </c>
      <c r="G1155" s="1">
        <f t="shared" ref="G1155:K1155" si="787">SUM(G1160:G1177)</f>
        <v>79.054749256249423</v>
      </c>
      <c r="H1155" s="1">
        <f t="shared" si="787"/>
        <v>72.022988246783228</v>
      </c>
      <c r="I1155" s="1">
        <f t="shared" si="787"/>
        <v>42.555886158472049</v>
      </c>
      <c r="J1155" s="1">
        <f t="shared" si="787"/>
        <v>11.156172518328724</v>
      </c>
      <c r="K1155" s="1">
        <f t="shared" si="787"/>
        <v>5.2360375955249632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74.187508951415154</v>
      </c>
      <c r="G1156" s="1">
        <f t="shared" ref="G1156:K1156" si="788">G1155-G1157</f>
        <v>74.727248427161783</v>
      </c>
      <c r="H1156" s="1">
        <f t="shared" si="788"/>
        <v>68.068709563037956</v>
      </c>
      <c r="I1156" s="1">
        <f t="shared" si="788"/>
        <v>40.226283540424653</v>
      </c>
      <c r="J1156" s="1">
        <f t="shared" si="788"/>
        <v>6.5022695920329978</v>
      </c>
      <c r="K1156" s="1">
        <f t="shared" si="788"/>
        <v>-1.2827906835074288E-2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4.2962781048226057</v>
      </c>
      <c r="G1157" s="1">
        <f t="shared" ref="G1157" si="790">SUM(G1158:G1159)</f>
        <v>4.3275008290876347</v>
      </c>
      <c r="H1157" s="1">
        <f t="shared" ref="H1157" si="791">SUM(H1158:H1159)</f>
        <v>3.9542786837452764</v>
      </c>
      <c r="I1157" s="1">
        <f t="shared" ref="I1157" si="792">SUM(I1158:I1159)</f>
        <v>2.329602618047395</v>
      </c>
      <c r="J1157" s="1">
        <f t="shared" ref="J1157" si="793">SUM(J1158:J1159)</f>
        <v>4.6539029262957259</v>
      </c>
      <c r="K1157" s="1">
        <f t="shared" ref="K1157" si="794">SUM(K1158:K1159)</f>
        <v>5.2488655023600375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4.2962781048226057</v>
      </c>
      <c r="G1158" s="1">
        <f>[1]Transport!C$25/SUM([1]Transport!C$21,[1]Transport!C$25)*G1155*(G$34+G$598)/(G$34+G$598+G$37)</f>
        <v>4.3275008290876347</v>
      </c>
      <c r="H1158" s="1">
        <f>[1]Transport!D$25/SUM([1]Transport!D$21,[1]Transport!D$25)*H1155*(H$34+H$598)/(H$34+H$598+H$37)</f>
        <v>3.9542786837452764</v>
      </c>
      <c r="I1158" s="1">
        <f>[1]Transport!E$25/SUM([1]Transport!E$21,[1]Transport!E$25)*I1155*(I$34+I$598)/(I$34+I$598+I$37)</f>
        <v>2.329602618047395</v>
      </c>
      <c r="J1158" s="1">
        <f>[1]Transport!F$25/SUM([1]Transport!F$21,[1]Transport!F$25)*J1155*(J$34+J$598)/(J$34+J$598+J$37)</f>
        <v>3.7874648633731374</v>
      </c>
      <c r="K1158" s="1">
        <f>[1]Transport!G$25/SUM([1]Transport!G$21,[1]Transport!G$25)*K1155*(K$34+K$598)/(K$34+K$598+K$37)</f>
        <v>4.3759967120869154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0.86643806292258874</v>
      </c>
      <c r="K1159" s="1">
        <f>(K$37+K$717)/([1]Transport!G$21+[1]Transport!G$25)*K1155</f>
        <v>0.8728687902731217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1.2540836115445586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1.2428812013295676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0.92518308892933843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0.4389652821948582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4.6113544792913422E-2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5.3130838677186036E-2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3.7333708896832803E-2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0.12797228455058113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4.1053131430319627E-2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3.1288825298879597E-4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0.13782614284462272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0.20473004625868083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0.58422625893130475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0.5043568234207223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2.5483900362376622E-2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2.9408287696853553E-4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0.10272632338775388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1.4367244726791846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1.3581070027929465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1.0867488230732103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3.6681737817847635E-4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1.029116104101719E-4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9.0746300234831087E-2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0.1353440719038885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0.12882085761284345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0.10788538391313898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4.7144994610393714E-4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1.4480694756686897E-4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63.987650437927925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58.480269674971566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41.181095402413774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11.176161763175399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0.49639349170538044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0.55039297975126089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0.38415115424539159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0.29185910373395219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8.3650278524135212E-4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1.030663744772875E-4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3.8910175631464208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5.3066652897515825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5.1527385937489898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4.1090976090047207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1.4278555953603621E-3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1.3987037339075709E-4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4.1385153053204489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5.7399443248784241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6.7992719811290581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5.5612934344608425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7.8538627235013869E-2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1.6189625644197854E-4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3.9843470110138011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5.2534910903511252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13.386407708766503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12.105435820176908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0.72042264380545717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3.18289993394748E-3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6.0043428386587862E-5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5.5562922706555947E-4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1.4079817111075715E-3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7.0633733662402696E-4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1.1588347539948108E-4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5.6558096530924621E-5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5.9795702750502016E-4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1.0921759379525424E-3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6.6206694166877106E-4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1.4720506279047402E-4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6.2463549349243966E-5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6.2542989778989098E-4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1.0835042938257199E-3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6.887677715768242E-4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1.5961359492742508E-4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7.9218122165686014E-5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8.8516772459227677E-4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2.2167489307932014E-3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2.1156596145619974E-3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6.9878638078335392E-4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3.0069448730161925E-4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1.3821008859508628E-3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1.1405353303302092E-3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9.9890270542887924E-4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4.5653543984151303E-4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2.3427453975459353E-4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8.3554504885955533E-2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0.1479402765926349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0.11179048244370464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0.13160247600654659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1.382105487089683E-2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4.7723349870458891E-3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9.7233987631468607E-2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0.23983448635576082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1.7275490948380756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6.7352109437714311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10.263774205343067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5.2232981039179283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0.17327813731438016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0.26176011866617593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0.24250819282715336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0.17249709741062805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5.3469624724347027E-3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2.1689709401413503E-3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59.660954351520353</v>
      </c>
      <c r="G1178" s="1">
        <f t="shared" ref="G1178:K1178" si="795">SUM(G1183:G1200)</f>
        <v>59.10625442006743</v>
      </c>
      <c r="H1178" s="1">
        <f t="shared" si="795"/>
        <v>46.716859456829972</v>
      </c>
      <c r="I1178" s="1">
        <f t="shared" si="795"/>
        <v>28.69061201698441</v>
      </c>
      <c r="J1178" s="1">
        <f t="shared" si="795"/>
        <v>7.7281978349480154</v>
      </c>
      <c r="K1178" s="1">
        <f t="shared" si="795"/>
        <v>3.6055279782628733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58.166857498864978</v>
      </c>
      <c r="G1179" s="1">
        <f t="shared" ref="G1179:K1179" si="796">G1178-G1180</f>
        <v>57.505972584156723</v>
      </c>
      <c r="H1179" s="1">
        <f t="shared" si="796"/>
        <v>45.165062443801617</v>
      </c>
      <c r="I1179" s="1">
        <f t="shared" si="796"/>
        <v>27.375606919045726</v>
      </c>
      <c r="J1179" s="1">
        <f t="shared" si="796"/>
        <v>6.4968246666106859</v>
      </c>
      <c r="K1179" s="1">
        <f t="shared" si="796"/>
        <v>-0.33693667043667208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1.4940968526553722</v>
      </c>
      <c r="G1180" s="1">
        <f t="shared" ref="G1180" si="800">SUM(G1181:G1182)</f>
        <v>1.6002818359107061</v>
      </c>
      <c r="H1180" s="1">
        <f t="shared" ref="H1180" si="801">SUM(H1181:H1182)</f>
        <v>1.5517970130283569</v>
      </c>
      <c r="I1180" s="1">
        <f t="shared" ref="I1180" si="802">SUM(I1181:I1182)</f>
        <v>1.3150050979386847</v>
      </c>
      <c r="J1180" s="1">
        <f t="shared" ref="J1180" si="803">SUM(J1181:J1182)</f>
        <v>1.2313731683373292</v>
      </c>
      <c r="K1180" s="1">
        <f t="shared" ref="K1180" si="804">SUM(K1181:K1182)</f>
        <v>3.9424646486995454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1.4940968526553722</v>
      </c>
      <c r="G1181" s="1">
        <f>[1]Transport!C$26/SUM([1]Transport!C$22,[1]Transport!C$26)*G1178*(G$33+G$580)/(G$33+G$580+G$36)</f>
        <v>1.6002818359107061</v>
      </c>
      <c r="H1181" s="1">
        <f>[1]Transport!D$26/SUM([1]Transport!D$22,[1]Transport!D$26)*H1178*(H$33+H$580)/(H$33+H$580+H$36)</f>
        <v>1.5517970130283569</v>
      </c>
      <c r="I1181" s="1">
        <f>[1]Transport!E$26/SUM([1]Transport!E$22,[1]Transport!E$26)*I1178*(I$33+I$580)/(I$33+I$580+I$36)</f>
        <v>1.3150050979386847</v>
      </c>
      <c r="J1181" s="1">
        <f>[1]Transport!F$26/SUM([1]Transport!F$22,[1]Transport!F$26)*J1178*(J$33+J$580)/(J$33+J$580+J$36)</f>
        <v>0.61367098640483975</v>
      </c>
      <c r="K1181" s="1">
        <f>[1]Transport!G$26/SUM([1]Transport!G$22,[1]Transport!G$26)*K1178*(K$33+K$580)/(K$33+K$580+K$36)</f>
        <v>0.8323045875487286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0.61770218193248949</v>
      </c>
      <c r="K1182" s="1">
        <f>(K$36+K$716)/([1]Transport!G$22+[1]Transport!G$26)*K1178</f>
        <v>3.1101600611508169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3.200213825662892E-5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1.4631269887335652E-4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6.2874931371566971E-4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2.1582024866538571E-3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1.4784193488913508E-3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2.8789879091448335E-4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2.8140788044687223E-3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0.67639098006567866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1.3656974626491998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1.1526066602869032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4.5315751156921068E-2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2.7841437379217429E-4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2.8948584705753025E-2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4.5263199410354567E-2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4.3352904877072371E-2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3.2523583887812187E-2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3.5302340169956835E-4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1.010154504192117E-4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3.5311778766941387E-2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7.1128391024152082E-2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6.743890598445082E-2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5.54109180254738E-2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4.5176032682596874E-4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1.4150817432590393E-4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52.132029027706459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48.700924573335925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35.236936131534989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16.031532485731766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5.1661885910632187E-3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5.8660236398105341E-3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4.3380350868386019E-3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3.1480805794253325E-3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2.4079039119969149E-4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4.5479226782526497E-5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1.0620304054334742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1.2830625095498371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1.0942683365597867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0.82873267856323374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3.0992660120294569E-4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5.6792053956424961E-5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4.5578296429751264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5.326752196475141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5.2757695684674522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4.0290816111206471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3.3462516474810558E-4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6.1427174716468662E-5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1.8309345576781728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2.210815761060732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2.1708691880306867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1.6730715891387848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2.0708039505684984E-4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3.9783809955727205E-5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5.9401498003753872E-5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4.5151675056494375E-4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1.265961854130472E-3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8.5600170913014036E-4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2.0920439479596984E-4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5.6819839731700868E-5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4.9880598025602333E-4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1.0788540389457173E-3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7.0237254804865175E-4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1.8908223334188141E-4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6.1252466147571744E-5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5.1076461937663508E-4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9.3716283278887688E-4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7.3503883084616057E-4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2.0191058018466281E-4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5.6402594620253799E-5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2.6172298691700752E-4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4.4117979155279129E-4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4.0363296884988293E-4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1.2534851465697769E-4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1.7519404607705904E-5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1.8928170572552641E-3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1.4361914668591389E-3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1.2267578109328994E-3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4.4794190008473232E-4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2.3208183482417789E-4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1.3258786620474884E-5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5.1775153416469674E-4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1.6558905209150966E-3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2.9181216041391672E-3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5.6219017519583761E-2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1.8449812413015777E-2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1.0899986417735103E-4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0.16026526086680601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0.88570331883076026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4.4357001452011913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7.6140094790156336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3.5828184791340529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5.7183066652288167E-3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0.62299476695019551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0.56704196317012978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0.43877802403002497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6.1329736692925614E-3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2.2897401031382078E-3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0.10171670901751619</v>
      </c>
      <c r="G1201" s="1">
        <f t="shared" ref="G1201:K1201" si="805">SUM(G1206:G1210)</f>
        <v>9.6992187115723785E-2</v>
      </c>
      <c r="H1201" s="1">
        <f t="shared" si="805"/>
        <v>9.2813020481746639E-2</v>
      </c>
      <c r="I1201" s="1">
        <f t="shared" si="805"/>
        <v>1.3851427843074274E-3</v>
      </c>
      <c r="J1201" s="1">
        <f t="shared" si="805"/>
        <v>6.4165975629724319E-4</v>
      </c>
      <c r="K1201" s="1">
        <f t="shared" si="805"/>
        <v>1.6603344795998074E-4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9.4089031135103265E-2</v>
      </c>
      <c r="G1202" s="1">
        <f t="shared" ref="G1202:K1202" si="806">G1201-G1203</f>
        <v>8.7699646439595352E-2</v>
      </c>
      <c r="H1202" s="1">
        <f t="shared" si="806"/>
        <v>8.9031351565095798E-2</v>
      </c>
      <c r="I1202" s="1">
        <f t="shared" si="806"/>
        <v>1.3850925340247189E-3</v>
      </c>
      <c r="J1202" s="1">
        <f t="shared" si="806"/>
        <v>-0.640424401880889</v>
      </c>
      <c r="K1202" s="1">
        <f t="shared" si="806"/>
        <v>1.0919500400093932E-4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7.6276778824129155E-3</v>
      </c>
      <c r="G1203" s="1">
        <f t="shared" ref="G1203" si="807">SUM(G1204:G1205)</f>
        <v>9.292540676128426E-3</v>
      </c>
      <c r="H1203" s="1">
        <f t="shared" ref="H1203" si="808">SUM(H1204:H1205)</f>
        <v>3.7816689166508392E-3</v>
      </c>
      <c r="I1203" s="1">
        <f t="shared" ref="I1203" si="809">SUM(I1204:I1205)</f>
        <v>5.0250282708436308E-8</v>
      </c>
      <c r="J1203" s="1">
        <f t="shared" ref="J1203" si="810">SUM(J1204:J1205)</f>
        <v>0.64106606163718627</v>
      </c>
      <c r="K1203" s="1">
        <f t="shared" ref="K1203" si="811">SUM(K1204:K1205)</f>
        <v>5.6838443959041418E-5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7.6276778824129155E-3</v>
      </c>
      <c r="G1204" s="1">
        <f>[1]Transport!C$27/SUM([1]Transport!C$24,[1]Transport!C$27)*G1201*(G$45+G$612)/(G$45+G$612+G$47)</f>
        <v>9.292540676128426E-3</v>
      </c>
      <c r="H1204" s="1">
        <f>[1]Transport!D$27/SUM([1]Transport!D$24,[1]Transport!D$27)*H1201*(H$45+H$612)/(H$45+H$612+H$47)</f>
        <v>3.7816689166508392E-3</v>
      </c>
      <c r="I1204" s="1">
        <f>[1]Transport!E$27/SUM([1]Transport!E$24,[1]Transport!E$27)*I1201*(I$45+I$612)/(I$45+I$612+I$47)</f>
        <v>5.0250282708436308E-8</v>
      </c>
      <c r="J1204" s="1">
        <f>[1]Transport!F$27/SUM([1]Transport!F$24,[1]Transport!F$27)*J1201*(J$45+J$612)/(J$45+J$612+J$47)</f>
        <v>2.6130401328736867E-5</v>
      </c>
      <c r="K1204" s="1">
        <f>[1]Transport!G$27/SUM([1]Transport!G$24,[1]Transport!G$27)*K1201*(K$45+K$612)/(K$45+K$612+K$47)</f>
        <v>2.1344013415820495E-5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0.64103993123585756</v>
      </c>
      <c r="K1205" s="1">
        <f>(K$47+K$714)/([1]Transport!G$24+[1]Transport!G$27)*K1201</f>
        <v>3.5494430543220924E-5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3.6564720841808732E-3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1.169456585697869E-3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8.8273802349661925E-4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1.5363881740679502E-4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5.1254922838782219E-5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9.1976783232431411E-6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4.5408416270539403E-2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4.3866409214059113E-2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4.3304920616913219E-2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2.8102153640395425E-4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1.1432318964128345E-4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2.9900699848647223E-5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4.2968516410366846E-3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4.7879207182954468E-3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4.735853582971389E-3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6.9689047995707314E-4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2.3923291494322218E-4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6.3964887273852724E-5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4.8354969021759224E-2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4.7168400597671356E-2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4.3889508258365406E-2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2.5359195053960509E-4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2.3684872887395534E-4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6.2970182514237653E-5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49.003336128220617</v>
      </c>
      <c r="G1211" s="3">
        <f t="shared" ref="G1211:K1211" si="812">SUM(G1212:G1261)</f>
        <v>57.664236564848331</v>
      </c>
      <c r="H1211" s="3">
        <f t="shared" si="812"/>
        <v>58.440218984702881</v>
      </c>
      <c r="I1211" s="3">
        <f t="shared" si="812"/>
        <v>62.33942441629268</v>
      </c>
      <c r="J1211" s="3">
        <f t="shared" si="812"/>
        <v>62.344589889251239</v>
      </c>
      <c r="K1211" s="3">
        <f t="shared" si="812"/>
        <v>61.150578559912432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0.41619689219749811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0.36070481024675993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0.27746519521819951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0.13873235413806215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1.3785211929911823E-2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0.33263236596692475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0.81560242501569813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1.5403229822451736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2.0262750795240017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2.2896564233790389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9.6823108233717883E-2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0.14992304649393062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1.1694138724985046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8.4874837721866303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18.197381652337796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18.011089301755021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6.1193417662961394E-2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9.3409082377054448E-2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0.12042432420360556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0.10290370199577874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0.71218075658427071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1.0945703549995696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0.19320837956212339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1.0088268262204649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2.16133435885282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11.303972285540134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22.505744731350038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23.00047809713233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2.1389424752256289E-4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1.0980723783071637E-3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9.2965787442673184E-4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8.8885406600930686E-4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5.2622175269105413E-4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3.7522780395895573E-4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4.9477939178583917E-2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9.8653950301310425E-2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7.3543052491261016E-2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7.8392879397668203E-2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1.3461915549467275E-2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7.3601998840998112E-3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5.3044612976761982E-2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0.15550829099522043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1.1661803742434222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5.2104933652682943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10.494794033934602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9.4274920186999527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9.0062296909728404E-2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0.15966751885716993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0.15353736004089372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0.12380690142145542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5.3820238251083338E-3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3.3681322840384102E-3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1.2761234103725715E-5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1.5323369710097813E-3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1.1923147734955745E-3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1.1125104655184707E-3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5.2424232424775664E-4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3.7583891439151669E-4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3.7574921340152662E-6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3.4788543063304038E-4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1.1420151742495505E-3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1.9491056812471119E-3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5.4482137016753765E-2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2.8941031135475668E-2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6.0020703124722933E-5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0.10544484359028027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0.60670912586627457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3.4821563362532131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7.4917044815185658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6.5554921768656707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3.0131072652519759E-3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0.38530342317966304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0.36400555293320419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0.29309395323386678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5.8009594742669734E-3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3.5965014079540865E-3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2.5096023221325916E-5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6.1737002072379061E-5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9.4768374193894225E-5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0.30411030534544292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0.15643351937747219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7.9950969405192734E-5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1.0310059677364078E-4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1.3448851442509125E-4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1.4730972646743708E-4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2.4488730366590135E-4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1.4981328762352455E-4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7.2270945902628495E-4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1.5912772594659625E-3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1.5237455664249204E-3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1.283513530272521E-3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1.9488395387951926E-4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1.5327016558341314E-4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2.2471278726048103E-5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5.7554009758992075E-5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8.6798615320541594E-5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1.8136160617804086E-3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0.56666851712586308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0.61926065206291947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0.62769503813801752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0.48284149032846024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0.24142197455746459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5.2290004475435255E-2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6.1514120301560102E-2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4.311065058217603E-2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0.12185480716725894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3.6210882480836551E-2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2.9576152621586636E-4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0.22134247746028105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0.38792736931521532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1.1062407281950757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0.9509654065532066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4.6074536126626466E-2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2.3141456898706554E-4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0.2028277409883083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3.5943340699215001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3.3945579661070693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2.7317079158200301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2.6604332516893289E-4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7.2952193080624801E-5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0.10416243432104247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0.17944893463870215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0.17149914360093099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0.1440704962945307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3.3130726989607096E-4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1.0145873233074583E-4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18.302989491195106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17.108318092951507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12.449550290617939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3.5605589215694273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0.33903434514930014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0.37214149382193151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0.25989651483372689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0.19956431624806267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5.0512864549519373E-4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6.4742380731960171E-5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2.363814884498554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3.2076586501015085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3.1212076086719835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2.5037354615488856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7.3062597400517105E-4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7.0570618962539572E-5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2.148391045458744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2.961969898923277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3.4699129882706341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2.8552203412651829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3.785160595689286E-2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7.5921540677476268E-5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1.7556458945432207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2.276391997114914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5.8102893804616098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5.2823200874221827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0.31391419945745641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1.5064634119706123E-3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3.1125088820644319E-5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3.0545247227032116E-4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8.2971500543316246E-4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4.5755364488519448E-4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8.3979981884591974E-5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2.3603792679744259E-5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2.6541288639110632E-4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5.1492601425285657E-4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3.5869463112679005E-4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8.6984928694510717E-5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2.4233977616520035E-5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2.580350008285371E-4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4.7259465989519844E-4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3.5178818962390492E-4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8.7687909181507806E-5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3.1158435221530048E-5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3.698875817330413E-4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9.9362542027524553E-4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1.1285893230053698E-3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3.9456034322616718E-4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1.3384611954026877E-5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2.113206018473203E-4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8.7245013889754796E-4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2.1762754562388346E-3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1.3700924478163821E-3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2.721163697951353E-4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3.3024037488046764E-3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1.8136988270039902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3.1319042579145848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2.6234193143320197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8.7359162423025244E-2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2.1896210876934201E-4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2.616795544983494E-2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5.3715088294130485E-2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5.1248129247726142E-2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4.0811848747614329E-2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2.5218125953205831E-4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7.1555694383449952E-5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4.7542068688399754E-2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0.11221635146605004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0.10701403565490249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8.9816293336569542E-2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3.1801396011661503E-4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9.9071372997810929E-5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17.673722295486041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17.235952249833517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13.258176606240921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6.6289963173871174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3.8800195404986183E-3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4.4894853045708482E-3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3.3291275231702648E-3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2.471243740990539E-3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1.5706286980720361E-4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2.9619602036991906E-5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0.77379049196666638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0.90293808861896707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0.80299068579628985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0.63226987628237963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1.6281400859862298E-4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2.9680982623027912E-5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2.4573788739840574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2.8360558121830794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2.8064574530283228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2.1806012817949827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1.6121762929082747E-4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2.9839895636520467E-5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0.86211983760523858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1.0075806665289577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0.99171922076191188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0.77499802034548471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9.2784140454221588E-5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1.8262830701302802E-5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3.3385747511851585E-5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2.661373647307217E-4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7.934709445219175E-4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5.9680205153634638E-4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1.5780022844120233E-4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2.5688332366869448E-5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2.3720895561724715E-4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5.4153483591464001E-4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4.0322134214180891E-4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1.1591517306557271E-4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2.5743278126328724E-5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2.2576120576242139E-4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4.3519314399099616E-4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3.9591991760369502E-4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1.1508383561115482E-4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2.2529116193627352E-5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1.0935480527419456E-4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1.9315049251799054E-4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2.0759749767411973E-4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6.7571156820975619E-5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2.2504557200643447E-3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7.6979810809792528E-4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5.7785263183073021E-4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9.5625163199970661E-5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3.1121426834590366E-5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5.6230651637379905E-6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3.0487206998335778E-2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2.9746220550315547E-2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2.9350437838834859E-2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1.627058665958371E-4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5.5464543686049092E-5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1.4631260974734268E-5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2.0126540440820483E-3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2.2629573125229376E-3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2.2371165112551935E-3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3.367360268546322E-4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1.1186129442200105E-4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3.0049053719318876E-5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3.3011450201874487E-2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3.2188167878697778E-2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2.9940445193285748E-2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1.5354671027113106E-4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1.1168955708436011E-4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2.9854927728209395E-5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0.88951199431361372</v>
      </c>
      <c r="G1263" s="1">
        <f t="shared" si="816"/>
        <v>0.95694536964701893</v>
      </c>
      <c r="H1263" s="1">
        <f t="shared" si="816"/>
        <v>1.0580954326471248</v>
      </c>
      <c r="I1263" s="1">
        <f t="shared" si="816"/>
        <v>1.2266788709806378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1.8116719735064495</v>
      </c>
      <c r="G1264" s="1">
        <f t="shared" si="816"/>
        <v>1.8116719735064499</v>
      </c>
      <c r="H1264" s="1">
        <f t="shared" si="816"/>
        <v>1.8116719735064495</v>
      </c>
      <c r="I1264" s="1">
        <f t="shared" si="816"/>
        <v>1.8116719735064519</v>
      </c>
      <c r="J1264" s="1">
        <f t="shared" si="816"/>
        <v>1.9138794451900507</v>
      </c>
      <c r="K1264" s="1">
        <f t="shared" si="816"/>
        <v>2.1260937609589412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1.4637982671179717</v>
      </c>
      <c r="G1265" s="1">
        <f t="shared" si="816"/>
        <v>1.4637982671179703</v>
      </c>
      <c r="H1265" s="1">
        <f t="shared" si="816"/>
        <v>1.4637982671179692</v>
      </c>
      <c r="I1265" s="1">
        <f t="shared" si="816"/>
        <v>1.4637982671179697</v>
      </c>
      <c r="J1265" s="1">
        <f t="shared" si="816"/>
        <v>1.5554934055344825</v>
      </c>
      <c r="K1265" s="1">
        <f t="shared" si="816"/>
        <v>1.7179648308469915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1.3374527251492003</v>
      </c>
      <c r="G1266" s="1">
        <f t="shared" si="816"/>
        <v>1.337452725149201</v>
      </c>
      <c r="H1266" s="1">
        <f t="shared" si="816"/>
        <v>1.3374527251491994</v>
      </c>
      <c r="I1266" s="1">
        <f t="shared" si="816"/>
        <v>1.3374527251491994</v>
      </c>
      <c r="J1266" s="1">
        <f t="shared" si="816"/>
        <v>1.409061910243097</v>
      </c>
      <c r="K1266" s="1">
        <f t="shared" si="816"/>
        <v>1.5946571310495583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1.2949729235430802</v>
      </c>
      <c r="G1267" s="1">
        <f t="shared" si="816"/>
        <v>1.2949729235430787</v>
      </c>
      <c r="H1267" s="1">
        <f t="shared" si="816"/>
        <v>1.2949729235430809</v>
      </c>
      <c r="I1267" s="1">
        <f t="shared" si="816"/>
        <v>1.2949729235430816</v>
      </c>
      <c r="J1267" s="1">
        <f t="shared" si="816"/>
        <v>1.3806293387289816</v>
      </c>
      <c r="K1267" s="1">
        <f t="shared" si="816"/>
        <v>1.5194183488194739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0.71133411670434388</v>
      </c>
      <c r="G1268" s="1">
        <f t="shared" si="820"/>
        <v>0.76052118627070497</v>
      </c>
      <c r="H1268" s="1">
        <f t="shared" si="820"/>
        <v>0.77181116540330641</v>
      </c>
      <c r="I1268" s="1">
        <f t="shared" si="820"/>
        <v>0.81017860154061228</v>
      </c>
      <c r="J1268" s="1">
        <f t="shared" si="820"/>
        <v>0.94979516088202809</v>
      </c>
      <c r="K1268" s="1">
        <f t="shared" si="820"/>
        <v>1.1288816754797792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0.58976538631068709</v>
      </c>
      <c r="G1269" s="1">
        <f t="shared" si="820"/>
        <v>0.63282377799142586</v>
      </c>
      <c r="H1269" s="1">
        <f t="shared" si="820"/>
        <v>0.62786115425132338</v>
      </c>
      <c r="I1269" s="1">
        <f t="shared" si="820"/>
        <v>0.5918778404093491</v>
      </c>
      <c r="J1269" s="1">
        <f t="shared" si="820"/>
        <v>0.80919855131212759</v>
      </c>
      <c r="K1269" s="1">
        <f t="shared" si="820"/>
        <v>1.0298443438557143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0.54553571512266907</v>
      </c>
      <c r="G1270" s="1">
        <f t="shared" si="820"/>
        <v>0.60406181681743254</v>
      </c>
      <c r="H1270" s="1">
        <f t="shared" si="820"/>
        <v>0.61793370042994178</v>
      </c>
      <c r="I1270" s="1">
        <f t="shared" si="820"/>
        <v>0.66531892209862209</v>
      </c>
      <c r="J1270" s="1">
        <f t="shared" si="820"/>
        <v>0.80670218702315377</v>
      </c>
      <c r="K1270" s="1">
        <f t="shared" si="820"/>
        <v>1.0555232756353066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0.51975568473665856</v>
      </c>
      <c r="G1271" s="1">
        <f t="shared" si="820"/>
        <v>0.57148432599522758</v>
      </c>
      <c r="H1271" s="1">
        <f t="shared" si="820"/>
        <v>0.58372006799645648</v>
      </c>
      <c r="I1271" s="1">
        <f t="shared" si="820"/>
        <v>0.62531012482450854</v>
      </c>
      <c r="J1271" s="1">
        <f t="shared" si="820"/>
        <v>0.76550649263610338</v>
      </c>
      <c r="K1271" s="1">
        <f t="shared" si="820"/>
        <v>0.95114510907355654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0.72840569582557002</v>
      </c>
      <c r="G1272" s="1">
        <f t="shared" si="821"/>
        <v>0.77430414161444128</v>
      </c>
      <c r="H1272" s="1">
        <f t="shared" si="821"/>
        <v>0.78529777859817618</v>
      </c>
      <c r="I1272" s="1">
        <f t="shared" si="821"/>
        <v>0.8243251303153134</v>
      </c>
      <c r="J1272" s="1">
        <f t="shared" si="821"/>
        <v>0.96191161091362043</v>
      </c>
      <c r="K1272" s="1">
        <f t="shared" si="821"/>
        <v>1.1355539343306844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0.28339638019460678</v>
      </c>
      <c r="G1273" s="1">
        <f t="shared" si="821"/>
        <v>0.63722498115056392</v>
      </c>
      <c r="H1273" s="1">
        <f t="shared" si="821"/>
        <v>0.64831773559581607</v>
      </c>
      <c r="I1273" s="1">
        <f t="shared" si="821"/>
        <v>0.63680938975520018</v>
      </c>
      <c r="J1273" s="1">
        <f t="shared" si="821"/>
        <v>0.80830797073913918</v>
      </c>
      <c r="K1273" s="1">
        <f t="shared" si="821"/>
        <v>1.0433605865900959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0.5506493386731629</v>
      </c>
      <c r="G1274" s="1">
        <f t="shared" si="821"/>
        <v>0.61233356034104425</v>
      </c>
      <c r="H1274" s="1">
        <f t="shared" si="821"/>
        <v>0.62626386664751665</v>
      </c>
      <c r="I1274" s="1">
        <f t="shared" si="821"/>
        <v>0.6737403347744978</v>
      </c>
      <c r="J1274" s="1">
        <f t="shared" si="821"/>
        <v>0.7826154871593729</v>
      </c>
      <c r="K1274" s="1">
        <f t="shared" si="821"/>
        <v>1.0638599721807427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0.52692299340532256</v>
      </c>
      <c r="G1275" s="1">
        <f t="shared" si="821"/>
        <v>0.57893289788544899</v>
      </c>
      <c r="H1275" s="1">
        <f t="shared" si="821"/>
        <v>0.59120446708436458</v>
      </c>
      <c r="I1275" s="1">
        <f t="shared" si="821"/>
        <v>0.60436526384184164</v>
      </c>
      <c r="J1275" s="1">
        <f t="shared" si="821"/>
        <v>0.7454697787339829</v>
      </c>
      <c r="K1275" s="1">
        <f t="shared" si="821"/>
        <v>0.9578258368396827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1.0965696656165198</v>
      </c>
      <c r="H1276" s="1">
        <f t="shared" si="822"/>
        <v>1.0965696656165198</v>
      </c>
      <c r="I1276" s="1">
        <f t="shared" si="822"/>
        <v>1.0965696656165205</v>
      </c>
      <c r="J1276" s="1">
        <f t="shared" si="822"/>
        <v>1.2323240910787616</v>
      </c>
      <c r="K1276" s="1">
        <f t="shared" si="822"/>
        <v>1.2341189431448352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0.89149519806161992</v>
      </c>
      <c r="G1277" s="1">
        <f t="shared" si="823"/>
        <v>0.8914951980616207</v>
      </c>
      <c r="H1277" s="1">
        <f t="shared" si="823"/>
        <v>0.8914951980616217</v>
      </c>
      <c r="I1277" s="1">
        <f t="shared" si="823"/>
        <v>0.89149519806162092</v>
      </c>
      <c r="J1277" s="1">
        <f t="shared" si="823"/>
        <v>0.9768199504580426</v>
      </c>
      <c r="K1277" s="1">
        <f t="shared" si="823"/>
        <v>1.041277111921163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0.83000507256490641</v>
      </c>
      <c r="G1278" s="1">
        <f t="shared" si="824"/>
        <v>0.83000507256490386</v>
      </c>
      <c r="H1278" s="1">
        <f t="shared" si="824"/>
        <v>0.83000507256490541</v>
      </c>
      <c r="I1278" s="1">
        <f t="shared" si="824"/>
        <v>0.83000507256490541</v>
      </c>
      <c r="J1278" s="1">
        <f t="shared" si="824"/>
        <v>0.91109469428799683</v>
      </c>
      <c r="K1278" s="1">
        <f t="shared" si="824"/>
        <v>0.98920123758585021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0.8367528209665428</v>
      </c>
      <c r="H1279" s="1">
        <f t="shared" si="825"/>
        <v>0.83675282096654302</v>
      </c>
      <c r="I1279" s="1">
        <f t="shared" si="825"/>
        <v>0.83675282096654224</v>
      </c>
      <c r="J1279" s="1">
        <f t="shared" si="825"/>
        <v>0.93607533752468364</v>
      </c>
      <c r="K1279" s="1">
        <f t="shared" si="825"/>
        <v>1.0605245216087682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0.49379534694678262</v>
      </c>
      <c r="G1280" s="1">
        <f t="shared" si="826"/>
        <v>0.50503220860251408</v>
      </c>
      <c r="H1280" s="1">
        <f t="shared" si="826"/>
        <v>0.52188750108610948</v>
      </c>
      <c r="I1280" s="1">
        <f t="shared" si="826"/>
        <v>0.54997965522543657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1.1339402492317401</v>
      </c>
      <c r="G1281" s="1">
        <f t="shared" si="826"/>
        <v>1.1577856068734294</v>
      </c>
      <c r="H1281" s="1">
        <f t="shared" si="826"/>
        <v>1.1547379528057904</v>
      </c>
      <c r="I1281" s="1">
        <f t="shared" si="826"/>
        <v>0.95219685727416825</v>
      </c>
      <c r="J1281" s="1">
        <f t="shared" si="826"/>
        <v>0.88204921815277526</v>
      </c>
      <c r="K1281" s="1">
        <f t="shared" si="826"/>
        <v>0.94526248074406649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1.6059542325711738</v>
      </c>
      <c r="G1282" s="1">
        <f t="shared" si="826"/>
        <v>1.8948238248579339</v>
      </c>
      <c r="H1282" s="1">
        <f t="shared" si="826"/>
        <v>1.8935142186499205</v>
      </c>
      <c r="I1282" s="1">
        <f t="shared" si="826"/>
        <v>1.8855012213445048</v>
      </c>
      <c r="J1282" s="1">
        <f t="shared" si="826"/>
        <v>1.8079860410476651</v>
      </c>
      <c r="K1282" s="1">
        <f t="shared" si="826"/>
        <v>0.78690256084452348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1.9744475836315936</v>
      </c>
      <c r="G1283" s="1">
        <f t="shared" si="826"/>
        <v>2.501756000034463</v>
      </c>
      <c r="H1283" s="1">
        <f t="shared" si="826"/>
        <v>2.4994775515671166</v>
      </c>
      <c r="I1283" s="1">
        <f t="shared" si="826"/>
        <v>2.5136515980712546</v>
      </c>
      <c r="J1283" s="1">
        <f t="shared" si="826"/>
        <v>0.72527459437728314</v>
      </c>
      <c r="K1283" s="1">
        <f t="shared" si="826"/>
        <v>0.7088820473206211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1.1478422156219419</v>
      </c>
      <c r="G1284" s="1">
        <f t="shared" si="826"/>
        <v>1.3258721428607063</v>
      </c>
      <c r="H1284" s="1">
        <f t="shared" si="826"/>
        <v>1.3312995021066565</v>
      </c>
      <c r="I1284" s="1">
        <f t="shared" si="826"/>
        <v>1.3354032869783843</v>
      </c>
      <c r="J1284" s="1">
        <f t="shared" si="826"/>
        <v>0.70274113431127649</v>
      </c>
      <c r="K1284" s="1">
        <f t="shared" si="826"/>
        <v>0.70064823570633028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0.28603940550919532</v>
      </c>
      <c r="G1285" s="1">
        <f t="shared" si="826"/>
        <v>0.29254854993039708</v>
      </c>
      <c r="H1285" s="1">
        <f t="shared" si="826"/>
        <v>0.30231226656220089</v>
      </c>
      <c r="I1285" s="1">
        <f t="shared" si="826"/>
        <v>0.31858512761520663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0.68299514561428587</v>
      </c>
      <c r="G1286" s="1">
        <f t="shared" si="826"/>
        <v>0.67613779156506215</v>
      </c>
      <c r="H1286" s="1">
        <f t="shared" si="826"/>
        <v>0.6765475307350185</v>
      </c>
      <c r="I1286" s="1">
        <f t="shared" si="826"/>
        <v>0.68376937260102744</v>
      </c>
      <c r="J1286" s="1">
        <f t="shared" si="826"/>
        <v>0.60385769707802162</v>
      </c>
      <c r="K1286" s="1">
        <f t="shared" si="826"/>
        <v>0.62816200783532272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0.60750558077334549</v>
      </c>
      <c r="G1287" s="1">
        <f t="shared" si="826"/>
        <v>0.60445844517389313</v>
      </c>
      <c r="H1287" s="1">
        <f t="shared" si="826"/>
        <v>0.60573761930373404</v>
      </c>
      <c r="I1287" s="1">
        <f t="shared" si="826"/>
        <v>0.60931515865239438</v>
      </c>
      <c r="J1287" s="1">
        <f t="shared" si="826"/>
        <v>0.51169458338731777</v>
      </c>
      <c r="K1287" s="1">
        <f t="shared" si="826"/>
        <v>0.50454300829944743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0.51912120336894396</v>
      </c>
      <c r="G1288" s="1">
        <f t="shared" si="826"/>
        <v>0.51602763568373344</v>
      </c>
      <c r="H1288" s="1">
        <f t="shared" si="826"/>
        <v>0.51033595918815344</v>
      </c>
      <c r="I1288" s="1">
        <f t="shared" si="826"/>
        <v>0.51340940285090197</v>
      </c>
      <c r="J1288" s="1">
        <f t="shared" si="826"/>
        <v>0.48194891214011393</v>
      </c>
      <c r="K1288" s="1">
        <f t="shared" si="826"/>
        <v>0.46895179880015037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0.44063579042943446</v>
      </c>
      <c r="G1289" s="1">
        <f t="shared" si="826"/>
        <v>0.43331033744320441</v>
      </c>
      <c r="H1289" s="1">
        <f t="shared" si="826"/>
        <v>0.43404395763745951</v>
      </c>
      <c r="I1289" s="1">
        <f t="shared" si="826"/>
        <v>0.43635934846871027</v>
      </c>
      <c r="J1289" s="1">
        <f t="shared" si="826"/>
        <v>0.43573616425947009</v>
      </c>
      <c r="K1289" s="1">
        <f t="shared" si="826"/>
        <v>0.47329901763586829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0.5183762762553521</v>
      </c>
      <c r="H1290" s="1">
        <f t="shared" si="826"/>
        <v>0.54974154956445509</v>
      </c>
      <c r="I1290" s="1">
        <f t="shared" si="826"/>
        <v>0.58929387994711757</v>
      </c>
      <c r="J1290" s="1">
        <f t="shared" si="826"/>
        <v>0.64778346147195609</v>
      </c>
      <c r="K1290" s="1">
        <f t="shared" si="826"/>
        <v>0.72469333177220219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0.41733711223535019</v>
      </c>
      <c r="H1291" s="1">
        <f t="shared" si="826"/>
        <v>0.44386615456054329</v>
      </c>
      <c r="I1291" s="1">
        <f t="shared" si="826"/>
        <v>0.47146800836701031</v>
      </c>
      <c r="J1291" s="1">
        <f t="shared" si="826"/>
        <v>0.54178000524038139</v>
      </c>
      <c r="K1291" s="1">
        <f t="shared" si="826"/>
        <v>0.59090989837979757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0.38796990995538672</v>
      </c>
      <c r="H1292" s="1">
        <f t="shared" si="826"/>
        <v>0.41257221910939451</v>
      </c>
      <c r="I1292" s="1">
        <f t="shared" si="826"/>
        <v>0.43617239229068955</v>
      </c>
      <c r="J1292" s="1">
        <f t="shared" si="826"/>
        <v>0.51075007301596276</v>
      </c>
      <c r="K1292" s="1">
        <f t="shared" si="826"/>
        <v>0.5493761933084631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0.39332458747711369</v>
      </c>
      <c r="H1293" s="1">
        <f t="shared" si="826"/>
        <v>0.41787287477457197</v>
      </c>
      <c r="I1293" s="1">
        <f t="shared" si="826"/>
        <v>0.44823543454680032</v>
      </c>
      <c r="J1293" s="1">
        <f t="shared" si="826"/>
        <v>0.53344560497224425</v>
      </c>
      <c r="K1293" s="1">
        <f t="shared" si="826"/>
        <v>0.56463656716356847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0.41824117647058756</v>
      </c>
      <c r="G1295" s="1">
        <f t="shared" si="827"/>
        <v>1.444308002480581</v>
      </c>
      <c r="H1295" s="1">
        <f t="shared" si="827"/>
        <v>1.387596168879611</v>
      </c>
      <c r="I1295" s="1">
        <f t="shared" si="827"/>
        <v>1.0083740843117082</v>
      </c>
      <c r="J1295" s="1">
        <f t="shared" si="827"/>
        <v>0.92672789276181911</v>
      </c>
      <c r="K1295" s="1">
        <f t="shared" si="827"/>
        <v>0.94518066203329065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1.1735292357699791</v>
      </c>
      <c r="G1296" s="1">
        <f t="shared" si="827"/>
        <v>2.6814355608761624</v>
      </c>
      <c r="H1296" s="1">
        <f t="shared" si="827"/>
        <v>2.2932635840439151</v>
      </c>
      <c r="I1296" s="1">
        <f t="shared" si="827"/>
        <v>2.2760750954527769</v>
      </c>
      <c r="J1296" s="1">
        <f t="shared" si="827"/>
        <v>1.9277880249742454</v>
      </c>
      <c r="K1296" s="1">
        <f t="shared" si="827"/>
        <v>0.78646122248267569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0.90394593434595494</v>
      </c>
      <c r="G1297" s="1">
        <f t="shared" si="827"/>
        <v>1.1867276063972276</v>
      </c>
      <c r="H1297" s="1">
        <f t="shared" si="827"/>
        <v>1.1821152329478444</v>
      </c>
      <c r="I1297" s="1">
        <f t="shared" si="827"/>
        <v>1.2548386084507761</v>
      </c>
      <c r="J1297" s="1">
        <f t="shared" si="827"/>
        <v>0.71434714616078288</v>
      </c>
      <c r="K1297" s="1">
        <f t="shared" si="827"/>
        <v>0.70836386004809693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1.3463515673390056</v>
      </c>
      <c r="G1298" s="1">
        <f t="shared" si="827"/>
        <v>1.5776590732657834</v>
      </c>
      <c r="H1298" s="1">
        <f t="shared" si="827"/>
        <v>1.5868293545505674</v>
      </c>
      <c r="I1298" s="1">
        <f t="shared" si="827"/>
        <v>1.6209132881588195</v>
      </c>
      <c r="J1298" s="1">
        <f t="shared" si="827"/>
        <v>0.70394397478626602</v>
      </c>
      <c r="K1298" s="1">
        <f t="shared" si="827"/>
        <v>0.70011060117023438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0.33901850024086033</v>
      </c>
      <c r="G1299" s="1">
        <f t="shared" si="827"/>
        <v>0.35391427166601092</v>
      </c>
      <c r="H1299" s="1">
        <f t="shared" si="827"/>
        <v>0.37625792880373704</v>
      </c>
      <c r="I1299" s="1">
        <f t="shared" si="827"/>
        <v>0.41349735736661447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0.75104101836516535</v>
      </c>
      <c r="G1300" s="1">
        <f t="shared" si="827"/>
        <v>0.76533706310052541</v>
      </c>
      <c r="H1300" s="1">
        <f t="shared" si="827"/>
        <v>0.76742752341277365</v>
      </c>
      <c r="I1300" s="1">
        <f t="shared" si="827"/>
        <v>0.78500015442478066</v>
      </c>
      <c r="J1300" s="1">
        <f t="shared" si="827"/>
        <v>0.65228047109632692</v>
      </c>
      <c r="K1300" s="1">
        <f t="shared" si="827"/>
        <v>0.651277608096275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0.72859542251131604</v>
      </c>
      <c r="G1301" s="1">
        <f t="shared" si="827"/>
        <v>0.70373663161256517</v>
      </c>
      <c r="H1301" s="1">
        <f t="shared" si="827"/>
        <v>0.73381515206843184</v>
      </c>
      <c r="I1301" s="1">
        <f t="shared" si="827"/>
        <v>0.76293585692619259</v>
      </c>
      <c r="J1301" s="1">
        <f t="shared" si="827"/>
        <v>0.52533086210308666</v>
      </c>
      <c r="K1301" s="1">
        <f t="shared" si="827"/>
        <v>0.52262562375013488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0.53915548988794626</v>
      </c>
      <c r="G1302" s="1">
        <f t="shared" si="827"/>
        <v>0.53241744830175808</v>
      </c>
      <c r="H1302" s="1">
        <f t="shared" si="827"/>
        <v>0.53195224253199613</v>
      </c>
      <c r="I1302" s="1">
        <f t="shared" si="827"/>
        <v>0.54121546601992787</v>
      </c>
      <c r="J1302" s="1">
        <f t="shared" si="827"/>
        <v>0.4817857300486848</v>
      </c>
      <c r="K1302" s="1">
        <f t="shared" si="827"/>
        <v>0.48577678811134339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0.4708632725237879</v>
      </c>
      <c r="G1303" s="1">
        <f t="shared" si="827"/>
        <v>0.45575062575342257</v>
      </c>
      <c r="H1303" s="1">
        <f t="shared" si="827"/>
        <v>0.4568304834901426</v>
      </c>
      <c r="I1303" s="1">
        <f t="shared" si="827"/>
        <v>0.46321868435074892</v>
      </c>
      <c r="J1303" s="1">
        <f t="shared" si="827"/>
        <v>0.44805854474417789</v>
      </c>
      <c r="K1303" s="1">
        <f t="shared" si="827"/>
        <v>0.4590518284102581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0.56203544748554612</v>
      </c>
      <c r="H1304" s="1">
        <f t="shared" si="827"/>
        <v>0.58942965991345198</v>
      </c>
      <c r="I1304" s="1">
        <f t="shared" si="827"/>
        <v>0.62677318588474717</v>
      </c>
      <c r="J1304" s="1">
        <f t="shared" si="827"/>
        <v>0.69719726627977197</v>
      </c>
      <c r="K1304" s="1">
        <f t="shared" si="827"/>
        <v>0.75428734943689735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0.45210145766281418</v>
      </c>
      <c r="H1305" s="1">
        <f t="shared" si="827"/>
        <v>0.47555355189505616</v>
      </c>
      <c r="I1305" s="1">
        <f t="shared" si="827"/>
        <v>0.50195375497119255</v>
      </c>
      <c r="J1305" s="1">
        <f t="shared" si="827"/>
        <v>0.57408471225427038</v>
      </c>
      <c r="K1305" s="1">
        <f t="shared" si="827"/>
        <v>0.61304106164213412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0.42028149632876904</v>
      </c>
      <c r="H1306" s="1">
        <f t="shared" si="827"/>
        <v>0.44200635125814441</v>
      </c>
      <c r="I1306" s="1">
        <f t="shared" si="827"/>
        <v>0.46437302970703281</v>
      </c>
      <c r="J1306" s="1">
        <f t="shared" si="827"/>
        <v>0.53863809772868831</v>
      </c>
      <c r="K1306" s="1">
        <f t="shared" si="827"/>
        <v>0.56997427032254466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0.39943403925494758</v>
      </c>
      <c r="H1307" s="1">
        <f t="shared" si="827"/>
        <v>0.41782652170659745</v>
      </c>
      <c r="I1307" s="1">
        <f t="shared" si="827"/>
        <v>0.43780448745889183</v>
      </c>
      <c r="J1307" s="1">
        <f t="shared" si="827"/>
        <v>0.51432245058090953</v>
      </c>
      <c r="K1307" s="1">
        <f t="shared" si="827"/>
        <v>0.53906627458560141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0.61547187240963008</v>
      </c>
      <c r="G1309" s="1">
        <f t="shared" si="828"/>
        <v>1.4868099026299602</v>
      </c>
      <c r="H1309" s="1">
        <f t="shared" si="828"/>
        <v>0.34896789644727894</v>
      </c>
      <c r="I1309" s="1">
        <f t="shared" si="828"/>
        <v>3.276942368143005E-2</v>
      </c>
      <c r="J1309" s="1">
        <f t="shared" si="828"/>
        <v>5.5357471915529817E-4</v>
      </c>
      <c r="K1309" s="1">
        <f t="shared" si="828"/>
        <v>3.0477627836319305E-4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0.67139991883213113</v>
      </c>
      <c r="G1310" s="1">
        <f t="shared" si="828"/>
        <v>0.18560616561212959</v>
      </c>
      <c r="H1310" s="1">
        <f t="shared" si="828"/>
        <v>3.3138001421944681E-2</v>
      </c>
      <c r="I1310" s="1">
        <f t="shared" si="828"/>
        <v>3.6680988630816753E-5</v>
      </c>
      <c r="J1310" s="1">
        <f t="shared" si="828"/>
        <v>7.2845383025737637E-6</v>
      </c>
      <c r="K1310" s="1">
        <f t="shared" si="828"/>
        <v>4.0837293488199716E-6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0.46840203298163285</v>
      </c>
      <c r="G1311" s="1">
        <f t="shared" si="828"/>
        <v>3.6323857479590139E-3</v>
      </c>
      <c r="H1311" s="1">
        <f t="shared" si="828"/>
        <v>3.9452397821640416E-3</v>
      </c>
      <c r="I1311" s="1">
        <f t="shared" si="828"/>
        <v>7.6744050160449653E-4</v>
      </c>
      <c r="J1311" s="1">
        <f t="shared" si="828"/>
        <v>1.8239324095272735E-2</v>
      </c>
      <c r="K1311" s="1">
        <f t="shared" si="828"/>
        <v>1.312334691528313E-2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0.68268992555903996</v>
      </c>
      <c r="G1312" s="1">
        <f t="shared" si="828"/>
        <v>0.33186351226716104</v>
      </c>
      <c r="H1312" s="1">
        <f t="shared" si="828"/>
        <v>0.32258884624031903</v>
      </c>
      <c r="I1312" s="1">
        <f t="shared" si="828"/>
        <v>0.11085262256764709</v>
      </c>
      <c r="J1312" s="1">
        <f t="shared" si="828"/>
        <v>0.17406352196509098</v>
      </c>
      <c r="K1312" s="1">
        <f t="shared" si="828"/>
        <v>0.17981273107937484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0.74854892087141855</v>
      </c>
      <c r="G1313" s="3">
        <f t="shared" ref="G1313:K1313" si="831">G1314+G1320+G1325+G1339</f>
        <v>1.2837294136049362</v>
      </c>
      <c r="H1313" s="3">
        <f t="shared" si="831"/>
        <v>2.2807691553658036</v>
      </c>
      <c r="I1313" s="3">
        <f t="shared" si="831"/>
        <v>1.1798261257427103</v>
      </c>
      <c r="J1313" s="3">
        <f t="shared" si="831"/>
        <v>1.196476335939457</v>
      </c>
      <c r="K1313" s="3">
        <f t="shared" si="831"/>
        <v>1.167395156361716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9.2010417475731528E-3</v>
      </c>
      <c r="G1314" s="1">
        <f t="shared" ref="G1314:K1314" si="832">SUM(G1315:G1319)</f>
        <v>2.0069486098620779E-2</v>
      </c>
      <c r="H1314" s="1">
        <f t="shared" si="832"/>
        <v>2.2732507144759755E-2</v>
      </c>
      <c r="I1314" s="1">
        <f t="shared" si="832"/>
        <v>1.179764342668848</v>
      </c>
      <c r="J1314" s="1">
        <f t="shared" si="832"/>
        <v>1.1506442342823382</v>
      </c>
      <c r="K1314" s="1">
        <f t="shared" si="832"/>
        <v>1.1283168332696809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4.7792686557221779E-4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4.7762509789094494E-4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4.6763161977811277E-4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3.5602615544697057E-7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3.009278083192935E-3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3.5683522988019284E-3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0.24127773463420008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0.25231721584028666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0.23954006473416811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1.3917140863310619E-3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2.6130705589309544E-3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3.4064284943636945E-3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0.12233832281033527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0.12548844103356846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0.12052329767997756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7.2260785773409913E-3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1.3936752643794662E-2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1.5117837882048469E-2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0.80278413611880528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0.77279702158622265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0.76823978231508239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1.0496619217343551E-4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3.2759714811281722E-5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1.7225684976754984E-4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1.3364149105507353E-2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4.1555822260462258E-5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1.3688540452894635E-5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6.3122493252746491E-6</v>
      </c>
      <c r="J1320" s="1">
        <f t="shared" si="835"/>
        <v>4.5796862459541204E-2</v>
      </c>
      <c r="K1320" s="1">
        <f t="shared" si="835"/>
        <v>3.9072303176767083E-2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6.3122493252746491E-6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2.607931785560044E-4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3.0341925665795149E-3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0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2.433241620736806E-4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4.59358184612886E-4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0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4.5287397283908501E-2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3.5578752425574685E-2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5.3478350030174776E-6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0.73903094021604943</v>
      </c>
      <c r="G1325" s="1">
        <f t="shared" ref="G1325:K1325" si="836">SUM(G1330:G1338)</f>
        <v>1.2631296953950271</v>
      </c>
      <c r="H1325" s="1">
        <f t="shared" si="836"/>
        <v>2.2288733721394745</v>
      </c>
      <c r="I1325" s="1">
        <f t="shared" si="836"/>
        <v>4.624049953925436E-5</v>
      </c>
      <c r="J1325" s="1">
        <f t="shared" si="836"/>
        <v>1.5718157331579955E-5</v>
      </c>
      <c r="K1325" s="1">
        <f t="shared" si="836"/>
        <v>1.564426777055882E-6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0.7205232945742126</v>
      </c>
      <c r="G1326" s="1">
        <f t="shared" ref="G1326:K1326" si="837">G1325-G1327</f>
        <v>1.2289308863557284</v>
      </c>
      <c r="H1326" s="1">
        <f t="shared" si="837"/>
        <v>2.1548367377954931</v>
      </c>
      <c r="I1326" s="1">
        <f t="shared" si="837"/>
        <v>4.412111314940132E-5</v>
      </c>
      <c r="J1326" s="1">
        <f t="shared" si="837"/>
        <v>1.3213703174585354E-5</v>
      </c>
      <c r="K1326" s="1">
        <f t="shared" si="837"/>
        <v>-1.4619571740423546E-7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1.8507645641836799E-2</v>
      </c>
      <c r="G1327" s="1">
        <f t="shared" ref="G1327" si="838">SUM(G1328:G1329)</f>
        <v>3.4198809039298603E-2</v>
      </c>
      <c r="H1327" s="1">
        <f t="shared" ref="H1327" si="839">SUM(H1328:H1329)</f>
        <v>7.4036634343981139E-2</v>
      </c>
      <c r="I1327" s="1">
        <f t="shared" ref="I1327" si="840">SUM(I1328:I1329)</f>
        <v>2.1193863898530419E-6</v>
      </c>
      <c r="J1327" s="1">
        <f t="shared" ref="J1327" si="841">SUM(J1328:J1329)</f>
        <v>2.504454156994601E-6</v>
      </c>
      <c r="K1327" s="1">
        <f t="shared" ref="K1327" si="842">SUM(K1328:K1329)</f>
        <v>1.7106224944601175E-6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1.8507645641836799E-2</v>
      </c>
      <c r="G1328" s="1">
        <f>[1]Transport!C$26/SUM([1]Transport!C$22,[1]Transport!C$26)*G1325*(G$33+G$580)/(G$33+G$580+G$36)</f>
        <v>3.4198809039298603E-2</v>
      </c>
      <c r="H1328" s="1">
        <f>[1]Transport!D$26/SUM([1]Transport!D$22,[1]Transport!D$26)*H1325*(H$33+H$580)/(H$33+H$580+H$36)</f>
        <v>7.4036634343981139E-2</v>
      </c>
      <c r="I1328" s="1">
        <f>[1]Transport!E$26/SUM([1]Transport!E$22,[1]Transport!E$26)*I1325*(I$33+I$580)/(I$33+I$580+I$36)</f>
        <v>2.1193863898530419E-6</v>
      </c>
      <c r="J1328" s="1">
        <f>[1]Transport!F$26/SUM([1]Transport!F$22,[1]Transport!F$26)*J1325*(J$33+J$580)/(J$33+J$580+J$36)</f>
        <v>1.2481276126909631E-6</v>
      </c>
      <c r="K1328" s="1">
        <f>[1]Transport!G$26/SUM([1]Transport!G$22,[1]Transport!G$26)*K1325*(K$33+K$580)/(K$33+K$580+K$36)</f>
        <v>3.6113423367609488E-7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1.2563265443036377E-6</v>
      </c>
      <c r="K1329" s="1">
        <f>(K$36+K$716)/([1]Transport!G$22+[1]Transport!G$26)*K1325</f>
        <v>1.3494882607840225E-6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0.20892174606253908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0.20909350275421842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6.9746466997630674E-7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4.2357371073293449E-3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4.3202774756545713E-3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0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2.0981120001909748E-7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3.1881000254718343E-2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3.1955035949333369E-2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1.3316671440938176E-5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1.564426777055882E-6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6.0839117517914306E-7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1.7339979177440713E-2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1.7318476039087823E-2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1.7250687388262041E-2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2.848539365907481E-4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5.6268937935737148E-4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0.20242317381776662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4.624049953925436E-5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8.8581884546722932E-7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0.11065893872068079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0.13100556651464676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0.23256323924103869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0.60786958251038781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0.86920448003734829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1.5312640513011131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2.8775858709492864E-3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3.404212087806086E-6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3.1693890779592904E-4</v>
      </c>
      <c r="G1339" s="1">
        <f t="shared" ref="G1339:K1339" si="843">SUM(G1344:G1348)</f>
        <v>5.3023211128832724E-4</v>
      </c>
      <c r="H1339" s="1">
        <f t="shared" si="843"/>
        <v>2.9163276081569146E-2</v>
      </c>
      <c r="I1339" s="1">
        <f t="shared" si="843"/>
        <v>9.2303249978852251E-6</v>
      </c>
      <c r="J1339" s="1">
        <f t="shared" si="843"/>
        <v>1.9521040246109832E-5</v>
      </c>
      <c r="K1339" s="1">
        <f t="shared" si="843"/>
        <v>4.455488491084222E-6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2.9317184021753536E-4</v>
      </c>
      <c r="G1340" s="1">
        <f t="shared" ref="G1340:K1340" si="844">G1339-G1341</f>
        <v>4.7943210761321197E-4</v>
      </c>
      <c r="H1340" s="1">
        <f t="shared" si="844"/>
        <v>2.7975017644413049E-2</v>
      </c>
      <c r="I1340" s="1">
        <f t="shared" si="844"/>
        <v>9.2299901396699637E-6</v>
      </c>
      <c r="J1340" s="1">
        <f t="shared" si="844"/>
        <v>-1.9483457394694901E-2</v>
      </c>
      <c r="K1340" s="1">
        <f t="shared" si="844"/>
        <v>2.9302353808092124E-6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2.3767067578393695E-5</v>
      </c>
      <c r="G1341" s="1">
        <f t="shared" ref="G1341" si="845">SUM(G1342:G1343)</f>
        <v>5.0800003675115261E-5</v>
      </c>
      <c r="H1341" s="1">
        <f t="shared" ref="H1341" si="846">SUM(H1342:H1343)</f>
        <v>1.1882584371560954E-3</v>
      </c>
      <c r="I1341" s="1">
        <f t="shared" ref="I1341" si="847">SUM(I1342:I1343)</f>
        <v>3.3485821526074152E-10</v>
      </c>
      <c r="J1341" s="1">
        <f t="shared" ref="J1341" si="848">SUM(J1342:J1343)</f>
        <v>1.9502978434941011E-2</v>
      </c>
      <c r="K1341" s="1">
        <f t="shared" ref="K1341" si="849">SUM(K1342:K1343)</f>
        <v>1.5252531102750096E-6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2.3767067578393695E-5</v>
      </c>
      <c r="G1342" s="1">
        <f>[1]Transport!C$27/SUM([1]Transport!C$24,[1]Transport!C$27)*G1339*(G$45+G$612)/(G$45+G$612+G$47)</f>
        <v>5.0800003675115261E-5</v>
      </c>
      <c r="H1342" s="1">
        <f>[1]Transport!D$27/SUM([1]Transport!D$24,[1]Transport!D$27)*H1339*(H$45+H$612)/(H$45+H$612+H$47)</f>
        <v>1.1882584371560954E-3</v>
      </c>
      <c r="I1342" s="1">
        <f>[1]Transport!E$27/SUM([1]Transport!E$24,[1]Transport!E$27)*I1339*(I$45+I$612)/(I$45+I$612+I$47)</f>
        <v>3.3485821526074152E-10</v>
      </c>
      <c r="J1342" s="1">
        <f>[1]Transport!F$27/SUM([1]Transport!F$24,[1]Transport!F$27)*J1339*(J$45+J$612)/(J$45+J$612+J$47)</f>
        <v>7.94958092632785E-7</v>
      </c>
      <c r="K1342" s="1">
        <f>[1]Transport!G$27/SUM([1]Transport!G$24,[1]Transport!G$27)*K1339*(K$45+K$612)/(K$45+K$612+K$47)</f>
        <v>5.7276414659928672E-7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1.950218347684838E-2</v>
      </c>
      <c r="K1343" s="1">
        <f>(K$47+K$714)/([1]Transport!G$24+[1]Transport!G$27)*K1339</f>
        <v>9.5248896367572273E-7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3.1693890779592904E-4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3.1748951096880981E-4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3.1630642174982016E-4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9.3539945708251998E-5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4.4813651066406845E-4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9.2303249978852251E-6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1.0161678384306134E-5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4.455488491084222E-6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6.2687017105252007E-5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8.9748225120481401E-4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8.0170539116874546E-6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5.6515637506013423E-5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2.7501350897950444E-2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1.342307950116246E-6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0.29541586491153904</v>
      </c>
      <c r="G1349" s="3">
        <f t="shared" ref="G1349:K1349" si="850">SUM(G1350:G1372)</f>
        <v>0.30245098570554835</v>
      </c>
      <c r="H1349" s="3">
        <f t="shared" si="850"/>
        <v>0.30909764102258813</v>
      </c>
      <c r="I1349" s="3">
        <f t="shared" si="850"/>
        <v>0.32279745447475344</v>
      </c>
      <c r="J1349" s="3">
        <f t="shared" si="850"/>
        <v>0.35121455643902838</v>
      </c>
      <c r="K1349" s="3">
        <f t="shared" si="850"/>
        <v>0.37570229398268395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2.0028023370734756E-3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1.6113880239578132E-3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1.0046927446418555E-3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1.3482469014901938E-7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1.1809075725056745E-3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1.4119228778516656E-3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0.10792966172740767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0.11945954349671888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0.12695296839431858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3.8297286338617351E-4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7.2681937151774926E-4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9.6474657444740809E-4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3.9649531783523817E-2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4.3093073202360686E-2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4.6049754671494754E-2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1.3221585392812398E-3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2.5635346721595044E-3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2.7991443920141927E-3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0.17328322021057832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0.18265431855001055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0.19672529591461907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1.2804522059159233E-5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4.1109855521643102E-6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2.1932071399190497E-5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1.9266619571695785E-3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6.5627280198507539E-6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2.318606272589169E-6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1.4796023624145374E-6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6.9337253462803253E-5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9.167716521068642E-4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0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4.6816613527103328E-5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9.7728676319163877E-5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0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5.8802923011366318E-3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4.9566203203493132E-3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4.3604065478810012E-7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3.395264589807527E-2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3.3981993458698893E-2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1.4273504089818453E-7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4.934376805366032E-4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5.0377629784343378E-4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0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3.0773455718768604E-8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2.4942364576430397E-3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2.5002962009272622E-3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0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1.3118514047582927E-6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1.5445897290426161E-7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4.0565555633115003E-8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0.24221663273245475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0.19378675959107364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0.12111656348716536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3.5298862677428245E-5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7.1048699551189194E-5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2.7404410229353252E-2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5.7300842070400117E-6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1.4418947599651711E-7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9.6788778681291508E-3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1.1489889838524491E-2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2.1148352004333102E-2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3.5225755383857374E-2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5.050468898113069E-2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9.2252811282666478E-2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0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1.1120856880386222E-4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1.3236071954179043E-7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4.4272184091262781E-3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3.5517539135503829E-3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2.2187216275110322E-3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1.1247011069366968E-5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5.6082835766862716E-5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1.1691095045889296E-6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1.5538210683692014E-6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6.812882306937812E-7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5.3282758587697503E-6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7.9890373367793642E-5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8.5706956245049271E-7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3.188732842011185E-6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1.6321722038808123E-3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9.5247573258359402E-8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0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56">IFERROR(G1350/G1315,"-")</f>
        <v>3.3737507326839382</v>
      </c>
      <c r="H1374" s="1">
        <f t="shared" si="856"/>
        <v>2.1484705100107937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0.37869321701871778</v>
      </c>
      <c r="G1375" s="1">
        <f t="shared" si="857"/>
        <v>0.39242221551445849</v>
      </c>
      <c r="H1375" s="1">
        <f t="shared" si="857"/>
        <v>0.39567922660711435</v>
      </c>
      <c r="I1375" s="1">
        <f t="shared" si="857"/>
        <v>0.44732541065606107</v>
      </c>
      <c r="J1375" s="1">
        <f t="shared" si="857"/>
        <v>0.47344983218400416</v>
      </c>
      <c r="K1375" s="1">
        <f t="shared" si="857"/>
        <v>0.52998636589334591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0.27518070496490732</v>
      </c>
      <c r="G1376" s="1">
        <f t="shared" si="858"/>
        <v>0.27814762560988854</v>
      </c>
      <c r="H1376" s="1">
        <f t="shared" si="858"/>
        <v>0.28321351117268012</v>
      </c>
      <c r="I1376" s="1">
        <f t="shared" si="858"/>
        <v>0.32409739542525579</v>
      </c>
      <c r="J1376" s="1">
        <f t="shared" si="858"/>
        <v>0.34340272974491082</v>
      </c>
      <c r="K1376" s="1">
        <f t="shared" si="858"/>
        <v>0.38208176807250571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0.18297040713439899</v>
      </c>
      <c r="G1377" s="1">
        <f t="shared" si="859"/>
        <v>0.18394060206707608</v>
      </c>
      <c r="H1377" s="1">
        <f t="shared" si="859"/>
        <v>0.18515507401610715</v>
      </c>
      <c r="I1377" s="1">
        <f t="shared" si="859"/>
        <v>0.21585282072008191</v>
      </c>
      <c r="J1377" s="1">
        <f t="shared" si="859"/>
        <v>0.23635484279571775</v>
      </c>
      <c r="K1377" s="1">
        <f t="shared" si="859"/>
        <v>0.25607277889435703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0.12198710645807115</v>
      </c>
      <c r="G1378" s="1">
        <f t="shared" si="860"/>
        <v>0.12548905189945603</v>
      </c>
      <c r="H1378" s="1">
        <f t="shared" si="860"/>
        <v>0.12732191160343695</v>
      </c>
      <c r="I1378" s="1">
        <f t="shared" si="860"/>
        <v>0.1441664517478036</v>
      </c>
      <c r="J1378" s="1">
        <f t="shared" si="860"/>
        <v>0.15792559653174701</v>
      </c>
      <c r="K1378" s="1">
        <f t="shared" si="860"/>
        <v>0.16938301644123549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0.23440176174444111</v>
      </c>
      <c r="J1379" s="1">
        <f t="shared" si="861"/>
        <v>0.26587065599920717</v>
      </c>
      <c r="K1379" s="1">
        <f t="shared" si="861"/>
        <v>0.30214682555245759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 t="str">
        <f t="shared" si="862"/>
        <v>-</v>
      </c>
      <c r="J1380" s="1">
        <f t="shared" si="862"/>
        <v>0.19240429363084322</v>
      </c>
      <c r="K1380" s="1">
        <f t="shared" si="862"/>
        <v>0.21275048446458522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 t="str">
        <f t="shared" si="863"/>
        <v>-</v>
      </c>
      <c r="J1381" s="1">
        <f t="shared" si="863"/>
        <v>0.12984390037415586</v>
      </c>
      <c r="K1381" s="1">
        <f t="shared" si="863"/>
        <v>0.13931405635197033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8.153592146019227E-2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0.16251369968883858</v>
      </c>
      <c r="H1383" s="1">
        <f t="shared" si="865"/>
        <v>0.16252056142865162</v>
      </c>
      <c r="I1383" s="1" t="str">
        <f t="shared" si="865"/>
        <v>-</v>
      </c>
      <c r="J1383" s="1">
        <f t="shared" si="865"/>
        <v>0.20464841739300332</v>
      </c>
      <c r="K1383" s="1" t="str">
        <f t="shared" si="865"/>
        <v>-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0.11660739401167883</v>
      </c>
      <c r="I1384" s="1" t="str">
        <f t="shared" si="866"/>
        <v>-</v>
      </c>
      <c r="J1384" s="1">
        <f t="shared" si="866"/>
        <v>0.14667213054387723</v>
      </c>
      <c r="K1384" s="1" t="str">
        <f t="shared" si="866"/>
        <v>-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7.8244199283381569E-2</v>
      </c>
      <c r="I1385" s="1" t="str">
        <f t="shared" si="867"/>
        <v>-</v>
      </c>
      <c r="J1385" s="1">
        <f t="shared" si="867"/>
        <v>9.8511960032699519E-2</v>
      </c>
      <c r="K1385" s="1">
        <f t="shared" si="867"/>
        <v>9.8731992554448769E-2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>
        <f t="shared" si="868"/>
        <v>6.6676765357699883E-2</v>
      </c>
      <c r="K1386" s="1" t="str">
        <f t="shared" si="868"/>
        <v>-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</v>
      </c>
      <c r="G1387" s="1">
        <f t="shared" ref="G1387:K1387" si="869">IFERROR(G1363/G1334,"-")</f>
        <v>11.189596541502651</v>
      </c>
      <c r="H1387" s="1">
        <f t="shared" si="869"/>
        <v>7.020970281426421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0.1239191674859751</v>
      </c>
      <c r="G1388" s="1">
        <f t="shared" si="870"/>
        <v>0.12626628857351371</v>
      </c>
      <c r="H1388" s="1">
        <f t="shared" si="870"/>
        <v>0.1353817831846878</v>
      </c>
      <c r="I1388" s="1">
        <f t="shared" si="870"/>
        <v>0.12391916748597502</v>
      </c>
      <c r="J1388" s="1">
        <f t="shared" si="870"/>
        <v>0.16277535382583072</v>
      </c>
      <c r="K1388" s="1" t="str">
        <f t="shared" si="870"/>
        <v>-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8.7465847585616582E-2</v>
      </c>
      <c r="G1389" s="1">
        <f t="shared" si="871"/>
        <v>8.770535591890205E-2</v>
      </c>
      <c r="H1389" s="1">
        <f t="shared" si="871"/>
        <v>9.0935919508818103E-2</v>
      </c>
      <c r="I1389" s="1" t="str">
        <f t="shared" si="871"/>
        <v>-</v>
      </c>
      <c r="J1389" s="1" t="str">
        <f t="shared" si="871"/>
        <v>-</v>
      </c>
      <c r="K1389" s="1" t="str">
        <f t="shared" si="871"/>
        <v>-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5.794952798654867E-2</v>
      </c>
      <c r="G1390" s="1">
        <f t="shared" si="872"/>
        <v>5.81044968601181E-2</v>
      </c>
      <c r="H1390" s="1">
        <f t="shared" si="872"/>
        <v>6.02461810582436E-2</v>
      </c>
      <c r="I1390" s="1" t="str">
        <f t="shared" si="872"/>
        <v>-</v>
      </c>
      <c r="J1390" s="1" t="str">
        <f t="shared" si="872"/>
        <v>-</v>
      </c>
      <c r="K1390" s="1" t="str">
        <f t="shared" si="872"/>
        <v>-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3.8646481387947476E-2</v>
      </c>
      <c r="G1391" s="1" t="str">
        <f t="shared" si="873"/>
        <v>-</v>
      </c>
      <c r="H1391" s="1">
        <f t="shared" si="873"/>
        <v>3.8881455129046616E-2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13.968680714886796</v>
      </c>
      <c r="G1392" s="1">
        <f t="shared" ref="G1392:K1392" si="874">IFERROR(G1368/G1344,"-")</f>
        <v>11.186996076539069</v>
      </c>
      <c r="H1392" s="1">
        <f t="shared" si="874"/>
        <v>7.0144691190174795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0.12023751974847222</v>
      </c>
      <c r="H1393" s="1">
        <f t="shared" si="875"/>
        <v>0.12514676763059698</v>
      </c>
      <c r="I1393" s="1">
        <f t="shared" si="875"/>
        <v>0.12665962518728063</v>
      </c>
      <c r="J1393" s="1">
        <f t="shared" si="875"/>
        <v>0.15290988452940496</v>
      </c>
      <c r="K1393" s="1">
        <f t="shared" si="875"/>
        <v>0.15290988452940499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8.4998076233608819E-2</v>
      </c>
      <c r="H1394" s="1">
        <f t="shared" si="876"/>
        <v>8.9016103951410505E-2</v>
      </c>
      <c r="I1394" s="1" t="str">
        <f t="shared" si="876"/>
        <v>-</v>
      </c>
      <c r="J1394" s="1">
        <f t="shared" si="876"/>
        <v>0.10690580004720138</v>
      </c>
      <c r="K1394" s="1" t="str">
        <f t="shared" si="876"/>
        <v>-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5.6422133461237076E-2</v>
      </c>
      <c r="H1395" s="1">
        <f t="shared" si="877"/>
        <v>5.9348801080257148E-2</v>
      </c>
      <c r="I1395" s="1" t="str">
        <f t="shared" si="877"/>
        <v>-</v>
      </c>
      <c r="J1395" s="1">
        <f t="shared" si="877"/>
        <v>7.0958063870597513E-2</v>
      </c>
      <c r="K1395" s="1" t="str">
        <f t="shared" si="877"/>
        <v>-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0.81254286363238926</v>
      </c>
      <c r="G1397" s="3">
        <f t="shared" ref="G1397" si="879">G1398+G1404+G1409+G1423</f>
        <v>0.78004037076327204</v>
      </c>
      <c r="H1397" s="3">
        <f t="shared" ref="H1397" si="880">H1398+H1404+H1409+H1423</f>
        <v>0.97379759431260393</v>
      </c>
      <c r="I1397" s="3">
        <f t="shared" ref="I1397" si="881">I1398+I1404+I1409+I1423</f>
        <v>0.39155399887149628</v>
      </c>
      <c r="J1397" s="3">
        <f t="shared" ref="J1397" si="882">J1398+J1404+J1409+J1423</f>
        <v>0.3654409881229827</v>
      </c>
      <c r="K1397" s="3">
        <f t="shared" ref="K1397" si="883">K1398+K1404+K1409+K1423</f>
        <v>0.32317462712949541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1.2818824849591191E-3</v>
      </c>
      <c r="G1398" s="1">
        <f t="shared" ref="G1398" si="884">SUM(G1399:G1403)</f>
        <v>3.7211444662421109E-3</v>
      </c>
      <c r="H1398" s="1">
        <f t="shared" ref="H1398" si="885">SUM(H1399:H1403)</f>
        <v>4.2160912909208524E-3</v>
      </c>
      <c r="I1398" s="1">
        <f t="shared" ref="I1398" si="886">SUM(I1399:I1403)</f>
        <v>0.36421551236203814</v>
      </c>
      <c r="J1398" s="1">
        <f t="shared" ref="J1398" si="887">SUM(J1399:J1403)</f>
        <v>0.34176255829078039</v>
      </c>
      <c r="K1398" s="1">
        <f t="shared" ref="K1398" si="888">SUM(K1399:K1403)</f>
        <v>0.30188865527730585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3.8746193082657231E-4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1.5107821166221943E-3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1.8713575113206728E-3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0.14468954298067019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0.13757329071772381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0.11870739878641066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6.863346062984299E-4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1.9220234516824546E-3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2.0111076435890339E-3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0.17699287013945014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0.16455238918757575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0.14786975451238149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2.0808594783411699E-4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2.7764013931309622E-4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3.1169446042078277E-4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4.252717264498522E-2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3.9596615715383837E-2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3.5300420560257485E-2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1.0698758624365954E-5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2.1931675590363106E-5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5.9265969325687814E-6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4.0262670096935644E-5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1.1081418256203453E-5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2.7309561719926063E-2</v>
      </c>
      <c r="J1404" s="1">
        <f t="shared" ref="J1404" si="894">SUM(J1405:J1408)</f>
        <v>2.3616006473207614E-2</v>
      </c>
      <c r="K1404" s="1">
        <f t="shared" ref="K1404" si="895">SUM(K1405:K1408)</f>
        <v>2.1264389251006984E-2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0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1.3914809241852465E-4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1.3975239987316695E-4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1.0071516242637963E-6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3.0511380811497482E-4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2.7920225968708877E-4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2.73085545683018E-2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2.3171744572674114E-2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2.0845434591446728E-2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0.81112171206262917</v>
      </c>
      <c r="G1409" s="1">
        <f t="shared" ref="G1409:K1409" si="896">SUM(G1414:G1422)</f>
        <v>0.77599986749565919</v>
      </c>
      <c r="H1409" s="1">
        <f t="shared" si="896"/>
        <v>0.96876315340955255</v>
      </c>
      <c r="I1409" s="1">
        <f t="shared" si="896"/>
        <v>2.8924789532069331E-5</v>
      </c>
      <c r="J1409" s="1">
        <f t="shared" si="896"/>
        <v>5.8578627291306654E-5</v>
      </c>
      <c r="K1409" s="1">
        <f t="shared" si="896"/>
        <v>2.1582601182575877E-5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0.7908086880708779</v>
      </c>
      <c r="G1410" s="1">
        <f t="shared" ref="G1410" si="897">G1409-G1411</f>
        <v>0.75498993369412226</v>
      </c>
      <c r="H1410" s="1">
        <f t="shared" ref="H1410" si="898">H1409-H1411</f>
        <v>0.93658368361488309</v>
      </c>
      <c r="I1410" s="1">
        <f t="shared" ref="I1410" si="899">I1409-I1411</f>
        <v>2.7599051145277241E-5</v>
      </c>
      <c r="J1410" s="1">
        <f t="shared" ref="J1410" si="900">J1409-J1411</f>
        <v>4.9244995903357975E-5</v>
      </c>
      <c r="K1410" s="1">
        <f t="shared" ref="K1410" si="901">K1409-K1411</f>
        <v>-2.0168945645856008E-6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2.0313023991751288E-2</v>
      </c>
      <c r="G1411" s="1">
        <f t="shared" ref="G1411" si="902">SUM(G1412:G1413)</f>
        <v>2.1009933801536963E-2</v>
      </c>
      <c r="H1411" s="1">
        <f t="shared" ref="H1411" si="903">SUM(H1412:H1413)</f>
        <v>3.2179469794669402E-2</v>
      </c>
      <c r="I1411" s="1">
        <f t="shared" ref="I1411" si="904">SUM(I1412:I1413)</f>
        <v>1.3257383867920903E-6</v>
      </c>
      <c r="J1411" s="1">
        <f t="shared" ref="J1411" si="905">SUM(J1412:J1413)</f>
        <v>9.3336313879486789E-6</v>
      </c>
      <c r="K1411" s="1">
        <f t="shared" ref="K1411" si="906">SUM(K1412:K1413)</f>
        <v>2.3599495747161477E-5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2.0313023991751288E-2</v>
      </c>
      <c r="G1412" s="1">
        <f>[1]Transport!C$26/SUM([1]Transport!C$22,[1]Transport!C$26)*G1409*(G$33+G$580)/(G$33+G$580+G$36)</f>
        <v>2.1009933801536963E-2</v>
      </c>
      <c r="H1412" s="1">
        <f>[1]Transport!D$26/SUM([1]Transport!D$22,[1]Transport!D$26)*H1409*(H$33+H$580)/(H$33+H$580+H$36)</f>
        <v>3.2179469794669402E-2</v>
      </c>
      <c r="I1412" s="1">
        <f>[1]Transport!E$26/SUM([1]Transport!E$22,[1]Transport!E$26)*I1409*(I$33+I$580)/(I$33+I$580+I$36)</f>
        <v>1.3257383867920903E-6</v>
      </c>
      <c r="J1412" s="1">
        <f>[1]Transport!F$26/SUM([1]Transport!F$22,[1]Transport!F$26)*J1409*(J$33+J$580)/(J$33+J$580+J$36)</f>
        <v>4.6515377530238172E-6</v>
      </c>
      <c r="K1412" s="1">
        <f>[1]Transport!G$26/SUM([1]Transport!G$22,[1]Transport!G$26)*K1409*(K$33+K$580)/(K$33+K$580+K$36)</f>
        <v>4.9821546480266529E-6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4.6820936349248609E-6</v>
      </c>
      <c r="K1413" s="1">
        <f>(K$36+K$716)/([1]Transport!G$22+[1]Transport!G$26)*K1409</f>
        <v>1.8617341099134826E-5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0.2233406579244934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0.22344341690952307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1.0306672687116755E-5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3.4506116274655657E-6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1.5357488704212309E-4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2.0791110783100077E-4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1.5355920623432442E-5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5.9750758540696232E-6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7.4475855310301257E-5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9.901160919195684E-5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2.8924789532069331E-5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0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0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6.0295894956836123E-3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6.0138645027817995E-3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5.9700995383663146E-3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0.11351083540110837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2.2717852076787819E-2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9.0504791544786883E-2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1.2978022018655809E-5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4.568309766594369E-6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0.51961761163496034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0.39512392434251842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0.48956787117816158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1.9938011962101649E-5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7.5886039344463192E-6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0.15925924182291284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0.12857551790672536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0.15895812057067454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0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1.2704433707964034E-2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1.1930951017295035E-5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1.3926908480095394E-4</v>
      </c>
      <c r="G1423" s="1">
        <f t="shared" ref="G1423" si="907">SUM(G1428:G1432)</f>
        <v>3.1935880137063901E-4</v>
      </c>
      <c r="H1423" s="1">
        <f t="shared" ref="H1423" si="908">SUM(H1428:H1432)</f>
        <v>8.183496121305174E-4</v>
      </c>
      <c r="I1423" s="1">
        <f t="shared" ref="I1423" si="909">SUM(I1428:I1432)</f>
        <v>0</v>
      </c>
      <c r="J1423" s="1">
        <f t="shared" ref="J1423" si="910">SUM(J1428:J1432)</f>
        <v>3.8447317033810523E-6</v>
      </c>
      <c r="K1423" s="1">
        <f t="shared" ref="K1423" si="911">SUM(K1428:K1432)</f>
        <v>0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1.2882537571814049E-4</v>
      </c>
      <c r="G1424" s="1">
        <f t="shared" ref="G1424" si="912">G1423-G1425</f>
        <v>2.887619590860589E-4</v>
      </c>
      <c r="H1424" s="1">
        <f t="shared" ref="H1424" si="913">H1423-H1425</f>
        <v>7.850059360483897E-4</v>
      </c>
      <c r="I1424" s="1">
        <f t="shared" ref="I1424" si="914">I1423-I1425</f>
        <v>0</v>
      </c>
      <c r="J1424" s="1">
        <f t="shared" ref="J1424" si="915">J1423-J1425</f>
        <v>-3.8373296398374751E-3</v>
      </c>
      <c r="K1424" s="1">
        <f t="shared" ref="K1424" si="916">K1423-K1425</f>
        <v>0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1.0443709082813436E-5</v>
      </c>
      <c r="G1425" s="1">
        <f t="shared" ref="G1425" si="917">SUM(G1426:G1427)</f>
        <v>3.0596842284580092E-5</v>
      </c>
      <c r="H1425" s="1">
        <f t="shared" ref="H1425" si="918">SUM(H1426:H1427)</f>
        <v>3.334367608212775E-5</v>
      </c>
      <c r="I1425" s="1">
        <f t="shared" ref="I1425" si="919">SUM(I1426:I1427)</f>
        <v>0</v>
      </c>
      <c r="J1425" s="1">
        <f t="shared" ref="J1425" si="920">SUM(J1426:J1427)</f>
        <v>3.841174371540856E-3</v>
      </c>
      <c r="K1425" s="1">
        <f t="shared" ref="K1425" si="921">SUM(K1426:K1427)</f>
        <v>0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1.0443709082813436E-5</v>
      </c>
      <c r="G1426" s="1">
        <f>[1]Transport!C$27/SUM([1]Transport!C$24,[1]Transport!C$27)*G1423*(G$45+G$612)/(G$45+G$612+G$47)</f>
        <v>3.0596842284580092E-5</v>
      </c>
      <c r="H1426" s="1">
        <f>[1]Transport!D$27/SUM([1]Transport!D$24,[1]Transport!D$27)*H1423*(H$45+H$612)/(H$45+H$612+H$47)</f>
        <v>3.334367608212775E-5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1.5656955485318884E-7</v>
      </c>
      <c r="K1426" s="1">
        <f>[1]Transport!G$27/SUM([1]Transport!G$24,[1]Transport!G$27)*K1423*(K$45+K$612)/(K$45+K$612+K$47)</f>
        <v>0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3.8410178019860027E-3</v>
      </c>
      <c r="K1427" s="1">
        <f>(K$47+K$714)/([1]Transport!G$24+[1]Transport!G$27)*K1423</f>
        <v>0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1.3926908480095394E-4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1.3899991860765956E-4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1.3716622990228201E-4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9.1158345554357898E-5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3.4647319810448179E-4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1.0381568457105951E-6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5.7173712680810887E-5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2.1086155061065737E-4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2.8065748576704572E-6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3.202682452781066E-5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1.238486335130962E-4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0.13099029400115222</v>
      </c>
      <c r="G1433" s="3">
        <f t="shared" ref="G1433" si="922">SUM(G1434:G1456)</f>
        <v>0.13164740750718606</v>
      </c>
      <c r="H1433" s="3">
        <f t="shared" ref="H1433" si="923">SUM(H1434:H1456)</f>
        <v>0.13268355069900953</v>
      </c>
      <c r="I1433" s="3">
        <f t="shared" ref="I1433" si="924">SUM(I1434:I1456)</f>
        <v>0.13440476512727059</v>
      </c>
      <c r="J1433" s="3">
        <f t="shared" ref="J1433" si="925">SUM(J1434:J1456)</f>
        <v>0.13472714014744219</v>
      </c>
      <c r="K1433" s="3">
        <f t="shared" ref="K1433" si="926">SUM(K1434:K1456)</f>
        <v>0.13114393781262931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1.4672920505699874E-4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5.8438255481182435E-4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7.336756406344894E-4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6.472550610768979E-2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6.4830965775650354E-2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6.3110004669471184E-2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1.8886604080301387E-4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5.3734202647720141E-4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5.6394453262252847E-4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5.7404731819770329E-2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5.7477050545868519E-2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5.5951503388935758E-2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3.807357059415563E-5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5.1080968215900492E-5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5.7926353512416112E-5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9.1823398542034782E-3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9.3486152350002166E-3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9.0218583084669315E-3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1.3526899612668678E-6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2.8432203099845018E-6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8.5475176231277474E-7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6.3661869554144934E-6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1.8970309174948183E-6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0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3.7380072758391466E-5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4.0040896761931568E-5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1.7031086500471369E-7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5.9073863741992699E-5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5.7397211732479686E-5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3.088826677962155E-3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2.9584939330647843E-3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2.9580493262949337E-3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3.6295916610248738E-2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3.631370378621486E-2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2.1092442540061349E-6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7.0616220859872273E-7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1.789054281003655E-5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2.4538107758282838E-5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0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2.2522855943014959E-6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8.7637710567766696E-7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5.8266802184667733E-6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7.8414631464453913E-6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2.3356050175603928E-6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0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0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5.9995920432592248E-2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4.798899484955544E-2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2.9993435228145241E-2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1.4066168223542889E-2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2.8600375061797584E-3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1.2025780177045465E-2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2.1125021260461188E-6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7.4360823864339573E-7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4.544879482206559E-2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3.4697859386061757E-2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4.2960625156051806E-2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2.261718854277559E-6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8.6083249567741482E-7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9.2289978911334024E-3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7.4803221440947172E-3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9.241669709938791E-3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0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4.9098166083924458E-4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4.6711675307205576E-7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1.3857621545246938E-3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1.1087742178202749E-3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6.881108002342708E-4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1.0960653373830161E-5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4.3215511432639544E-5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1.5874444340101859E-7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4.8596555890020066E-6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1.8548641882863084E-5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3.0003913055162047E-7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1.8070217678477564E-6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7.2252533264008621E-6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0.37869321701871822</v>
      </c>
      <c r="G1459" s="1">
        <f t="shared" si="933"/>
        <v>0.3868079641546105</v>
      </c>
      <c r="H1459" s="1">
        <f t="shared" si="933"/>
        <v>0.39205530541126404</v>
      </c>
      <c r="I1459" s="1">
        <f t="shared" si="933"/>
        <v>0.44734059403544318</v>
      </c>
      <c r="J1459" s="1">
        <f t="shared" si="933"/>
        <v>0.47124674736953187</v>
      </c>
      <c r="K1459" s="1">
        <f t="shared" si="933"/>
        <v>0.53164339640719904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0.27518070496490704</v>
      </c>
      <c r="G1460" s="1">
        <f t="shared" si="934"/>
        <v>0.27957100419707986</v>
      </c>
      <c r="H1460" s="1">
        <f t="shared" si="934"/>
        <v>0.28041489197271902</v>
      </c>
      <c r="I1460" s="1">
        <f t="shared" si="934"/>
        <v>0.32433358346323193</v>
      </c>
      <c r="J1460" s="1">
        <f t="shared" si="934"/>
        <v>0.34929332129203888</v>
      </c>
      <c r="K1460" s="1">
        <f t="shared" si="934"/>
        <v>0.37838369025121227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0.18297040713439869</v>
      </c>
      <c r="G1461" s="1">
        <f t="shared" si="935"/>
        <v>0.18398264869870354</v>
      </c>
      <c r="H1461" s="1">
        <f t="shared" si="935"/>
        <v>0.18584338468581194</v>
      </c>
      <c r="I1461" s="1">
        <f t="shared" si="935"/>
        <v>0.21591700748265602</v>
      </c>
      <c r="J1461" s="1">
        <f t="shared" si="935"/>
        <v>0.23609631949854112</v>
      </c>
      <c r="K1461" s="1">
        <f t="shared" si="935"/>
        <v>0.25557367774320716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0.12643429100140419</v>
      </c>
      <c r="H1462" s="1">
        <f t="shared" si="936"/>
        <v>0.12963990363024647</v>
      </c>
      <c r="I1462" s="1">
        <f t="shared" si="936"/>
        <v>0.14422302917473709</v>
      </c>
      <c r="J1462" s="1">
        <f t="shared" si="936"/>
        <v>0.15811636287626682</v>
      </c>
      <c r="K1462" s="1">
        <f t="shared" si="936"/>
        <v>0.17119026406505752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 t="str">
        <f t="shared" si="937"/>
        <v>-</v>
      </c>
      <c r="J1463" s="1">
        <f t="shared" si="937"/>
        <v>0.26863517931644382</v>
      </c>
      <c r="K1463" s="1">
        <f t="shared" si="937"/>
        <v>0.28651312462806294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0.16910151451049574</v>
      </c>
      <c r="J1464" s="1">
        <f t="shared" si="938"/>
        <v>0.19361255430213808</v>
      </c>
      <c r="K1464" s="1">
        <f t="shared" si="938"/>
        <v>0.20557574210469015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0.11310839137372314</v>
      </c>
      <c r="J1465" s="1">
        <f t="shared" si="939"/>
        <v>0.12767678858991333</v>
      </c>
      <c r="K1465" s="1">
        <f t="shared" si="939"/>
        <v>0.14190394128355935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0.16251369968883855</v>
      </c>
      <c r="H1467" s="1">
        <f t="shared" si="941"/>
        <v>0.1625185663935628</v>
      </c>
      <c r="I1467" s="1" t="str">
        <f t="shared" si="941"/>
        <v>-</v>
      </c>
      <c r="J1467" s="1">
        <f t="shared" si="941"/>
        <v>0.20464841739300316</v>
      </c>
      <c r="K1467" s="1">
        <f t="shared" si="941"/>
        <v>0.20464841739300307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0.11649393435744129</v>
      </c>
      <c r="H1468" s="1">
        <f t="shared" si="942"/>
        <v>0.11802211057539304</v>
      </c>
      <c r="I1468" s="1" t="str">
        <f t="shared" si="942"/>
        <v>-</v>
      </c>
      <c r="J1468" s="1">
        <f t="shared" si="942"/>
        <v>0.14667213054387698</v>
      </c>
      <c r="K1468" s="1">
        <f t="shared" si="942"/>
        <v>0.14667213054387698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7.8235828164578941E-2</v>
      </c>
      <c r="H1469" s="1">
        <f t="shared" si="943"/>
        <v>7.9197411398929052E-2</v>
      </c>
      <c r="I1469" s="1">
        <f t="shared" si="943"/>
        <v>8.0747519872906043E-2</v>
      </c>
      <c r="J1469" s="1" t="str">
        <f t="shared" si="943"/>
        <v>-</v>
      </c>
      <c r="K1469" s="1" t="str">
        <f t="shared" si="943"/>
        <v>-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9.9502495941956557</v>
      </c>
      <c r="G1471" s="1">
        <f t="shared" ref="G1471:K1471" si="945">IFERROR(G1447/G1418,"-")</f>
        <v>7.9797266512003127</v>
      </c>
      <c r="H1471" s="1">
        <f t="shared" si="945"/>
        <v>5.0239422367072928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0.12391916748597501</v>
      </c>
      <c r="G1472" s="1">
        <f t="shared" si="946"/>
        <v>0.12589383435162116</v>
      </c>
      <c r="H1472" s="1">
        <f t="shared" si="946"/>
        <v>0.1328745138437718</v>
      </c>
      <c r="I1472" s="1" t="str">
        <f t="shared" si="946"/>
        <v>-</v>
      </c>
      <c r="J1472" s="1">
        <f t="shared" si="946"/>
        <v>0.16277535382583053</v>
      </c>
      <c r="K1472" s="1">
        <f t="shared" si="946"/>
        <v>0.16277535382583053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8.7465847585616652E-2</v>
      </c>
      <c r="G1473" s="1">
        <f t="shared" si="947"/>
        <v>8.7815131528161922E-2</v>
      </c>
      <c r="H1473" s="1">
        <f t="shared" si="947"/>
        <v>8.775213343282845E-2</v>
      </c>
      <c r="I1473" s="1" t="str">
        <f t="shared" si="947"/>
        <v>-</v>
      </c>
      <c r="J1473" s="1">
        <f t="shared" si="947"/>
        <v>0.11343753121307452</v>
      </c>
      <c r="K1473" s="1">
        <f t="shared" si="947"/>
        <v>0.11343753121307457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5.7949527986548621E-2</v>
      </c>
      <c r="G1474" s="1">
        <f t="shared" si="948"/>
        <v>5.8178432923142412E-2</v>
      </c>
      <c r="H1474" s="1">
        <f t="shared" si="948"/>
        <v>5.8139022257940209E-2</v>
      </c>
      <c r="I1474" s="1" t="str">
        <f t="shared" si="948"/>
        <v>-</v>
      </c>
      <c r="J1474" s="1" t="str">
        <f t="shared" si="948"/>
        <v>-</v>
      </c>
      <c r="K1474" s="1" t="str">
        <f t="shared" si="948"/>
        <v>-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3.8646481387947476E-2</v>
      </c>
      <c r="G1475" s="1" t="str">
        <f t="shared" si="949"/>
        <v>-</v>
      </c>
      <c r="H1475" s="1">
        <f t="shared" si="949"/>
        <v>3.9151678051056127E-2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9.9502495941956663</v>
      </c>
      <c r="G1476" s="1">
        <f t="shared" ref="G1476:K1476" si="950">IFERROR(G1452/G1428,"-")</f>
        <v>7.9767976048237497</v>
      </c>
      <c r="H1476" s="1">
        <f t="shared" si="950"/>
        <v>5.0166196207658755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</v>
      </c>
      <c r="H1477" s="1">
        <f t="shared" si="951"/>
        <v>0.12472973860335239</v>
      </c>
      <c r="I1477" s="1" t="str">
        <f t="shared" si="951"/>
        <v>-</v>
      </c>
      <c r="J1477" s="1">
        <f t="shared" si="951"/>
        <v>0.15290988452940515</v>
      </c>
      <c r="K1477" s="1" t="str">
        <f t="shared" si="951"/>
        <v>-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8.4998076233608735E-2</v>
      </c>
      <c r="H1478" s="1">
        <f t="shared" si="952"/>
        <v>8.7965974968627583E-2</v>
      </c>
      <c r="I1478" s="1" t="str">
        <f t="shared" si="952"/>
        <v>-</v>
      </c>
      <c r="J1478" s="1">
        <f t="shared" si="952"/>
        <v>0.10690580004720135</v>
      </c>
      <c r="K1478" s="1" t="str">
        <f t="shared" si="952"/>
        <v>-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5.6422133461237145E-2</v>
      </c>
      <c r="H1479" s="1">
        <f t="shared" si="953"/>
        <v>5.833938672917887E-2</v>
      </c>
      <c r="I1479" s="1" t="str">
        <f t="shared" si="953"/>
        <v>-</v>
      </c>
      <c r="J1479" s="1" t="str">
        <f t="shared" si="953"/>
        <v>-</v>
      </c>
      <c r="K1479" s="1" t="str">
        <f t="shared" si="953"/>
        <v>-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2.4016033232464831</v>
      </c>
      <c r="G1495" s="3">
        <f t="shared" ref="G1495:K1495" si="976">SUM(G1496,G1501,G1506)</f>
        <v>1.9449279858523258</v>
      </c>
      <c r="H1495" s="3">
        <f t="shared" si="976"/>
        <v>1.6582168515936828</v>
      </c>
      <c r="I1495" s="3">
        <f t="shared" si="976"/>
        <v>1.3259200078029243</v>
      </c>
      <c r="J1495" s="3">
        <f t="shared" si="976"/>
        <v>0.97316157190200114</v>
      </c>
      <c r="K1495" s="3">
        <f t="shared" si="976"/>
        <v>0.34465721460531396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2.0215889857195086E-3</v>
      </c>
      <c r="G1496" s="1">
        <f t="shared" ref="G1496:K1496" si="978">SUM(G1497:G1500)</f>
        <v>3.0091070825506976E-3</v>
      </c>
      <c r="H1496" s="1">
        <f t="shared" si="978"/>
        <v>3.0453705680988912E-3</v>
      </c>
      <c r="I1496" s="1">
        <f t="shared" si="978"/>
        <v>2.2576277026177451E-3</v>
      </c>
      <c r="J1496" s="1">
        <f t="shared" si="978"/>
        <v>5.0257309370696176E-4</v>
      </c>
      <c r="K1496" s="1">
        <f t="shared" si="978"/>
        <v>0.12177917009591806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1.5662998636972176E-3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2.3794286423066422E-3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2.3911596085686403E-3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1.6590738697506878E-3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2.2288385467189887E-4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0.12162201407690229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3.5462647993196074E-4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4.423019740474688E-4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4.476522796861096E-4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3.7715660783289916E-4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7.3070466721467521E-5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5.0330586800193967E-5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7.6646644022270867E-5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1.3400105176547631E-4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1.4038193321121338E-4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1.4607251344892898E-4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9.6844990644086412E-5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3.9645123959994163E-5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2.4015998068059036E-5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5.3375414431109977E-5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6.6176746632928184E-5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7.5324711585229311E-5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1.0977378166950897E-4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6.7180308255567357E-5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3.172465420693502E-5</v>
      </c>
      <c r="J1501" s="1">
        <f t="shared" si="982"/>
        <v>1.2559630223818517E-4</v>
      </c>
      <c r="K1501" s="1">
        <f t="shared" si="982"/>
        <v>1.0748004683848591E-4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1.0559297756745714E-5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4.645135576977366E-5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3.7328560111057835E-5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9.5258173235665869E-6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3.5849344406932608E-5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2.6635352374568508E-5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7.7270996870729858E-6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2.7859721538180074E-5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2.6582226961342051E-5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3.9124394395497384E-6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1.5435880523298833E-5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1.6933907391517517E-5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2.3995817342607637</v>
      </c>
      <c r="G1506" s="1">
        <f t="shared" ref="G1506:K1506" si="986">SUM(G1511:G1515)</f>
        <v>1.9419188787697752</v>
      </c>
      <c r="H1506" s="1">
        <f t="shared" si="986"/>
        <v>1.655171481025584</v>
      </c>
      <c r="I1506" s="1">
        <f t="shared" si="986"/>
        <v>1.3236306554460997</v>
      </c>
      <c r="J1506" s="1">
        <f t="shared" si="986"/>
        <v>0.97253340250605602</v>
      </c>
      <c r="K1506" s="1">
        <f t="shared" si="986"/>
        <v>0.22277056446255739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2.2682263186734701</v>
      </c>
      <c r="G1507" s="1">
        <f t="shared" ref="G1507:K1507" si="987">G1506-G1508</f>
        <v>1.835617162086602</v>
      </c>
      <c r="H1507" s="1">
        <f t="shared" si="987"/>
        <v>1.5642975883326509</v>
      </c>
      <c r="I1507" s="1">
        <f t="shared" si="987"/>
        <v>1.2511722080112988</v>
      </c>
      <c r="J1507" s="1">
        <f t="shared" si="987"/>
        <v>0.56683189148986457</v>
      </c>
      <c r="K1507" s="1">
        <f t="shared" si="987"/>
        <v>-5.4577149120640933E-4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0.13135541558729374</v>
      </c>
      <c r="G1508" s="1">
        <f t="shared" ref="G1508" si="990">SUM(G1509:G1510)</f>
        <v>0.10630171668317331</v>
      </c>
      <c r="H1508" s="1">
        <f t="shared" ref="H1508" si="991">SUM(H1509:H1510)</f>
        <v>9.0873892692933167E-2</v>
      </c>
      <c r="I1508" s="1">
        <f t="shared" ref="I1508" si="992">SUM(I1509:I1510)</f>
        <v>7.245844743480101E-2</v>
      </c>
      <c r="J1508" s="1">
        <f t="shared" ref="J1508" si="993">SUM(J1509:J1510)</f>
        <v>0.40570151101619145</v>
      </c>
      <c r="K1508" s="1">
        <f t="shared" ref="K1508" si="994">SUM(K1509:K1510)</f>
        <v>0.22331633595376379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0.13135541558729374</v>
      </c>
      <c r="G1509" s="1">
        <f>[1]Transport!C$25/SUM([1]Transport!C$21,[1]Transport!C$25)*G1506*(G$34+G$598)/(G$34+G$598+G$37)</f>
        <v>0.10630171668317331</v>
      </c>
      <c r="H1509" s="1">
        <f>[1]Transport!D$25/SUM([1]Transport!D$21,[1]Transport!D$25)*H1506*(H$34+H$598)/(H$34+H$598+H$37)</f>
        <v>9.0873892692933167E-2</v>
      </c>
      <c r="I1509" s="1">
        <f>[1]Transport!E$25/SUM([1]Transport!E$21,[1]Transport!E$25)*I1506*(I$34+I$598)/(I$34+I$598+I$37)</f>
        <v>7.245844743480101E-2</v>
      </c>
      <c r="J1509" s="1">
        <f>[1]Transport!F$25/SUM([1]Transport!F$21,[1]Transport!F$25)*J1506*(J$34+J$598)/(J$34+J$598+J$37)</f>
        <v>0.33017023395764206</v>
      </c>
      <c r="K1509" s="1">
        <f>[1]Transport!G$25/SUM([1]Transport!G$21,[1]Transport!G$25)*K1506*(K$34+K$598)/(K$34+K$598+K$37)</f>
        <v>0.1861795756529819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7.5531277058549381E-2</v>
      </c>
      <c r="K1510" s="1">
        <f>(K$37+K$717)/([1]Transport!G$21+[1]Transport!G$25)*K1506</f>
        <v>3.7136760300781897E-2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2.0898705597963239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1.4163908266302045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0.95217356146375687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0.45306485646051958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4.4292845290148805E-2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0.3037469924268224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0.48013925533786328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0.71014295905098512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0.93714141866993439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0.22121799295992611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0.11234273997177294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0.16288532699704503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0.16279838933700941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0.10128041180545737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2.0780751693744777E-4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9.967713163450431E-5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0.10566181989021793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4.7283894750323206E-2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4.7857226695584072E-2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4.7388952724353194E-2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2.372969184678585E-2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9.2145195040465217E-5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4.7413769312299778E-2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1.1611837965380133E-2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1.2203048191370516E-2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1.1753475404784509E-2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1.1454484472398231E-2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1.3607491759562943E-3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1.7384247866757466E-2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2.644043576374917E-2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2.6572760377916463E-2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1.84494255309267E-2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2.5774561791231149E-3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1.4489692263550966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2.2286587528746412E-3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2.7811573895192869E-3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2.8157974624793622E-3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2.3750674755082996E-3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4.779064959266325E-4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3.3425298769617577E-4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3.1349575548890652E-4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5.4890593736681126E-4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5.7568775009511728E-4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6.0033284086047302E-4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4.0446833023326717E-4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1.7194711573974324E-4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9.0421517172907236E-5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2.0151858862924079E-4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2.5068260927905772E-4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2.8661432018855685E-4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4.238779881638039E-4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2.6647048548996565E-4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4.8985827747263242E-5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2.2049679581643818E-4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1.8179643103606149E-4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2.5728154754242903E-5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9.8665161020207223E-5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7.4806326863033346E-5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1.3604706745178709E-5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4.9849723573257453E-5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4.84522914922357E-5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6.111391513268222E-6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2.4572766173927238E-5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2.739005547696796E-5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1.6116352504043714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1.1150371489373943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0.77254427366391409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0.38579887379092964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8.4505594606284484E-2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0.58409932458759894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0.92852051265867053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1.3974347979437063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1.9326551468555764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0.45909130857104485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0.12388741524596457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0.17987304906179896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0.17977918501455867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0.11187332818362347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2.4530114475312194E-4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1.2081628732244608E-4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7.7072582229933198E-2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3.4633447039605143E-2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3.5053390610816269E-2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3.4712715051298582E-2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1.7390221480480538E-2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7.2984951751171748E-5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3.2042304257357428E-2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7.8661965644597522E-3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8.2666794725202667E-3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7.9631208947935506E-3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7.7630584066592789E-3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9.2640818708062441E-4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11.098927012431909</v>
      </c>
      <c r="G1531" s="1">
        <f t="shared" si="1000"/>
        <v>11.112094430416516</v>
      </c>
      <c r="H1531" s="1">
        <f t="shared" si="1000"/>
        <v>11.112917884148706</v>
      </c>
      <c r="I1531" s="1">
        <f t="shared" si="1000"/>
        <v>11.120315898712292</v>
      </c>
      <c r="J1531" s="1">
        <f t="shared" si="1000"/>
        <v>11.564122412174342</v>
      </c>
      <c r="K1531" s="1">
        <f t="shared" si="1000"/>
        <v>11.913708528448684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6.2845243629359988</v>
      </c>
      <c r="G1532" s="1">
        <f t="shared" si="1000"/>
        <v>6.2879153897260407</v>
      </c>
      <c r="H1532" s="1">
        <f t="shared" si="1000"/>
        <v>6.2901443603811824</v>
      </c>
      <c r="I1532" s="1">
        <f t="shared" si="1000"/>
        <v>6.2972977966770332</v>
      </c>
      <c r="J1532" s="1">
        <f t="shared" si="1000"/>
        <v>6.5403509429922302</v>
      </c>
      <c r="K1532" s="1">
        <f t="shared" si="1000"/>
        <v>6.6411502218942458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4.0901432735634904</v>
      </c>
      <c r="G1533" s="1">
        <f t="shared" si="1000"/>
        <v>4.096280813731866</v>
      </c>
      <c r="H1533" s="1">
        <f t="shared" si="1000"/>
        <v>4.1008678034726813</v>
      </c>
      <c r="I1533" s="1">
        <f t="shared" si="1000"/>
        <v>4.1098275554104582</v>
      </c>
      <c r="J1533" s="1">
        <f t="shared" si="1000"/>
        <v>4.1764507130753179</v>
      </c>
      <c r="K1533" s="1">
        <f t="shared" si="1000"/>
        <v>4.3371567185224302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3.7650534829600386</v>
      </c>
      <c r="G1534" s="1">
        <f t="shared" si="1000"/>
        <v>3.7754945938515325</v>
      </c>
      <c r="H1534" s="1">
        <f t="shared" si="1000"/>
        <v>3.7880769610744696</v>
      </c>
      <c r="I1534" s="1">
        <f t="shared" si="1000"/>
        <v>3.8050503500999806</v>
      </c>
      <c r="J1534" s="1">
        <f t="shared" si="1000"/>
        <v>3.8613772953541354</v>
      </c>
      <c r="K1534" s="1">
        <f t="shared" si="1000"/>
        <v>3.9664969156774115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4.6391179485367839</v>
      </c>
      <c r="J1535" s="1">
        <f t="shared" si="1001"/>
        <v>4.7468322971945964</v>
      </c>
      <c r="K1535" s="1">
        <f t="shared" si="1001"/>
        <v>4.8701699314195608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2.7008868509993591</v>
      </c>
      <c r="J1536" s="1">
        <f t="shared" si="1001"/>
        <v>2.7522166068154705</v>
      </c>
      <c r="K1536" s="1">
        <f t="shared" si="1001"/>
        <v>2.8085352808945223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1.7606485351727295</v>
      </c>
      <c r="J1537" s="1">
        <f t="shared" si="1001"/>
        <v>1.7893116234109305</v>
      </c>
      <c r="K1537" s="1">
        <f t="shared" si="1001"/>
        <v>1.8227325935746017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1.5620411785777186</v>
      </c>
      <c r="J1538" s="1">
        <f t="shared" si="1001"/>
        <v>1.5919251342245906</v>
      </c>
      <c r="K1538" s="1">
        <f t="shared" si="1001"/>
        <v>1.6174681273317997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0.78723832996732013</v>
      </c>
      <c r="H1539" s="1">
        <f t="shared" si="1002"/>
        <v>0.81134816689963296</v>
      </c>
      <c r="I1539" s="1">
        <f t="shared" si="1002"/>
        <v>0.85153122845348839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1.9078836334110922</v>
      </c>
      <c r="G1540" s="1">
        <f t="shared" si="1002"/>
        <v>1.9229797797201826</v>
      </c>
      <c r="H1540" s="1">
        <f t="shared" si="1002"/>
        <v>1.9338566933155494</v>
      </c>
      <c r="I1540" s="1">
        <f t="shared" si="1002"/>
        <v>1.9678218028257275</v>
      </c>
      <c r="J1540" s="1">
        <f t="shared" si="1002"/>
        <v>2.0622876210066079</v>
      </c>
      <c r="K1540" s="1">
        <f t="shared" si="1002"/>
        <v>2.0752891861477551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1.1027629847473217</v>
      </c>
      <c r="G1541" s="1">
        <f t="shared" si="1002"/>
        <v>1.1042925251644189</v>
      </c>
      <c r="H1541" s="1">
        <f t="shared" si="1002"/>
        <v>1.1043056737029338</v>
      </c>
      <c r="I1541" s="1">
        <f t="shared" si="1002"/>
        <v>1.1045899813135962</v>
      </c>
      <c r="J1541" s="1">
        <f t="shared" si="1002"/>
        <v>1.1804247910192784</v>
      </c>
      <c r="K1541" s="1">
        <f t="shared" si="1002"/>
        <v>1.2120762841115327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0.72942698043636955</v>
      </c>
      <c r="G1542" s="1">
        <f t="shared" si="1002"/>
        <v>0.73245757826174862</v>
      </c>
      <c r="H1542" s="1">
        <f t="shared" si="1002"/>
        <v>0.73245762513126877</v>
      </c>
      <c r="I1542" s="1">
        <f t="shared" si="1002"/>
        <v>0.73250648211644709</v>
      </c>
      <c r="J1542" s="1">
        <f t="shared" si="1002"/>
        <v>0.73284649428922177</v>
      </c>
      <c r="K1542" s="1">
        <f t="shared" si="1002"/>
        <v>0.79206465100128853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0.67580166525687335</v>
      </c>
      <c r="G1543" s="1">
        <f t="shared" si="1002"/>
        <v>0.67742906746651621</v>
      </c>
      <c r="H1543" s="1">
        <f t="shared" si="1002"/>
        <v>0.67742742164749592</v>
      </c>
      <c r="I1543" s="1">
        <f t="shared" si="1002"/>
        <v>0.67751202266114308</v>
      </c>
      <c r="J1543" s="1">
        <f t="shared" si="1002"/>
        <v>0.67773092934613088</v>
      </c>
      <c r="K1543" s="1">
        <f t="shared" si="1002"/>
        <v>0.68080745772237716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16.650466872393764</v>
      </c>
      <c r="G1544" s="3">
        <f t="shared" ref="G1544:K1544" si="1003">G1545+G1548+G1550+G1557+G1565</f>
        <v>15.585556071731755</v>
      </c>
      <c r="H1544" s="3">
        <f t="shared" si="1003"/>
        <v>13.972187646067713</v>
      </c>
      <c r="I1544" s="3">
        <f t="shared" si="1003"/>
        <v>11.291458334170942</v>
      </c>
      <c r="J1544" s="3">
        <f t="shared" si="1003"/>
        <v>8.0819846838753318</v>
      </c>
      <c r="K1544" s="3">
        <f t="shared" si="1003"/>
        <v>8.017531191939943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7.6080961104080899E-2</v>
      </c>
      <c r="G1545" s="1">
        <f t="shared" ref="G1545:K1545" si="1006">SUM(G1546:G1547)</f>
        <v>0.1134724250721374</v>
      </c>
      <c r="H1545" s="1">
        <f t="shared" si="1006"/>
        <v>0.1432248671251386</v>
      </c>
      <c r="I1545" s="1">
        <f t="shared" si="1006"/>
        <v>1.683216933275703</v>
      </c>
      <c r="J1545" s="1">
        <f t="shared" si="1006"/>
        <v>6.3103816561524493</v>
      </c>
      <c r="K1545" s="1">
        <f t="shared" si="1006"/>
        <v>7.6929451663258668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4.054284399179317E-2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3.4850446213266467E-2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2.6424488044675981E-2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1.3163789659957308E-2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3.5538117112287729E-2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7.8621978858870928E-2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0.11680037908046262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1.6700531436157457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6.3103816561524493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7.6929451663258668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4.8371147733340265E-5</v>
      </c>
      <c r="H1548" s="1">
        <f t="shared" si="1008"/>
        <v>9.5551434443305299E-5</v>
      </c>
      <c r="I1548" s="1">
        <f t="shared" si="1008"/>
        <v>1.4008824287181496E-4</v>
      </c>
      <c r="J1548" s="1">
        <f t="shared" si="1008"/>
        <v>9.6984802034403045E-2</v>
      </c>
      <c r="K1548" s="1">
        <f t="shared" si="1008"/>
        <v>0.18411458937604799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4.8371147733340265E-5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9.5551434443305299E-5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1.4008824287181496E-4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9.6984802034403045E-2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0.18411458937604799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1.3376614806234577</v>
      </c>
      <c r="G1550" s="1">
        <f t="shared" ref="G1550:K1550" si="1009">SUM(G1555:G1556)</f>
        <v>2.3218461385733313</v>
      </c>
      <c r="H1550" s="1">
        <f t="shared" si="1009"/>
        <v>1.3095191734706693</v>
      </c>
      <c r="I1550" s="1">
        <f t="shared" si="1009"/>
        <v>1.6315807999495719</v>
      </c>
      <c r="J1550" s="1">
        <f t="shared" si="1009"/>
        <v>1.3055628830380099</v>
      </c>
      <c r="K1550" s="1">
        <f t="shared" si="1009"/>
        <v>0.14013541848390704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1.2644366026400706</v>
      </c>
      <c r="G1551" s="1">
        <f t="shared" ref="G1551:K1551" si="1010">G1550-G1552</f>
        <v>2.1947469929278127</v>
      </c>
      <c r="H1551" s="1">
        <f t="shared" si="1010"/>
        <v>1.2376226321071266</v>
      </c>
      <c r="I1551" s="1">
        <f t="shared" si="1010"/>
        <v>1.5422644856572494</v>
      </c>
      <c r="J1551" s="1">
        <f t="shared" si="1010"/>
        <v>0.76093497307593794</v>
      </c>
      <c r="K1551" s="1">
        <f t="shared" si="1010"/>
        <v>-3.4332146395243957E-4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7.3224877983387157E-2</v>
      </c>
      <c r="G1552" s="1">
        <f t="shared" ref="G1552:K1552" si="1011">SUM(G1553:G1554)</f>
        <v>0.1270991456455188</v>
      </c>
      <c r="H1552" s="1">
        <f t="shared" si="1011"/>
        <v>7.1896541363542704E-2</v>
      </c>
      <c r="I1552" s="1">
        <f t="shared" si="1011"/>
        <v>8.931631429232248E-2</v>
      </c>
      <c r="J1552" s="1">
        <f t="shared" si="1011"/>
        <v>0.544627909962072</v>
      </c>
      <c r="K1552" s="1">
        <f t="shared" si="1011"/>
        <v>0.14047873994785948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7.3224877983387157E-2</v>
      </c>
      <c r="G1553" s="1">
        <f>[1]Transport!C$25/SUM([1]Transport!C$21,[1]Transport!C$25)*G1550*(G$34+G$598)/(G$34+G$598+G$37)</f>
        <v>0.1270991456455188</v>
      </c>
      <c r="H1553" s="1">
        <f>[1]Transport!D$25/SUM([1]Transport!D$21,[1]Transport!D$25)*H1550*(H$34+H$598)/(H$34+H$598+H$37)</f>
        <v>7.1896541363542704E-2</v>
      </c>
      <c r="I1553" s="1">
        <f>[1]Transport!E$25/SUM([1]Transport!E$21,[1]Transport!E$25)*I1550*(I$34+I$598)/(I$34+I$598+I$37)</f>
        <v>8.931631429232248E-2</v>
      </c>
      <c r="J1553" s="1">
        <f>[1]Transport!F$25/SUM([1]Transport!F$21,[1]Transport!F$25)*J1550*(J$34+J$598)/(J$34+J$598+J$37)</f>
        <v>0.44323207966771011</v>
      </c>
      <c r="K1553" s="1">
        <f>[1]Transport!G$25/SUM([1]Transport!G$21,[1]Transport!G$25)*K1550*(K$34+K$598)/(K$34+K$598+K$37)</f>
        <v>0.11711759500287139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0.10139583029436193</v>
      </c>
      <c r="K1554" s="1">
        <f>(K$37+K$717)/([1]Transport!G$21+[1]Transport!G$25)*K1550</f>
        <v>2.3361144944988092E-2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0.83349634848886933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1.7448910785581935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0.54197655793733923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0.2708686906642303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0.50416513213458836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0.57695506001513797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0.76754261553332992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1.3607121092853416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1.3055628830380099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0.14013541848390704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15.211076029249863</v>
      </c>
      <c r="G1557" s="1">
        <f t="shared" ref="G1557:K1557" si="1012">SUM(G1562:G1564)</f>
        <v>13.119732634418641</v>
      </c>
      <c r="H1557" s="1">
        <f t="shared" si="1012"/>
        <v>12.487904437981715</v>
      </c>
      <c r="I1557" s="1">
        <f t="shared" si="1012"/>
        <v>7.9764006988343734</v>
      </c>
      <c r="J1557" s="1">
        <f t="shared" si="1012"/>
        <v>0.3689106202146491</v>
      </c>
      <c r="K1557" s="1">
        <f t="shared" si="1012"/>
        <v>3.1340418850627405E-4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14.830143121490826</v>
      </c>
      <c r="G1558" s="1">
        <f t="shared" ref="G1558:K1558" si="1013">G1557-G1559</f>
        <v>12.764520313271509</v>
      </c>
      <c r="H1558" s="1">
        <f t="shared" si="1013"/>
        <v>12.07309288962087</v>
      </c>
      <c r="I1558" s="1">
        <f t="shared" si="1013"/>
        <v>7.6108104640927952</v>
      </c>
      <c r="J1558" s="1">
        <f t="shared" si="1013"/>
        <v>0.31013020996263108</v>
      </c>
      <c r="K1558" s="1">
        <f t="shared" si="1013"/>
        <v>-2.9287628445220796E-5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0.3809329077590366</v>
      </c>
      <c r="G1559" s="1">
        <f t="shared" ref="G1559:K1559" si="1014">SUM(G1560:G1561)</f>
        <v>0.35521232114713175</v>
      </c>
      <c r="H1559" s="1">
        <f t="shared" si="1014"/>
        <v>0.41481154836084427</v>
      </c>
      <c r="I1559" s="1">
        <f t="shared" si="1014"/>
        <v>0.3655902347415787</v>
      </c>
      <c r="J1559" s="1">
        <f t="shared" si="1014"/>
        <v>5.8780410252018009E-2</v>
      </c>
      <c r="K1559" s="1">
        <f t="shared" si="1014"/>
        <v>3.4269181695149485E-4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0.3809329077590366</v>
      </c>
      <c r="G1560" s="1">
        <f>[1]Transport!C$26/SUM([1]Transport!C$22,[1]Transport!C$26)*G1557*(G$33+G$580)/(G$33+G$580+G$36)</f>
        <v>0.35521232114713175</v>
      </c>
      <c r="H1560" s="1">
        <f>[1]Transport!D$26/SUM([1]Transport!D$22,[1]Transport!D$26)*H1557*(H$33+H$580)/(H$33+H$580+H$36)</f>
        <v>0.41481154836084427</v>
      </c>
      <c r="I1560" s="1">
        <f>[1]Transport!E$26/SUM([1]Transport!E$22,[1]Transport!E$26)*I1557*(I$33+I$580)/(I$33+I$580+I$36)</f>
        <v>0.3655902347415787</v>
      </c>
      <c r="J1560" s="1">
        <f>[1]Transport!F$26/SUM([1]Transport!F$22,[1]Transport!F$26)*J1557*(J$33+J$580)/(J$33+J$580+J$36)</f>
        <v>2.9293989237513845E-2</v>
      </c>
      <c r="K1560" s="1">
        <f>[1]Transport!G$26/SUM([1]Transport!G$22,[1]Transport!G$26)*K1557*(K$33+K$580)/(K$33+K$580+K$36)</f>
        <v>7.2346614815740136E-5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2.9486421014504161E-2</v>
      </c>
      <c r="K1561" s="1">
        <f>(K$36+K$716)/([1]Transport!G$22+[1]Transport!G$26)*K1557</f>
        <v>2.7034520213575471E-4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10.761720354731834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7.4388137943903017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5.4511210157859598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2.7253306895815594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4.4493556745180287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5.2485403714658689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5.0789649753755848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2.0836256924040968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9.1638449567203999E-4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1.1614382483441109E-4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0.43237846856247075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1.9578184468201698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3.1674443168487181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0.36799423571897705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1.9726036367186296E-4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2.5648401416361412E-2</v>
      </c>
      <c r="G1565" s="1">
        <f t="shared" ref="G1565:K1565" si="1015">G1570</f>
        <v>3.0456502519911416E-2</v>
      </c>
      <c r="H1565" s="1">
        <f t="shared" si="1015"/>
        <v>3.1443616055745617E-2</v>
      </c>
      <c r="I1565" s="1">
        <f t="shared" si="1015"/>
        <v>1.1981386842116527E-4</v>
      </c>
      <c r="J1565" s="1">
        <f t="shared" si="1015"/>
        <v>1.4472243582031231E-4</v>
      </c>
      <c r="K1565" s="1">
        <f t="shared" si="1015"/>
        <v>2.2613565613262795E-5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2.372504245112849E-2</v>
      </c>
      <c r="G1566" s="1">
        <f t="shared" ref="G1566:K1566" si="1016">G1565-G1567</f>
        <v>2.7538553178474166E-2</v>
      </c>
      <c r="H1566" s="1">
        <f t="shared" si="1016"/>
        <v>3.0162445107446374E-2</v>
      </c>
      <c r="I1566" s="1">
        <f t="shared" si="1016"/>
        <v>1.1980952180735133E-4</v>
      </c>
      <c r="J1566" s="1">
        <f t="shared" si="1016"/>
        <v>-0.14444380918293703</v>
      </c>
      <c r="K1566" s="1">
        <f t="shared" si="1016"/>
        <v>1.4872234588604765E-5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1.9233589652329209E-3</v>
      </c>
      <c r="G1567" s="1">
        <f t="shared" ref="G1567:K1567" si="1017">SUM(G1568:G1569)</f>
        <v>2.91794934143725E-3</v>
      </c>
      <c r="H1567" s="1">
        <f t="shared" si="1017"/>
        <v>1.2811709482992437E-3</v>
      </c>
      <c r="I1567" s="1">
        <f t="shared" si="1017"/>
        <v>4.346613813943586E-9</v>
      </c>
      <c r="J1567" s="1">
        <f t="shared" si="1017"/>
        <v>0.14458853161875734</v>
      </c>
      <c r="K1567" s="1">
        <f t="shared" si="1017"/>
        <v>7.74133102465803E-6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1.9233589652329209E-3</v>
      </c>
      <c r="G1568" s="1">
        <f>[1]Transport!C$27/SUM([1]Transport!C$24,[1]Transport!C$27)*G1565*(G$45+G$612)/(G$45+G$612+G$47)</f>
        <v>2.91794934143725E-3</v>
      </c>
      <c r="H1568" s="1">
        <f>[1]Transport!D$27/SUM([1]Transport!D$24,[1]Transport!D$27)*H1565*(H$45+H$612)/(H$45+H$612+H$47)</f>
        <v>1.2811709482992437E-3</v>
      </c>
      <c r="I1568" s="1">
        <f>[1]Transport!E$27/SUM([1]Transport!E$24,[1]Transport!E$27)*I1565*(I$45+I$612)/(I$45+I$612+I$47)</f>
        <v>4.346613813943586E-9</v>
      </c>
      <c r="J1568" s="1">
        <f>[1]Transport!F$27/SUM([1]Transport!F$24,[1]Transport!F$27)*J1565*(J$45+J$612)/(J$45+J$612+J$47)</f>
        <v>5.8935522948790107E-6</v>
      </c>
      <c r="K1568" s="1">
        <f>[1]Transport!G$27/SUM([1]Transport!G$24,[1]Transport!G$27)*K1565*(K$45+K$612)/(K$45+K$612+K$47)</f>
        <v>2.9070302024044895E-6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0.14458263806646246</v>
      </c>
      <c r="K1569" s="1">
        <f>(K$47+K$714)/([1]Transport!G$24+[1]Transport!G$27)*K1565</f>
        <v>4.8343008222535401E-6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2.5648401416361412E-2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3.0456502519911416E-2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3.1443616055745617E-2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1.1981386842116527E-4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1.4472243582031231E-4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2.2613565613262795E-5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4.7786908523944147</v>
      </c>
      <c r="G1571" s="3">
        <f t="shared" ref="G1571:K1571" si="1018">SUM(G1572:G1580)</f>
        <v>4.7670745638006355</v>
      </c>
      <c r="H1571" s="3">
        <f t="shared" si="1018"/>
        <v>4.7049036358660095</v>
      </c>
      <c r="I1571" s="3">
        <f t="shared" si="1018"/>
        <v>4.6410578402678695</v>
      </c>
      <c r="J1571" s="3">
        <f t="shared" si="1018"/>
        <v>4.9840169598453459</v>
      </c>
      <c r="K1571" s="3">
        <f t="shared" si="1018"/>
        <v>5.4008999569586607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2.7943054619977231E-2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2.4243588537628449E-2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1.863671044461513E-2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9.2841812424771693E-3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2.4214165116360927E-2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5.3569680460237259E-2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7.9582822459943373E-2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1.1379033516276837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4.2996263107169019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5.2416464243154151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2.2497586806772443E-5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4.5662705092952961E-5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6.9981557024815982E-5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5.5918582863763042E-2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0.10989594890139533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0.23136463039168137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0.48886672764263206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0.1539489654191144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7.6940513536029279E-2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0.17707772382232145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0.20264370196068596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0.26958369516714281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0.477922386400564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0.4585523450549977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4.92197086834524E-2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2.787679841052833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1.9931368941328806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1.5333387579808289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0.76660473369577298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1.5221891516715591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1.7956018354097958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1.7375876312864147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0.71283858993026739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3.1350843585303963E-4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3.9734488121301662E-5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0.19922598607171341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0.90209929258025467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1.4594556927162479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0.16955981810002468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9.0891182893658979E-5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8.2222857196812636E-3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9.7636519982550324E-3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1.0080097822602427E-2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3.8409561802580108E-5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4.6394673806210788E-5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7.2493873826536297E-6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0.68922285337539635</v>
      </c>
      <c r="G1582" s="1">
        <f t="shared" ref="G1582:K1582" si="1019">IFERROR(G1572/G1546,"-")</f>
        <v>0.69564643130450587</v>
      </c>
      <c r="H1582" s="1">
        <f t="shared" si="1019"/>
        <v>0.70528179819817038</v>
      </c>
      <c r="I1582" s="1">
        <f t="shared" si="1019"/>
        <v>0.70528179819817016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0.68135756995377195</v>
      </c>
      <c r="G1583" s="1">
        <f t="shared" ref="G1583:K1583" si="1020">IFERROR(G1573/G1547,"-")</f>
        <v>0.68135756995377361</v>
      </c>
      <c r="H1583" s="1">
        <f t="shared" si="1020"/>
        <v>0.68135756995377184</v>
      </c>
      <c r="I1583" s="1">
        <f t="shared" si="1020"/>
        <v>0.68135756995377283</v>
      </c>
      <c r="J1583" s="1">
        <f t="shared" si="1020"/>
        <v>0.68135756995377361</v>
      </c>
      <c r="K1583" s="1">
        <f t="shared" si="1020"/>
        <v>0.68135756995377283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0.46510343171505458</v>
      </c>
      <c r="H1584" s="1">
        <f t="shared" si="1021"/>
        <v>0.47788612864882285</v>
      </c>
      <c r="I1584" s="1">
        <f t="shared" si="1021"/>
        <v>0.49955339284861511</v>
      </c>
      <c r="J1584" s="1">
        <f t="shared" si="1021"/>
        <v>0.57657057281951518</v>
      </c>
      <c r="K1584" s="1">
        <f t="shared" si="1021"/>
        <v>0.59688886836086885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0.27758325613680962</v>
      </c>
      <c r="G1585" s="1">
        <f t="shared" ref="G1585:K1585" si="1022">IFERROR(G1575/G1555,"-")</f>
        <v>0.28017034051580086</v>
      </c>
      <c r="H1585" s="1">
        <f t="shared" si="1022"/>
        <v>0.28405096708428718</v>
      </c>
      <c r="I1585" s="1">
        <f t="shared" si="1022"/>
        <v>0.28405096708428729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0.35122961215622112</v>
      </c>
      <c r="G1586" s="1">
        <f t="shared" ref="G1586:K1586" si="1023">IFERROR(G1576/G1556,"-")</f>
        <v>0.35122961215622073</v>
      </c>
      <c r="H1586" s="1">
        <f t="shared" si="1023"/>
        <v>0.35122961215622084</v>
      </c>
      <c r="I1586" s="1">
        <f t="shared" si="1023"/>
        <v>0.35122961215622106</v>
      </c>
      <c r="J1586" s="1">
        <f t="shared" si="1023"/>
        <v>0.35122961215622078</v>
      </c>
      <c r="K1586" s="1">
        <f t="shared" si="1023"/>
        <v>0.35122961215622106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0.2590366362592868</v>
      </c>
      <c r="G1587" s="1">
        <f t="shared" ref="G1587:K1587" si="1024">IFERROR(G1577/G1562,"-")</f>
        <v>0.26793746277611208</v>
      </c>
      <c r="H1587" s="1">
        <f t="shared" si="1024"/>
        <v>0.28128870255134986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0.34211451343153154</v>
      </c>
      <c r="G1588" s="1">
        <f t="shared" ref="G1588:K1588" si="1025">IFERROR(G1578/G1563,"-")</f>
        <v>0.3421145134315316</v>
      </c>
      <c r="H1588" s="1">
        <f t="shared" si="1025"/>
        <v>0.34211451343153271</v>
      </c>
      <c r="I1588" s="1">
        <f t="shared" si="1025"/>
        <v>0.34211451343153243</v>
      </c>
      <c r="J1588" s="1">
        <f t="shared" si="1025"/>
        <v>0.34211451343153182</v>
      </c>
      <c r="K1588" s="1">
        <f t="shared" si="1025"/>
        <v>0.34211451343153226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0.4607675926465078</v>
      </c>
      <c r="H1589" s="1">
        <f t="shared" si="1026"/>
        <v>0.46076759264650785</v>
      </c>
      <c r="I1589" s="1">
        <f t="shared" si="1026"/>
        <v>0.46076759264650829</v>
      </c>
      <c r="J1589" s="1">
        <f t="shared" si="1026"/>
        <v>0.46076759264650807</v>
      </c>
      <c r="K1589" s="1">
        <f t="shared" si="1026"/>
        <v>0.46076759264650802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0.32057692743518013</v>
      </c>
      <c r="G1590" s="1">
        <f t="shared" ref="G1590:K1590" si="1027">IFERROR(G1580/G1570,"-")</f>
        <v>0.32057692743518046</v>
      </c>
      <c r="H1590" s="1">
        <f t="shared" si="1027"/>
        <v>0.32057692743518013</v>
      </c>
      <c r="I1590" s="1">
        <f t="shared" si="1027"/>
        <v>0.32057692743518001</v>
      </c>
      <c r="J1590" s="1">
        <f t="shared" si="1027"/>
        <v>0.32057692743518024</v>
      </c>
      <c r="K1590" s="1">
        <f t="shared" si="1027"/>
        <v>0.32057692743518007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24.51199271150168</v>
      </c>
      <c r="G1591" s="3">
        <f t="shared" ref="G1591" si="1028">G1592+G1595+G1597+G1604+G1612</f>
        <v>21.338396519575472</v>
      </c>
      <c r="H1591" s="3">
        <f t="shared" ref="H1591" si="1029">H1592+H1595+H1597+H1604+H1612</f>
        <v>19.130551264329767</v>
      </c>
      <c r="I1591" s="3">
        <f t="shared" ref="I1591" si="1030">I1592+I1595+I1597+I1604+I1612</f>
        <v>16.385957283550571</v>
      </c>
      <c r="J1591" s="3">
        <f t="shared" ref="J1591" si="1031">J1592+J1595+J1597+J1604+J1612</f>
        <v>13.055974011006693</v>
      </c>
      <c r="K1591" s="3">
        <f t="shared" ref="K1591" si="1032">K1592+K1595+K1597+K1604+K1612</f>
        <v>8.3297472798782515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1.0204440919211454E-2</v>
      </c>
      <c r="G1592" s="1">
        <f t="shared" ref="G1592" si="1035">SUM(G1593:G1594)</f>
        <v>2.0966061088768896E-2</v>
      </c>
      <c r="H1592" s="1">
        <f t="shared" ref="H1592" si="1036">SUM(H1593:H1594)</f>
        <v>2.0928841726697567E-2</v>
      </c>
      <c r="I1592" s="1">
        <f t="shared" ref="I1592" si="1037">SUM(I1593:I1594)</f>
        <v>5.1189056395409879E-3</v>
      </c>
      <c r="J1592" s="1">
        <f t="shared" ref="J1592" si="1038">SUM(J1593:J1594)</f>
        <v>2.4187064344492319</v>
      </c>
      <c r="K1592" s="1">
        <f t="shared" ref="K1592" si="1039">SUM(K1593:K1594)</f>
        <v>7.5981890974007493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1.0204440919211454E-2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2.0966061088768896E-2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2.0928841726697567E-2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5.1189056395409879E-3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2.4187064344492319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7.5981890974007493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4.2585917173417172E-3</v>
      </c>
      <c r="G1595" s="1">
        <f t="shared" ref="G1595" si="1041">G1596</f>
        <v>1.3328101811264379E-2</v>
      </c>
      <c r="H1595" s="1">
        <f t="shared" ref="H1595" si="1042">H1596</f>
        <v>1.3292533424892089E-2</v>
      </c>
      <c r="I1595" s="1">
        <f t="shared" ref="I1595" si="1043">I1596</f>
        <v>1.56265236880699E-4</v>
      </c>
      <c r="J1595" s="1">
        <f t="shared" ref="J1595" si="1044">J1596</f>
        <v>0.26816934651588009</v>
      </c>
      <c r="K1595" s="1">
        <f t="shared" ref="K1595" si="1045">K1596</f>
        <v>0.26038164411444048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4.2585917173417172E-3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1.3328101811264379E-2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1.3292533424892089E-2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1.56265236880699E-4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0.26816934651588009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0.26038164411444048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24.434819261136013</v>
      </c>
      <c r="G1604" s="1">
        <f t="shared" ref="G1604:K1604" si="1049">SUM(G1609:G1611)</f>
        <v>21.302706136738522</v>
      </c>
      <c r="H1604" s="1">
        <f t="shared" si="1049"/>
        <v>19.094961550489231</v>
      </c>
      <c r="I1604" s="1">
        <f t="shared" si="1049"/>
        <v>16.379349736204183</v>
      </c>
      <c r="J1604" s="1">
        <f t="shared" si="1049"/>
        <v>10.367903794749685</v>
      </c>
      <c r="K1604" s="1">
        <f t="shared" si="1049"/>
        <v>0.47099673932313174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23.822894980841028</v>
      </c>
      <c r="G1605" s="1">
        <f t="shared" ref="G1605:K1605" si="1050">G1604-G1606</f>
        <v>20.725942577266682</v>
      </c>
      <c r="H1605" s="1">
        <f t="shared" si="1050"/>
        <v>18.460682948664072</v>
      </c>
      <c r="I1605" s="1">
        <f t="shared" si="1050"/>
        <v>15.62861885631642</v>
      </c>
      <c r="J1605" s="1">
        <f t="shared" si="1050"/>
        <v>8.7159328155617004</v>
      </c>
      <c r="K1605" s="1">
        <f t="shared" si="1050"/>
        <v>-4.401465585368286E-2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0.61192428029498735</v>
      </c>
      <c r="G1606" s="1">
        <f t="shared" ref="G1606:K1606" si="1051">SUM(G1607:G1608)</f>
        <v>0.57676355947183866</v>
      </c>
      <c r="H1606" s="1">
        <f t="shared" si="1051"/>
        <v>0.63427860182515772</v>
      </c>
      <c r="I1606" s="1">
        <f t="shared" si="1051"/>
        <v>0.75073087988776355</v>
      </c>
      <c r="J1606" s="1">
        <f t="shared" si="1051"/>
        <v>1.6519709791879849</v>
      </c>
      <c r="K1606" s="1">
        <f t="shared" si="1051"/>
        <v>0.5150113951768146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0.61192428029498735</v>
      </c>
      <c r="G1607" s="1">
        <f>[1]Transport!C$26/SUM([1]Transport!C$22,[1]Transport!C$26)*G1604*(G$33+G$580)/(G$33+G$580+G$36)</f>
        <v>0.57676355947183866</v>
      </c>
      <c r="H1607" s="1">
        <f>[1]Transport!D$26/SUM([1]Transport!D$22,[1]Transport!D$26)*H1604*(H$33+H$580)/(H$33+H$580+H$36)</f>
        <v>0.63427860182515772</v>
      </c>
      <c r="I1607" s="1">
        <f>[1]Transport!E$26/SUM([1]Transport!E$22,[1]Transport!E$26)*I1604*(I$33+I$580)/(I$33+I$580+I$36)</f>
        <v>0.75073087988776355</v>
      </c>
      <c r="J1607" s="1">
        <f>[1]Transport!F$26/SUM([1]Transport!F$22,[1]Transport!F$26)*J1604*(J$33+J$580)/(J$33+J$580+J$36)</f>
        <v>0.8232814279032129</v>
      </c>
      <c r="K1607" s="1">
        <f>[1]Transport!G$26/SUM([1]Transport!G$22,[1]Transport!G$26)*K1604*(K$33+K$580)/(K$33+K$580+K$36)</f>
        <v>0.10872547633037785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0.82868955128477206</v>
      </c>
      <c r="K1608" s="1">
        <f>(K$36+K$716)/([1]Transport!G$22+[1]Transport!G$26)*K1604</f>
        <v>0.40628591884643672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19.239222371633968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15.923651374414749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11.437668378160648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4.861641450272737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5.1955968895020463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2.6033536791480569E-3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3.5000560113498604E-3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2.313653532758747E-3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4.6214226436370651E-4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4.8202651247735254E-5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5.3764514086446225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7.6537931163172335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11.515394632398689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10.36744165248532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0.47094853667188402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6.271041772911494E-2</v>
      </c>
      <c r="G1612" s="1">
        <f t="shared" ref="G1612:K1612" si="1052">G1617</f>
        <v>1.3962199369187904E-3</v>
      </c>
      <c r="H1612" s="1">
        <f t="shared" si="1052"/>
        <v>1.3683386889491703E-3</v>
      </c>
      <c r="I1612" s="1">
        <f t="shared" si="1052"/>
        <v>1.33237646996518E-3</v>
      </c>
      <c r="J1612" s="1">
        <f t="shared" si="1052"/>
        <v>1.1944352918969168E-3</v>
      </c>
      <c r="K1612" s="1">
        <f t="shared" si="1052"/>
        <v>1.7979903993124575E-4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5.8007799339968344E-2</v>
      </c>
      <c r="G1613" s="1">
        <f t="shared" ref="G1613:K1613" si="1053">G1612-G1614</f>
        <v>1.2624521465177015E-3</v>
      </c>
      <c r="H1613" s="1">
        <f t="shared" si="1053"/>
        <v>1.3125856937272605E-3</v>
      </c>
      <c r="I1613" s="1">
        <f t="shared" si="1053"/>
        <v>1.3323281339415957E-3</v>
      </c>
      <c r="J1613" s="1">
        <f t="shared" si="1053"/>
        <v>-1.1921357072675036</v>
      </c>
      <c r="K1613" s="1">
        <f t="shared" si="1053"/>
        <v>1.1824820315355756E-4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4.7026183891465938E-3</v>
      </c>
      <c r="G1614" s="1">
        <f t="shared" ref="G1614:K1614" si="1054">SUM(G1615:G1616)</f>
        <v>1.3376779040108879E-4</v>
      </c>
      <c r="H1614" s="1">
        <f t="shared" si="1054"/>
        <v>5.5752995221909818E-5</v>
      </c>
      <c r="I1614" s="1">
        <f t="shared" si="1054"/>
        <v>4.833602358423641E-8</v>
      </c>
      <c r="J1614" s="1">
        <f t="shared" si="1054"/>
        <v>1.1933301425594005</v>
      </c>
      <c r="K1614" s="1">
        <f t="shared" si="1054"/>
        <v>6.1550836777688188E-5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4.7026183891465938E-3</v>
      </c>
      <c r="G1615" s="1">
        <f>[1]Transport!C$27/SUM([1]Transport!C$24,[1]Transport!C$27)*G1612*(G$45+G$612)/(G$45+G$612+G$47)</f>
        <v>1.3376779040108879E-4</v>
      </c>
      <c r="H1615" s="1">
        <f>[1]Transport!D$27/SUM([1]Transport!D$24,[1]Transport!D$27)*H1612*(H$45+H$612)/(H$45+H$612+H$47)</f>
        <v>5.5752995221909818E-5</v>
      </c>
      <c r="I1615" s="1">
        <f>[1]Transport!E$27/SUM([1]Transport!E$24,[1]Transport!E$27)*I1612*(I$45+I$612)/(I$45+I$612+I$47)</f>
        <v>4.833602358423641E-8</v>
      </c>
      <c r="J1615" s="1">
        <f>[1]Transport!F$27/SUM([1]Transport!F$24,[1]Transport!F$27)*J1612*(J$45+J$612)/(J$45+J$612+J$47)</f>
        <v>4.8641157922354024E-5</v>
      </c>
      <c r="K1615" s="1">
        <f>[1]Transport!G$27/SUM([1]Transport!G$24,[1]Transport!G$27)*K1612*(K$45+K$612)/(K$45+K$612+K$47)</f>
        <v>2.3113614561381294E-5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1.1932815014014782</v>
      </c>
      <c r="K1616" s="1">
        <f>(K$47+K$714)/([1]Transport!G$24+[1]Transport!G$27)*K1612</f>
        <v>3.8437222216306897E-5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6.271041772911494E-2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1.3962199369187904E-3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1.3683386889491703E-3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1.33237646996518E-3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1.1944352918969168E-3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1.7979903993124575E-4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2.2034187015573856</v>
      </c>
      <c r="G1618" s="3">
        <f t="shared" ref="G1618" si="1055">SUM(G1619:G1627)</f>
        <v>2.2248510840240723</v>
      </c>
      <c r="H1618" s="3">
        <f t="shared" ref="H1618" si="1056">SUM(H1619:H1627)</f>
        <v>2.2554551785112404</v>
      </c>
      <c r="I1618" s="3">
        <f t="shared" ref="I1618" si="1057">SUM(I1619:I1627)</f>
        <v>2.3074900919471268</v>
      </c>
      <c r="J1618" s="3">
        <f t="shared" ref="J1618" si="1058">SUM(J1619:J1627)</f>
        <v>2.5045741348645056</v>
      </c>
      <c r="K1618" s="3">
        <f t="shared" ref="K1618" si="1059">SUM(K1619:K1627)</f>
        <v>2.7084056425237528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2.742216592777705E-3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5.6633868780165868E-3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5.662228517542966E-3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1.4013830946432106E-3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0.75527401701269858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2.574981445483473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7.4294850792302265E-4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2.3359950641755958E-3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2.3298500539951188E-3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2.7651748022861151E-5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5.4368188265667507E-2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5.6412235989885547E-2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1.5767247249187553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1.3375263746156887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0.99576379481404709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0.4232546686519128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0.61673561310191549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3.0902723240031527E-4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4.1546895110597794E-4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2.7463880673932298E-4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5.4857911191792754E-5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5.7218241335229922E-6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0.8788715872223164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1.2511414673242138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1.8823853112101179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1.6947330512285832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7.6984474789327489E-2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6.4731984360138894E-3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1.4471301147507323E-4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1.4236885033565113E-4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1.4643843569098319E-4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1.4402044636458277E-4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2.176443693295191E-5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</v>
      </c>
      <c r="G1630" s="1">
        <f t="shared" ref="G1630:K1630" si="1062">IFERROR(G1620/G1594,"-")</f>
        <v>0.27012164345215761</v>
      </c>
      <c r="H1630" s="1">
        <f t="shared" si="1062"/>
        <v>0.27054667389070214</v>
      </c>
      <c r="I1630" s="1">
        <f t="shared" si="1062"/>
        <v>0.2737661510730392</v>
      </c>
      <c r="J1630" s="1">
        <f t="shared" si="1062"/>
        <v>0.31226361589627283</v>
      </c>
      <c r="K1630" s="1">
        <f t="shared" si="1062"/>
        <v>0.33889409864310216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0.17445873125089889</v>
      </c>
      <c r="G1631" s="1">
        <f t="shared" ref="G1631:K1631" si="1063">IFERROR(G1621/G1596,"-")</f>
        <v>0.1752683988504129</v>
      </c>
      <c r="H1631" s="1">
        <f t="shared" si="1063"/>
        <v>0.17527509463562119</v>
      </c>
      <c r="I1631" s="1">
        <f t="shared" si="1063"/>
        <v>0.17695393150027305</v>
      </c>
      <c r="J1631" s="1">
        <f t="shared" si="1063"/>
        <v>0.20273826584593629</v>
      </c>
      <c r="K1631" s="1">
        <f t="shared" si="1063"/>
        <v>0.21665212300868555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8.1953661871669803E-2</v>
      </c>
      <c r="G1634" s="1">
        <f t="shared" ref="G1634:K1634" si="1066">IFERROR(G1624/G1609,"-")</f>
        <v>8.3996210615660219E-2</v>
      </c>
      <c r="H1634" s="1">
        <f t="shared" si="1066"/>
        <v>8.7060033731646017E-2</v>
      </c>
      <c r="I1634" s="1">
        <f t="shared" si="1066"/>
        <v>8.7060033731645989E-2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0.11870351496053504</v>
      </c>
      <c r="G1635" s="1">
        <f t="shared" ref="G1635:K1635" si="1067">IFERROR(G1625/G1610,"-")</f>
        <v>0.11870351496053502</v>
      </c>
      <c r="H1635" s="1">
        <f t="shared" si="1067"/>
        <v>0.11870351496053481</v>
      </c>
      <c r="I1635" s="1">
        <f t="shared" si="1067"/>
        <v>0.11870351496053518</v>
      </c>
      <c r="J1635" s="1">
        <f t="shared" si="1067"/>
        <v>0.11870351496053499</v>
      </c>
      <c r="K1635" s="1">
        <f t="shared" si="1067"/>
        <v>0.11870351496053498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0.16346685209675793</v>
      </c>
      <c r="H1636" s="1">
        <f t="shared" si="1068"/>
        <v>0.16346685209675801</v>
      </c>
      <c r="I1636" s="1">
        <f t="shared" si="1068"/>
        <v>0.16346685209675804</v>
      </c>
      <c r="J1636" s="1">
        <f t="shared" si="1068"/>
        <v>0.16346685209675771</v>
      </c>
      <c r="K1636" s="1">
        <f t="shared" si="1068"/>
        <v>0.16346685209675801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0.10322365358776009</v>
      </c>
      <c r="G1637" s="1">
        <f t="shared" ref="G1637:K1637" si="1069">IFERROR(G1627/G1617,"-")</f>
        <v>0.10364628641131508</v>
      </c>
      <c r="H1637" s="1">
        <f t="shared" si="1069"/>
        <v>0.10404503759590744</v>
      </c>
      <c r="I1637" s="1">
        <f t="shared" si="1069"/>
        <v>0.10990770175850538</v>
      </c>
      <c r="J1637" s="1">
        <f t="shared" si="1069"/>
        <v>0.12057618134830878</v>
      </c>
      <c r="K1637" s="1">
        <f t="shared" si="1069"/>
        <v>0.12104868269193496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28.743323826037646</v>
      </c>
      <c r="G1638" s="1">
        <f t="shared" ref="G1638:K1638" si="1070">G1639+G1643+G1647+G1653</f>
        <v>25.352036323087212</v>
      </c>
      <c r="H1638" s="1">
        <f t="shared" si="1070"/>
        <v>19.589013078362246</v>
      </c>
      <c r="I1638" s="1">
        <f t="shared" si="1070"/>
        <v>21.030108947144722</v>
      </c>
      <c r="J1638" s="1">
        <f t="shared" si="1070"/>
        <v>28.080911743949351</v>
      </c>
      <c r="K1638" s="1">
        <f t="shared" si="1070"/>
        <v>28.976400938044542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9.2070292576180499</v>
      </c>
      <c r="G1639" s="1">
        <f t="shared" ref="G1639:K1639" si="1073">SUM(G1640:G1642)</f>
        <v>11.18871241708276</v>
      </c>
      <c r="H1639" s="1">
        <f t="shared" si="1073"/>
        <v>11.646684839825676</v>
      </c>
      <c r="I1639" s="1">
        <f t="shared" si="1073"/>
        <v>10.606186443871971</v>
      </c>
      <c r="J1639" s="1">
        <f t="shared" si="1073"/>
        <v>11.737568684156638</v>
      </c>
      <c r="K1639" s="1">
        <f t="shared" si="1073"/>
        <v>12.633084123612825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8.711794522647315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9.7092978300688486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10.452557765768875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1.5023092445171031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1.5903894639187275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1.7463650851892334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1.8943762139103995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2.0282488822532607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2.1805135514877425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1.6924175163131085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1.692418302332088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1.5707314255999709E-5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2.1971834528819293E-5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1.2806356207794066E-5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2.67259612093965E-6</v>
      </c>
      <c r="J1643" s="1">
        <f t="shared" si="1075"/>
        <v>6.6984167649969991E-5</v>
      </c>
      <c r="K1643" s="1">
        <f t="shared" si="1075"/>
        <v>1.6480724726147754E-5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8.0460359654654137E-6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1.2718955565693942E-5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2.67259612093965E-6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5.8938131684504579E-5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3.7617691604538119E-6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3.3610830805322699E-6</v>
      </c>
      <c r="H1647" s="1">
        <f t="shared" si="1077"/>
        <v>2.2378836094644641E-5</v>
      </c>
      <c r="I1647" s="1">
        <f t="shared" si="1077"/>
        <v>1.9355746345256224E-5</v>
      </c>
      <c r="J1647" s="1">
        <f t="shared" si="1077"/>
        <v>3.6546583591388775E-5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1.663474191565417</v>
      </c>
      <c r="G1648" s="1">
        <f t="shared" ref="G1648:K1648" si="1079">G1647-G1649</f>
        <v>3.1770955281780259E-6</v>
      </c>
      <c r="H1648" s="1">
        <f t="shared" si="1079"/>
        <v>2.1150170682528321E-5</v>
      </c>
      <c r="I1648" s="1">
        <f t="shared" si="1079"/>
        <v>1.8296170304652653E-5</v>
      </c>
      <c r="J1648" s="1">
        <f t="shared" si="1079"/>
        <v>2.1300830440598001E-5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9.6333572162941042E-2</v>
      </c>
      <c r="G1649" s="1">
        <f t="shared" ref="G1649:K1649" si="1080">SUM(G1650:G1651)</f>
        <v>1.8398755235424396E-7</v>
      </c>
      <c r="H1649" s="1">
        <f t="shared" si="1080"/>
        <v>1.2286654121163187E-6</v>
      </c>
      <c r="I1649" s="1">
        <f t="shared" si="1080"/>
        <v>1.0595760406035727E-6</v>
      </c>
      <c r="J1649" s="1">
        <f t="shared" si="1080"/>
        <v>1.5245753150790774E-5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9.6333572162941042E-2</v>
      </c>
      <c r="G1650" s="1">
        <f>[1]Transport!C$25/SUM([1]Transport!C$21,[1]Transport!C$25)*G1647*(G$34+G$598)/(G$34+G$598+G$37)</f>
        <v>1.8398755235424396E-7</v>
      </c>
      <c r="H1650" s="1">
        <f>[1]Transport!D$25/SUM([1]Transport!D$21,[1]Transport!D$25)*H1647*(H$34+H$598)/(H$34+H$598+H$37)</f>
        <v>1.2286654121163187E-6</v>
      </c>
      <c r="I1650" s="1">
        <f>[1]Transport!E$25/SUM([1]Transport!E$21,[1]Transport!E$25)*I1647*(I$34+I$598)/(I$34+I$598+I$37)</f>
        <v>1.0595760406035727E-6</v>
      </c>
      <c r="J1650" s="1">
        <f>[1]Transport!F$25/SUM([1]Transport!F$21,[1]Transport!F$25)*J1647*(J$34+J$598)/(J$34+J$598+J$37)</f>
        <v>1.240738263963763E-5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2.8383705111531436E-6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3.3610830805322699E-6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2.2378836094644641E-5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1.9355746345256224E-5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3.6546583591388775E-5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17.776486804691238</v>
      </c>
      <c r="G1653" s="1">
        <f t="shared" ref="G1653:K1653" si="1081">SUM(G1658:G1660)</f>
        <v>14.163320544921371</v>
      </c>
      <c r="H1653" s="1">
        <f t="shared" si="1081"/>
        <v>7.9423058597004745</v>
      </c>
      <c r="I1653" s="1">
        <f t="shared" si="1081"/>
        <v>10.423900474930285</v>
      </c>
      <c r="J1653" s="1">
        <f t="shared" si="1081"/>
        <v>16.343239529041469</v>
      </c>
      <c r="K1653" s="1">
        <f t="shared" si="1081"/>
        <v>16.343300333706988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17.331307989252426</v>
      </c>
      <c r="G1654" s="1">
        <f t="shared" ref="G1654:K1654" si="1082">G1653-G1655</f>
        <v>13.779853434264409</v>
      </c>
      <c r="H1654" s="1">
        <f t="shared" si="1082"/>
        <v>7.6784857602130518</v>
      </c>
      <c r="I1654" s="1">
        <f t="shared" si="1082"/>
        <v>9.9461315707039066</v>
      </c>
      <c r="J1654" s="1">
        <f t="shared" si="1082"/>
        <v>13.739187838132985</v>
      </c>
      <c r="K1654" s="1">
        <f t="shared" si="1082"/>
        <v>-1.5272817827470782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0.4451788154388131</v>
      </c>
      <c r="G1655" s="1">
        <f t="shared" ref="G1655:K1655" si="1083">SUM(G1656:G1657)</f>
        <v>0.38346711065696287</v>
      </c>
      <c r="H1655" s="1">
        <f t="shared" si="1083"/>
        <v>0.26382009948742241</v>
      </c>
      <c r="I1655" s="1">
        <f t="shared" si="1083"/>
        <v>0.4777689042263783</v>
      </c>
      <c r="J1655" s="1">
        <f t="shared" si="1083"/>
        <v>2.6040516909084852</v>
      </c>
      <c r="K1655" s="1">
        <f t="shared" si="1083"/>
        <v>17.870582116454067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0.4451788154388131</v>
      </c>
      <c r="G1656" s="1">
        <f>[1]Transport!C$26/SUM([1]Transport!C$22,[1]Transport!C$26)*G1653*(G$33+G$580)/(G$33+G$580+G$36)</f>
        <v>0.38346711065696287</v>
      </c>
      <c r="H1656" s="1">
        <f>[1]Transport!D$26/SUM([1]Transport!D$22,[1]Transport!D$26)*H1653*(H$33+H$580)/(H$33+H$580+H$36)</f>
        <v>0.26382009948742241</v>
      </c>
      <c r="I1656" s="1">
        <f>[1]Transport!E$26/SUM([1]Transport!E$22,[1]Transport!E$26)*I1653*(I$33+I$580)/(I$33+I$580+I$36)</f>
        <v>0.4777689042263783</v>
      </c>
      <c r="J1656" s="1">
        <f>[1]Transport!F$26/SUM([1]Transport!F$22,[1]Transport!F$26)*J1653*(J$33+J$580)/(J$33+J$580+J$36)</f>
        <v>1.2977633514353364</v>
      </c>
      <c r="K1656" s="1">
        <f>[1]Transport!G$26/SUM([1]Transport!G$22,[1]Transport!G$26)*K1653*(K$33+K$580)/(K$33+K$580+K$36)</f>
        <v>3.7727078878430071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1.3062883394731488</v>
      </c>
      <c r="K1657" s="1">
        <f>(K$36+K$716)/([1]Transport!G$22+[1]Transport!G$26)*K1653</f>
        <v>14.097874228611058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0.39608899835653044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0.27728442077658011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9.3707720882739613E-5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1.0868367495905932E-4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8.3912630383876425E-5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13.886036124144791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7.9422121519795921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10.423791791255326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16.343155616411085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16.343300333706988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0.22017006154314045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0.24502502755802066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0.26340030513025586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2.5094622023918111E-2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2.6565916846694782E-2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2.9171338649838469E-2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3.1643721312826757E-2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3.3879934678123121E-2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3.6423368618892386E-2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4.1758562630769198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4.17585820249331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3.87560906099123E-5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5.42131134569783E-5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3.1598291947491997E-5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1.4436104238445621E-7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2.4573120571387878E-7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4.7932430429895998E-6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1.05704257912427E-4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6.7466512116834796E-6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3.0465269414991601E-6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2.0284451603300299E-5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1.7544285964008E-5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3.3126271759186797E-5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1.6053779760818805E-3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1.1238542450620016E-3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3.798043165000174E-7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4.4050296489644791E-7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3.4010409098037387E-7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13.723149867580799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7.8490482573514404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10.3015184218863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16.151446808008199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16.151589827738398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2.5272641700947257E-2</v>
      </c>
      <c r="J1673" s="7">
        <f t="shared" si="1087"/>
        <v>2.523612230734127E-2</v>
      </c>
      <c r="K1673" s="7">
        <f t="shared" si="1087"/>
        <v>2.5199602913735301E-2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1.6704032219401296E-2</v>
      </c>
      <c r="G1674" s="7">
        <f t="shared" ref="G1674:K1674" si="1088">IFERROR(G1663/G1641,"-")</f>
        <v>1.67040322194013E-2</v>
      </c>
      <c r="H1674" s="7">
        <f t="shared" si="1088"/>
        <v>1.670403221940131E-2</v>
      </c>
      <c r="I1674" s="7">
        <f t="shared" si="1088"/>
        <v>1.6704032219401296E-2</v>
      </c>
      <c r="J1674" s="7">
        <f t="shared" si="1088"/>
        <v>1.6704032219401289E-2</v>
      </c>
      <c r="K1674" s="7">
        <f t="shared" si="1088"/>
        <v>1.6704032219401289E-2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2.4673913043478324</v>
      </c>
      <c r="H1675">
        <f t="shared" si="1089"/>
        <v>2.4673913043478297</v>
      </c>
      <c r="I1675">
        <f t="shared" si="1089"/>
        <v>2.4673913043478244</v>
      </c>
      <c r="J1675">
        <f t="shared" si="1089"/>
        <v>2.4673913043478382</v>
      </c>
      <c r="K1675">
        <f t="shared" si="1089"/>
        <v>2.467391304347835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1.7941883805152218E-2</v>
      </c>
      <c r="K1676">
        <f t="shared" si="1090"/>
        <v>1.932007737936238E-2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1.793478260869569</v>
      </c>
      <c r="J1678">
        <f t="shared" si="1092"/>
        <v>1.7934782608695705</v>
      </c>
      <c r="K1678">
        <f t="shared" si="1092"/>
        <v>1.7934782608695685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0.90641226905248173</v>
      </c>
      <c r="H1679" s="4">
        <f t="shared" si="1093"/>
        <v>0.90641226905247596</v>
      </c>
      <c r="I1679" s="4">
        <f t="shared" si="1093"/>
        <v>0.90641226905248307</v>
      </c>
      <c r="J1679" s="4">
        <f t="shared" si="1093"/>
        <v>0.90641226905247896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4.0530738867855052E-3</v>
      </c>
      <c r="G1681" s="1">
        <f t="shared" si="1094"/>
        <v>4.0530738867855069E-3</v>
      </c>
      <c r="H1681">
        <f t="shared" si="1094"/>
        <v>4.053073886785513E-3</v>
      </c>
      <c r="I1681">
        <f t="shared" si="1094"/>
        <v>4.053073886785513E-3</v>
      </c>
      <c r="J1681">
        <f t="shared" si="1094"/>
        <v>4.0530738867855095E-3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0.98826978015124356</v>
      </c>
      <c r="H1682" s="4">
        <f t="shared" si="1094"/>
        <v>0.98826978015124778</v>
      </c>
      <c r="I1682" s="4">
        <f t="shared" si="1094"/>
        <v>0.98826978015124944</v>
      </c>
      <c r="J1682" s="4">
        <f t="shared" si="1094"/>
        <v>0.98826978015124689</v>
      </c>
      <c r="K1682" s="4">
        <f t="shared" si="1094"/>
        <v>0.98826978015124645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34.558337151568608</v>
      </c>
      <c r="G1683" s="3">
        <f t="shared" ref="G1683:K1683" si="1095">SUM(G1684:G1686,G1689:G1691,-G1696)</f>
        <v>32.438920693393285</v>
      </c>
      <c r="H1683" s="3">
        <f t="shared" si="1095"/>
        <v>29.283510753100124</v>
      </c>
      <c r="I1683" s="3">
        <f t="shared" si="1095"/>
        <v>20.914765328844616</v>
      </c>
      <c r="J1683" s="3">
        <f t="shared" si="1095"/>
        <v>9.5823049804196412</v>
      </c>
      <c r="K1683" s="3">
        <f t="shared" si="1095"/>
        <v>-1.0675597944847428E-6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2.5735770911819875</v>
      </c>
      <c r="G1684" s="1">
        <f>[1]Summary!C53+[1]Summary!C59</f>
        <v>2.4731992041400108</v>
      </c>
      <c r="H1684" s="1">
        <f>[1]Summary!D53+[1]Summary!D59</f>
        <v>2.2697199049625461</v>
      </c>
      <c r="I1684" s="1">
        <f>[1]Summary!E53+[1]Summary!E59</f>
        <v>2.2838508563975854</v>
      </c>
      <c r="J1684" s="1">
        <f>[1]Summary!F53+[1]Summary!F59</f>
        <v>1.0952970222022975</v>
      </c>
      <c r="K1684" s="1">
        <f>[1]Summary!G53+[1]Summary!G59</f>
        <v>-0.1843042791060614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-1.2825325524252933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6.4916252256868923</v>
      </c>
      <c r="G1686" s="1">
        <f>[1]Summary!C55+[1]Summary!C60</f>
        <v>5.9756876736146616</v>
      </c>
      <c r="H1686" s="1">
        <f>[1]Summary!D55+[1]Summary!D60</f>
        <v>5.645847304785506</v>
      </c>
      <c r="I1686" s="1">
        <f>[1]Summary!E55+[1]Summary!E60</f>
        <v>4.8165509052975759</v>
      </c>
      <c r="J1686" s="1">
        <f>[1]Summary!F55+[1]Summary!F60</f>
        <v>3.5147378104100535</v>
      </c>
      <c r="K1686" s="1">
        <f>[1]Summary!G55+[1]Summary!G60</f>
        <v>0.57807320675833518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4.4022784252022529</v>
      </c>
      <c r="G1687" s="1">
        <f t="shared" ref="G1687:K1687" si="1100">G1686-G1688</f>
        <v>3.8646745037405812</v>
      </c>
      <c r="H1687" s="1">
        <f t="shared" si="1100"/>
        <v>3.5435778337242461</v>
      </c>
      <c r="I1687" s="1">
        <f t="shared" si="1100"/>
        <v>2.7228936790665457</v>
      </c>
      <c r="J1687" s="1">
        <f t="shared" si="1100"/>
        <v>1.4373656060577704</v>
      </c>
      <c r="K1687" s="1">
        <f t="shared" si="1100"/>
        <v>-0.45379759337863468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2.0936572262310302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2.0773722043522831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1.0318708001369699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3.7897378667439496</v>
      </c>
      <c r="G1689" s="1">
        <f>[1]Summary!C56</f>
        <v>3.5608314069441698</v>
      </c>
      <c r="H1689" s="1">
        <f>[1]Summary!D56</f>
        <v>3.0957541078742397</v>
      </c>
      <c r="I1689" s="1">
        <f>[1]Summary!E56</f>
        <v>1.884468767530022</v>
      </c>
      <c r="J1689" s="1">
        <f>[1]Summary!F56</f>
        <v>0.60238442398939507</v>
      </c>
      <c r="K1689" s="1">
        <f>[1]Summary!G56</f>
        <v>0.18138203508494799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7.1744209869028586</v>
      </c>
      <c r="G1690" s="1">
        <f>[1]Summary!C57</f>
        <v>6.4774793519771734</v>
      </c>
      <c r="H1690" s="1">
        <f>[1]Summary!D57</f>
        <v>6.1049894891055736</v>
      </c>
      <c r="I1690" s="1">
        <f>[1]Summary!E57</f>
        <v>3.666552246465526</v>
      </c>
      <c r="J1690" s="1">
        <f>[1]Summary!F57</f>
        <v>1.275133228276873</v>
      </c>
      <c r="K1690" s="1">
        <f>[1]Summary!G57</f>
        <v>0.505542242480013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14.528975981052916</v>
      </c>
      <c r="G1691" s="1">
        <f>[1]Summary!C58</f>
        <v>13.951723056717272</v>
      </c>
      <c r="H1691" s="1">
        <f>[1]Summary!D58</f>
        <v>12.167199946372259</v>
      </c>
      <c r="I1691" s="1">
        <f>[1]Summary!E58</f>
        <v>8.2633425531539082</v>
      </c>
      <c r="J1691" s="1">
        <f>[1]Summary!F58</f>
        <v>3.0947545799975678</v>
      </c>
      <c r="K1691" s="1">
        <f>[1]Summary!G58</f>
        <v>0.20184509768182976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1.2113691010734555</v>
      </c>
      <c r="K1692" s="1">
        <f>-[1]Summary!G59</f>
        <v>2.5140095990225908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0.79875616426825635</v>
      </c>
      <c r="K1693" s="1">
        <f>-[1]Summary!G60</f>
        <v>2.849304077259323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1.026105425920973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1.6878779501249359E-5</v>
      </c>
      <c r="K1695" s="1">
        <f>-[1]Summary!G62</f>
        <v>0.25642712650432042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2.0844565470291364E-6</v>
      </c>
      <c r="K1696" s="1">
        <f>-[1]Summary!G63</f>
        <v>6.8180335657280124E-6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2.0101005797772098</v>
      </c>
      <c r="K1697" s="3">
        <f t="shared" si="1101"/>
        <v>6.6458302337732196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0.8333334028266256</v>
      </c>
      <c r="K1698" s="1">
        <f>[1]Summary!C$77</f>
        <v>1.9047620593401129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0.18801940653104668</v>
      </c>
      <c r="K1699" s="1">
        <f>[1]Summary!C$78</f>
        <v>0.20182973683541927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0.98874777041953754</v>
      </c>
      <c r="K1700" s="1">
        <f>[1]Summary!C$79</f>
        <v>4.5392384375976871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1.6750373878683984E-5</v>
      </c>
      <c r="K1702" s="1">
        <f t="shared" si="1105"/>
        <v>4.9660991698174028E-5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2.8904464118804054E-6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6.204410544812493E-6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1.3859927466803579E-5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4.3456581153361537E-5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2.0844565470291364E-6</v>
      </c>
      <c r="K1705" s="1">
        <f t="shared" si="1106"/>
        <v>6.8180335657280124E-6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961.63537274738496</v>
      </c>
      <c r="G1706" s="3">
        <f t="shared" ref="G1706:K1706" si="1107">SUM(G1707:G1708,G1725,G1734:G1735,G1736,G1737,G1742,G1745,,G1750:G1753,G1746)</f>
        <v>957.14546076336956</v>
      </c>
      <c r="H1706" s="3">
        <f t="shared" si="1107"/>
        <v>956.60058268366936</v>
      </c>
      <c r="I1706" s="3">
        <f t="shared" si="1107"/>
        <v>829.17670587656482</v>
      </c>
      <c r="J1706" s="3">
        <f t="shared" si="1107"/>
        <v>687.79503496621965</v>
      </c>
      <c r="K1706" s="3">
        <f t="shared" si="1107"/>
        <v>597.50531224245299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3.6600051118487178</v>
      </c>
      <c r="G1707" s="1">
        <f t="shared" ref="G1707:K1707" si="1109">G21</f>
        <v>3.5647175199127732</v>
      </c>
      <c r="H1707" s="1">
        <f t="shared" si="1109"/>
        <v>2.5498974813643609</v>
      </c>
      <c r="I1707" s="1">
        <f t="shared" si="1109"/>
        <v>7.4673659606313062E-4</v>
      </c>
      <c r="J1707" s="1">
        <f t="shared" si="1109"/>
        <v>4.4570795628942497E-4</v>
      </c>
      <c r="K1707" s="1">
        <f t="shared" si="1109"/>
        <v>1.6668285389568826E-4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310.66204348086524</v>
      </c>
      <c r="G1708" s="1">
        <f t="shared" si="1113"/>
        <v>288.30864132641818</v>
      </c>
      <c r="H1708" s="1">
        <f t="shared" si="1113"/>
        <v>249.08739880999258</v>
      </c>
      <c r="I1708" s="1">
        <f t="shared" si="1113"/>
        <v>155.57981118295297</v>
      </c>
      <c r="J1708" s="1">
        <f t="shared" si="1113"/>
        <v>60.218526584347231</v>
      </c>
      <c r="K1708" s="1">
        <f t="shared" si="1113"/>
        <v>24.466187024361528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303.56838750296356</v>
      </c>
      <c r="G1709" s="1">
        <f t="shared" si="1113"/>
        <v>280.66750777714674</v>
      </c>
      <c r="H1709" s="1">
        <f t="shared" si="1113"/>
        <v>242.41310386915839</v>
      </c>
      <c r="I1709" s="1">
        <f t="shared" si="1113"/>
        <v>150.03527625965702</v>
      </c>
      <c r="J1709" s="1">
        <f t="shared" si="1113"/>
        <v>51.013104377647238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101.72826817268411</v>
      </c>
      <c r="G1710" s="1">
        <f t="shared" si="1113"/>
        <v>90.977486027348462</v>
      </c>
      <c r="H1710" s="1">
        <f t="shared" si="1113"/>
        <v>80.877323186340277</v>
      </c>
      <c r="I1710" s="1">
        <f t="shared" si="1113"/>
        <v>42.383251775073077</v>
      </c>
      <c r="J1710" s="1">
        <f t="shared" si="1113"/>
        <v>11.398294381324748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2.7763706961771288</v>
      </c>
      <c r="G1711" s="1">
        <f t="shared" si="1113"/>
        <v>1.9373808770118534E-4</v>
      </c>
      <c r="H1711" s="1">
        <f t="shared" si="1113"/>
        <v>6.0392025946610971E-4</v>
      </c>
      <c r="I1711" s="1">
        <f t="shared" si="1113"/>
        <v>2.9890208246848948E-4</v>
      </c>
      <c r="J1711" s="1">
        <f t="shared" si="1113"/>
        <v>5.7216917048934755E-4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117.38684843399777</v>
      </c>
      <c r="G1712" s="1">
        <f t="shared" si="1113"/>
        <v>108.35240242502334</v>
      </c>
      <c r="H1712" s="1">
        <f t="shared" si="1113"/>
        <v>87.758625375663058</v>
      </c>
      <c r="I1712" s="1">
        <f t="shared" si="1113"/>
        <v>61.464684471865553</v>
      </c>
      <c r="J1712" s="1">
        <f t="shared" si="1113"/>
        <v>29.803204912754282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80.567514833725383</v>
      </c>
      <c r="G1713" s="1">
        <f t="shared" si="1113"/>
        <v>79.93221070313345</v>
      </c>
      <c r="H1713" s="1">
        <f t="shared" si="1113"/>
        <v>71.927592227579893</v>
      </c>
      <c r="I1713" s="1">
        <f t="shared" si="1113"/>
        <v>43.661253711454741</v>
      </c>
      <c r="J1713" s="1">
        <f t="shared" si="1113"/>
        <v>7.9623828009541739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2.5257873991811715</v>
      </c>
      <c r="J1714" s="1">
        <f t="shared" si="1113"/>
        <v>1.8486501134435473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7.0936559779016708</v>
      </c>
      <c r="G1715" s="1">
        <f t="shared" si="1113"/>
        <v>7.6411335492714461</v>
      </c>
      <c r="H1715" s="1">
        <f t="shared" si="1113"/>
        <v>6.6742949408342005</v>
      </c>
      <c r="I1715" s="1">
        <f t="shared" si="1113"/>
        <v>5.5445349232959504</v>
      </c>
      <c r="J1715" s="1">
        <f t="shared" si="1113"/>
        <v>9.2054222066999962</v>
      </c>
      <c r="K1715" s="1">
        <f t="shared" si="1113"/>
        <v>24.466187024361528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2.659505667468169</v>
      </c>
      <c r="G1716" s="1">
        <f t="shared" si="1113"/>
        <v>3.0123004058690461</v>
      </c>
      <c r="H1716" s="1">
        <f t="shared" si="1113"/>
        <v>3.0122302003891765</v>
      </c>
      <c r="I1716" s="1">
        <f t="shared" si="1113"/>
        <v>3.0160346869840162</v>
      </c>
      <c r="J1716" s="1">
        <f t="shared" si="1113"/>
        <v>3.916226743825876</v>
      </c>
      <c r="K1716" s="1">
        <f t="shared" si="1113"/>
        <v>19.717208005204064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4.4341503104335018</v>
      </c>
      <c r="G1717" s="1">
        <f t="shared" si="1113"/>
        <v>4.6288331434024004</v>
      </c>
      <c r="H1717" s="1">
        <f t="shared" si="1113"/>
        <v>3.6620647404450239</v>
      </c>
      <c r="I1717" s="1">
        <f t="shared" si="1113"/>
        <v>2.5285002363119347</v>
      </c>
      <c r="J1717" s="1">
        <f t="shared" si="1113"/>
        <v>5.2891954628741207</v>
      </c>
      <c r="K1717" s="1">
        <f t="shared" si="1113"/>
        <v>4.7489790191574626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7.0936559779016708</v>
      </c>
      <c r="G1718" s="1">
        <f t="shared" si="1113"/>
        <v>7.6411335492714461</v>
      </c>
      <c r="H1718" s="1">
        <f t="shared" si="1113"/>
        <v>6.6742949408342005</v>
      </c>
      <c r="I1718" s="1">
        <f t="shared" si="1113"/>
        <v>5.5445349232959504</v>
      </c>
      <c r="J1718" s="1">
        <f t="shared" si="1113"/>
        <v>7.644867830386417</v>
      </c>
      <c r="K1718" s="1">
        <f t="shared" si="1113"/>
        <v>8.665205762983339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2.659505667468169</v>
      </c>
      <c r="G1719" s="1">
        <f t="shared" si="1113"/>
        <v>3.0123004058690461</v>
      </c>
      <c r="H1719" s="1">
        <f t="shared" si="1113"/>
        <v>3.0122302003891765</v>
      </c>
      <c r="I1719" s="1">
        <f t="shared" si="1113"/>
        <v>3.0160346869840162</v>
      </c>
      <c r="J1719" s="1">
        <f t="shared" si="1113"/>
        <v>3.0160346869840162</v>
      </c>
      <c r="K1719" s="1">
        <f t="shared" si="1113"/>
        <v>3.916226743825876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4.4341503104335018</v>
      </c>
      <c r="G1720" s="1">
        <f t="shared" si="1113"/>
        <v>4.6288331434024004</v>
      </c>
      <c r="H1720" s="1">
        <f t="shared" si="1113"/>
        <v>3.6620647404450239</v>
      </c>
      <c r="I1720" s="1">
        <f t="shared" si="1113"/>
        <v>2.5285002363119347</v>
      </c>
      <c r="J1720" s="1">
        <f t="shared" si="1113"/>
        <v>4.6288331434024004</v>
      </c>
      <c r="K1720" s="1">
        <f t="shared" si="1113"/>
        <v>4.7489790191574626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1.5605543763135801</v>
      </c>
      <c r="K1721" s="1">
        <f t="shared" si="1113"/>
        <v>15.800981261378189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0.90019205684185977</v>
      </c>
      <c r="K1722" s="1">
        <f t="shared" si="1113"/>
        <v>15.800981261378189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0.6603623194717203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117.03014152312961</v>
      </c>
      <c r="G1725" s="1">
        <f t="shared" si="1113"/>
        <v>107.23650041857535</v>
      </c>
      <c r="H1725" s="1">
        <f t="shared" si="1113"/>
        <v>104.27358510290836</v>
      </c>
      <c r="I1725" s="1">
        <f t="shared" si="1113"/>
        <v>84.339126145040467</v>
      </c>
      <c r="J1725" s="1">
        <f t="shared" si="1113"/>
        <v>47.200291146166599</v>
      </c>
      <c r="K1725" s="1">
        <f t="shared" si="1113"/>
        <v>21.22574549692246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117.03014152312961</v>
      </c>
      <c r="G1726" s="1">
        <f t="shared" si="1113"/>
        <v>106.72000010676041</v>
      </c>
      <c r="H1726" s="1">
        <f t="shared" si="1113"/>
        <v>103.10644363333105</v>
      </c>
      <c r="I1726" s="1">
        <f t="shared" si="1113"/>
        <v>80.395004195628047</v>
      </c>
      <c r="J1726" s="1">
        <f t="shared" si="1113"/>
        <v>41.099929937833295</v>
      </c>
      <c r="K1726" s="1">
        <f t="shared" si="1113"/>
        <v>19.089964735282535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117.03014152312961</v>
      </c>
      <c r="G1727" s="1">
        <f t="shared" si="1113"/>
        <v>106.72000010676041</v>
      </c>
      <c r="H1727" s="1">
        <f t="shared" si="1113"/>
        <v>103.10644363333105</v>
      </c>
      <c r="I1727" s="1">
        <f t="shared" si="1113"/>
        <v>80.394429187580172</v>
      </c>
      <c r="J1727" s="1">
        <f t="shared" si="1113"/>
        <v>41.099117833738475</v>
      </c>
      <c r="K1727" s="1">
        <f t="shared" si="1113"/>
        <v>19.089740893907123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5.7500804787884684E-4</v>
      </c>
      <c r="J1728" s="1">
        <f t="shared" si="1113"/>
        <v>8.1210409482311032E-4</v>
      </c>
      <c r="K1728" s="1">
        <f t="shared" si="1113"/>
        <v>2.2384137541248082E-4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0.51650031181493561</v>
      </c>
      <c r="H1729" s="1">
        <f t="shared" si="1113"/>
        <v>1.1671414695773012</v>
      </c>
      <c r="I1729" s="1">
        <f t="shared" si="1113"/>
        <v>3.9441219494124224</v>
      </c>
      <c r="J1729" s="1">
        <f t="shared" si="1113"/>
        <v>6.1003612083333012</v>
      </c>
      <c r="K1729" s="1">
        <f t="shared" si="1113"/>
        <v>2.135780761639924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0.51650031181493561</v>
      </c>
      <c r="H1730" s="1">
        <f t="shared" si="1113"/>
        <v>1.1671414695773012</v>
      </c>
      <c r="I1730" s="1">
        <f t="shared" si="1113"/>
        <v>3.9441219494124224</v>
      </c>
      <c r="J1730" s="1">
        <f t="shared" si="1113"/>
        <v>3.9441219494124224</v>
      </c>
      <c r="K1730" s="1">
        <f t="shared" si="1113"/>
        <v>2.135780761639924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0.51650031181493561</v>
      </c>
      <c r="H1731" s="1">
        <f t="shared" si="1113"/>
        <v>1.1671414695773012</v>
      </c>
      <c r="I1731" s="1">
        <f t="shared" si="1113"/>
        <v>3.9441219494124224</v>
      </c>
      <c r="J1731" s="1">
        <f t="shared" si="1113"/>
        <v>3.9441219494124224</v>
      </c>
      <c r="K1731" s="1">
        <f t="shared" si="1113"/>
        <v>2.135780761639924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2.1562392589208788</v>
      </c>
      <c r="K1732" s="1">
        <f t="shared" si="1113"/>
        <v>0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2.1562392589208788</v>
      </c>
      <c r="K1733" s="1">
        <f t="shared" si="1113"/>
        <v>0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250.94817881298184</v>
      </c>
      <c r="G1734" s="1">
        <f t="shared" si="1113"/>
        <v>253.29989551254056</v>
      </c>
      <c r="H1734" s="1">
        <f t="shared" si="1113"/>
        <v>215.81598883390666</v>
      </c>
      <c r="I1734" s="1">
        <f t="shared" si="1113"/>
        <v>211.90214989342414</v>
      </c>
      <c r="J1734" s="1">
        <f t="shared" si="1113"/>
        <v>98.945498829486965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-20.010002232360264</v>
      </c>
      <c r="G1735" s="1">
        <f t="shared" ref="G1735:K1735" si="1114">-G56+G49</f>
        <v>14.968360105772923</v>
      </c>
      <c r="H1735" s="1">
        <f t="shared" si="1114"/>
        <v>-4.2854568137565607</v>
      </c>
      <c r="I1735" s="1">
        <f t="shared" si="1114"/>
        <v>-4.9007126702011732</v>
      </c>
      <c r="J1735" s="1">
        <f t="shared" si="1114"/>
        <v>11.599681460086217</v>
      </c>
      <c r="K1735" s="1">
        <f t="shared" si="1114"/>
        <v>11.587818559598176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6.1758926598538126</v>
      </c>
      <c r="K1736" s="1">
        <f t="shared" si="1115"/>
        <v>6.1759000545111737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44.77000633906065</v>
      </c>
      <c r="G1737" s="1">
        <f t="shared" ref="G1737:K1737" si="1116">G3</f>
        <v>47.260900651137163</v>
      </c>
      <c r="H1737" s="1">
        <f t="shared" si="1116"/>
        <v>47.260906426232289</v>
      </c>
      <c r="I1737" s="1">
        <f t="shared" si="1116"/>
        <v>47.725859147602115</v>
      </c>
      <c r="J1737" s="1">
        <f t="shared" si="1116"/>
        <v>53.067506454504297</v>
      </c>
      <c r="K1737" s="1">
        <f t="shared" si="1116"/>
        <v>63.126913796247102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10.182341523432354</v>
      </c>
      <c r="G1738" s="1">
        <f t="shared" ref="G1738:K1738" si="1118">G4</f>
        <v>11.152951404331692</v>
      </c>
      <c r="H1738" s="1">
        <f t="shared" si="1118"/>
        <v>12.608867785290057</v>
      </c>
      <c r="I1738" s="1">
        <f t="shared" si="1118"/>
        <v>15.035394905395249</v>
      </c>
      <c r="J1738" s="1">
        <f t="shared" si="1118"/>
        <v>17.46192254146731</v>
      </c>
      <c r="K1738" s="1">
        <f t="shared" si="1118"/>
        <v>17.461922756720259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7.4592183814170214</v>
      </c>
      <c r="G1739" s="1">
        <f t="shared" ref="G1739:K1739" si="1120">G5</f>
        <v>8.0030410567780823</v>
      </c>
      <c r="H1739" s="1">
        <f t="shared" si="1120"/>
        <v>8.8187766197622697</v>
      </c>
      <c r="I1739" s="1">
        <f t="shared" si="1120"/>
        <v>10.178335733465417</v>
      </c>
      <c r="J1739" s="1">
        <f t="shared" si="1120"/>
        <v>10.230788378254475</v>
      </c>
      <c r="K1739" s="1">
        <f t="shared" si="1120"/>
        <v>7.6165746066365152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2.6225302757338156</v>
      </c>
      <c r="G1740" s="1">
        <f t="shared" ref="G1740:K1740" si="1122">G6</f>
        <v>3.2650045444073874</v>
      </c>
      <c r="H1740" s="1">
        <f t="shared" si="1122"/>
        <v>4.228718552160049</v>
      </c>
      <c r="I1740" s="1">
        <f t="shared" si="1122"/>
        <v>5.8349089514399397</v>
      </c>
      <c r="J1740" s="1">
        <f t="shared" si="1122"/>
        <v>6.3806235490301546</v>
      </c>
      <c r="K1740" s="1">
        <f t="shared" si="1122"/>
        <v>4.2596717072245145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24.505916158477458</v>
      </c>
      <c r="G1741" s="1">
        <f t="shared" ref="G1741:K1741" si="1124">G7</f>
        <v>24.839903645620002</v>
      </c>
      <c r="H1741" s="1">
        <f t="shared" si="1124"/>
        <v>21.604543469019912</v>
      </c>
      <c r="I1741" s="1">
        <f t="shared" si="1124"/>
        <v>16.677219557301509</v>
      </c>
      <c r="J1741" s="1">
        <f t="shared" si="1124"/>
        <v>18.994171985752356</v>
      </c>
      <c r="K1741" s="1">
        <f t="shared" si="1124"/>
        <v>33.788744725665815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69.392870053298594</v>
      </c>
      <c r="G1742" s="1">
        <f t="shared" ref="G1742:K1742" si="1126">G8</f>
        <v>69.663485057606351</v>
      </c>
      <c r="H1742" s="1">
        <f t="shared" si="1126"/>
        <v>69.270573672354189</v>
      </c>
      <c r="I1742" s="1">
        <f t="shared" si="1126"/>
        <v>68.821064625767804</v>
      </c>
      <c r="J1742" s="1">
        <f t="shared" si="1126"/>
        <v>68.940552760972821</v>
      </c>
      <c r="K1742" s="1">
        <f t="shared" si="1126"/>
        <v>69.384303064494304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35.611766382323395</v>
      </c>
      <c r="G1743" s="1">
        <f t="shared" ref="G1743:K1743" si="1128">G9</f>
        <v>35.882384071719194</v>
      </c>
      <c r="H1743" s="1">
        <f t="shared" si="1128"/>
        <v>35.489472708618727</v>
      </c>
      <c r="I1743" s="1">
        <f t="shared" si="1128"/>
        <v>35.039963755174853</v>
      </c>
      <c r="J1743" s="1">
        <f t="shared" si="1128"/>
        <v>35.159448940747453</v>
      </c>
      <c r="K1743" s="1">
        <f t="shared" si="1128"/>
        <v>35.603175449211506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33.781103670975206</v>
      </c>
      <c r="G1744" s="1">
        <f t="shared" ref="G1744:K1744" si="1130">G10</f>
        <v>33.78110098588715</v>
      </c>
      <c r="H1744" s="1">
        <f t="shared" si="1130"/>
        <v>33.781100963735462</v>
      </c>
      <c r="I1744" s="1">
        <f t="shared" si="1130"/>
        <v>33.781100870592944</v>
      </c>
      <c r="J1744" s="1">
        <f t="shared" si="1130"/>
        <v>33.781103820225368</v>
      </c>
      <c r="K1744" s="1">
        <f t="shared" si="1130"/>
        <v>33.781127615282806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3.7980905005288119</v>
      </c>
      <c r="G1745" s="1">
        <f t="shared" ref="G1745:K1745" si="1132">G11</f>
        <v>8.3916270656025862</v>
      </c>
      <c r="H1745" s="1">
        <f t="shared" si="1132"/>
        <v>9.2668272899354598</v>
      </c>
      <c r="I1745" s="1">
        <f t="shared" si="1132"/>
        <v>11.69804354133082</v>
      </c>
      <c r="J1745" s="1">
        <f t="shared" si="1132"/>
        <v>13.848218443686605</v>
      </c>
      <c r="K1745" s="1">
        <f t="shared" si="1132"/>
        <v>26.999997093249004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149.43048602024425</v>
      </c>
      <c r="G1746" s="1">
        <f t="shared" ref="G1746:K1746" si="1134">G12</f>
        <v>125.60523084203447</v>
      </c>
      <c r="H1746" s="1">
        <f t="shared" si="1134"/>
        <v>197.30506760005426</v>
      </c>
      <c r="I1746" s="1">
        <f t="shared" si="1134"/>
        <v>150.47424888527189</v>
      </c>
      <c r="J1746" s="1">
        <f t="shared" si="1134"/>
        <v>151.61601372385945</v>
      </c>
      <c r="K1746" s="1">
        <f t="shared" si="1134"/>
        <v>152.16501887615476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66.745680046609237</v>
      </c>
      <c r="G1747" s="1">
        <f t="shared" ref="G1747:K1747" si="1136">G13</f>
        <v>49.798800084078039</v>
      </c>
      <c r="H1747" s="1">
        <f t="shared" si="1136"/>
        <v>68.536957736327651</v>
      </c>
      <c r="I1747" s="1">
        <f t="shared" si="1136"/>
        <v>70.234933321632795</v>
      </c>
      <c r="J1747" s="1">
        <f t="shared" si="1136"/>
        <v>72.621159113129963</v>
      </c>
      <c r="K1747" s="1">
        <f t="shared" si="1136"/>
        <v>69.215032575156172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66.632402497220539</v>
      </c>
      <c r="G1748" s="1">
        <f t="shared" ref="G1748:K1748" si="1138">G14</f>
        <v>55.764002078300514</v>
      </c>
      <c r="H1748" s="1">
        <f t="shared" si="1138"/>
        <v>65.548383102310098</v>
      </c>
      <c r="I1748" s="1">
        <f t="shared" si="1138"/>
        <v>64.464340653603699</v>
      </c>
      <c r="J1748" s="1">
        <f t="shared" si="1138"/>
        <v>62.692050826860452</v>
      </c>
      <c r="K1748" s="1">
        <f t="shared" si="1138"/>
        <v>66.098175109662066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16.052403476414472</v>
      </c>
      <c r="G1749" s="1">
        <f t="shared" ref="G1749:K1749" si="1140">G15</f>
        <v>20.042428679655934</v>
      </c>
      <c r="H1749" s="1">
        <f t="shared" si="1140"/>
        <v>63.219726761416489</v>
      </c>
      <c r="I1749" s="1">
        <f t="shared" si="1140"/>
        <v>15.774974910035386</v>
      </c>
      <c r="J1749" s="1">
        <f t="shared" si="1140"/>
        <v>16.302803783869038</v>
      </c>
      <c r="K1749" s="1">
        <f t="shared" si="1140"/>
        <v>16.851811191336548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12.556464076883184</v>
      </c>
      <c r="G1750" s="1">
        <f t="shared" ref="G1750:K1750" si="1142">G16</f>
        <v>16.52340291963997</v>
      </c>
      <c r="H1750" s="1">
        <f t="shared" si="1142"/>
        <v>30.39551445024782</v>
      </c>
      <c r="I1750" s="1">
        <f t="shared" si="1142"/>
        <v>35.27090387183609</v>
      </c>
      <c r="J1750" s="1">
        <f t="shared" si="1142"/>
        <v>72.691723766769726</v>
      </c>
      <c r="K1750" s="1">
        <f t="shared" si="1142"/>
        <v>110.23489316741174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0.52402654333120802</v>
      </c>
      <c r="G1751" s="1">
        <f t="shared" ref="G1751:K1751" si="1144">G17</f>
        <v>0.54529288382429331</v>
      </c>
      <c r="H1751" s="1">
        <f t="shared" si="1144"/>
        <v>1.6048127140777304</v>
      </c>
      <c r="I1751" s="1">
        <f t="shared" si="1144"/>
        <v>7.918119327596929</v>
      </c>
      <c r="J1751" s="1">
        <f t="shared" si="1144"/>
        <v>12.700678594387503</v>
      </c>
      <c r="K1751" s="1">
        <f t="shared" si="1144"/>
        <v>15.482053763195575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18.873062517573274</v>
      </c>
      <c r="G1752" s="1">
        <f t="shared" ref="G1752:K1752" si="1146">G18</f>
        <v>21.777406460305023</v>
      </c>
      <c r="H1752" s="1">
        <f t="shared" si="1146"/>
        <v>34.055467116352226</v>
      </c>
      <c r="I1752" s="1">
        <f t="shared" si="1146"/>
        <v>60.347345189346711</v>
      </c>
      <c r="J1752" s="1">
        <f t="shared" si="1146"/>
        <v>90.744695876306139</v>
      </c>
      <c r="K1752" s="1">
        <f t="shared" si="1146"/>
        <v>96.587404327045107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4.530895783592602E-2</v>
      </c>
      <c r="K1753" s="1">
        <f t="shared" si="1148"/>
        <v>6.8910336408217407E-2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22.314428176277509</v>
      </c>
      <c r="G1754" s="3">
        <f t="shared" si="1149"/>
        <v>24.560149335142352</v>
      </c>
      <c r="H1754" s="3">
        <f t="shared" si="1149"/>
        <v>29.543105627605048</v>
      </c>
      <c r="I1754" s="3">
        <f t="shared" si="1149"/>
        <v>31.035883151430593</v>
      </c>
      <c r="J1754" s="3">
        <f t="shared" si="1149"/>
        <v>41.887912844356023</v>
      </c>
      <c r="K1754" s="3">
        <f t="shared" si="1149"/>
        <v>53.957081396443037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3.0805587219222113</v>
      </c>
      <c r="H1755" s="1">
        <f t="shared" si="1150"/>
        <v>2.8402417135845561</v>
      </c>
      <c r="I1755" s="1">
        <f t="shared" si="1150"/>
        <v>2.6090415664829618</v>
      </c>
      <c r="J1755" s="1">
        <f t="shared" si="1150"/>
        <v>1.2356851844506809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16.118850218477981</v>
      </c>
      <c r="H1757" s="1">
        <f t="shared" si="1152"/>
        <v>16.56025595194868</v>
      </c>
      <c r="I1757" s="1">
        <f t="shared" si="1152"/>
        <v>16.636756800538294</v>
      </c>
      <c r="J1757" s="1">
        <f t="shared" si="1152"/>
        <v>16.834861444538539</v>
      </c>
      <c r="K1757" s="1">
        <f t="shared" si="1152"/>
        <v>17.31707314939036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7.3404462862386319</v>
      </c>
      <c r="H1758" s="1">
        <f>'[1]Electricity and CHPs_CAP'!D$15</f>
        <v>7.3423603871925467</v>
      </c>
      <c r="I1758" s="1">
        <f>'[1]Electricity and CHPs_CAP'!E$15</f>
        <v>7.4150432846759582</v>
      </c>
      <c r="J1758" s="1">
        <f>'[1]Electricity and CHPs_CAP'!F$15</f>
        <v>7.5849009352607162</v>
      </c>
      <c r="K1758" s="1">
        <f>'[1]Electricity and CHPs_CAP'!G$15</f>
        <v>7.6707134395786092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4.8072312223381557</v>
      </c>
      <c r="H1759" s="1">
        <f>'[1]Electricity and CHPs_CAP'!D$16</f>
        <v>4.8583013178746759</v>
      </c>
      <c r="I1759" s="1">
        <f>'[1]Electricity and CHPs_CAP'!E$16</f>
        <v>4.8621191577997394</v>
      </c>
      <c r="J1759" s="1">
        <f>'[1]Electricity and CHPs_CAP'!F$16</f>
        <v>4.8903640984938335</v>
      </c>
      <c r="K1759" s="1">
        <f>'[1]Electricity and CHPs_CAP'!G$16</f>
        <v>5.2867630815105526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3.9711727099011926</v>
      </c>
      <c r="H1760" s="1">
        <f>'[1]Electricity and CHPs_CAP'!D$17</f>
        <v>4.359594246881457</v>
      </c>
      <c r="I1760" s="1">
        <f>'[1]Electricity and CHPs_CAP'!E$17</f>
        <v>4.359594358062596</v>
      </c>
      <c r="J1760" s="1">
        <f>'[1]Electricity and CHPs_CAP'!F$17</f>
        <v>4.3595964107839897</v>
      </c>
      <c r="K1760" s="1">
        <f>'[1]Electricity and CHPs_CAP'!G$17</f>
        <v>4.3595966283011967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1.8698181509125097E-2</v>
      </c>
      <c r="G1761" s="1">
        <f t="shared" ref="G1761:K1761" si="1153">SUM(G1762:G1764)</f>
        <v>7.9586147276593938E-3</v>
      </c>
      <c r="H1761" s="1">
        <f t="shared" si="1153"/>
        <v>1.2621266778011626E-2</v>
      </c>
      <c r="I1761" s="1">
        <f t="shared" si="1153"/>
        <v>2.7273380260024689E-2</v>
      </c>
      <c r="J1761" s="1">
        <f t="shared" si="1153"/>
        <v>2.4555254409088852E-2</v>
      </c>
      <c r="K1761" s="1">
        <f t="shared" si="1153"/>
        <v>5.5442770789819471E-3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9.0176305300879028E-3</v>
      </c>
      <c r="G1762" s="1">
        <f>'[1]Electricity and CHPs_CAP'!C$18</f>
        <v>7.3841527804366369E-4</v>
      </c>
      <c r="H1762" s="1">
        <f>'[1]Electricity and CHPs_CAP'!D$18</f>
        <v>7.3481859704236513E-4</v>
      </c>
      <c r="I1762" s="1">
        <f>'[1]Electricity and CHPs_CAP'!E$18</f>
        <v>7.3412689913758197E-4</v>
      </c>
      <c r="J1762" s="1">
        <f>'[1]Electricity and CHPs_CAP'!F$18</f>
        <v>8.5559527117320087E-4</v>
      </c>
      <c r="K1762" s="1">
        <f>'[1]Electricity and CHPs_CAP'!G$18</f>
        <v>1.2491045681412409E-4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1.37531492409863E-3</v>
      </c>
      <c r="G1763" s="1">
        <f>'[1]Electricity and CHPs_CAP'!C$28</f>
        <v>3.0297164891806769E-4</v>
      </c>
      <c r="H1763" s="1">
        <f>'[1]Electricity and CHPs_CAP'!D$28</f>
        <v>2.7041113272154374E-4</v>
      </c>
      <c r="I1763" s="1">
        <f>'[1]Electricity and CHPs_CAP'!E$28</f>
        <v>2.1898123491448547E-4</v>
      </c>
      <c r="J1763" s="1">
        <f>'[1]Electricity and CHPs_CAP'!F$28</f>
        <v>8.08760349670378E-5</v>
      </c>
      <c r="K1763" s="1">
        <f>'[1]Electricity and CHPs_CAP'!G$28</f>
        <v>2.9713068409986309E-5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8.3052360549385664E-3</v>
      </c>
      <c r="G1764" s="1">
        <f>'[1]Electricity and CHPs_CAP'!C$41</f>
        <v>6.9172278006976633E-3</v>
      </c>
      <c r="H1764" s="1">
        <f>'[1]Electricity and CHPs_CAP'!D$41</f>
        <v>1.1616037048247718E-2</v>
      </c>
      <c r="I1764" s="1">
        <f>'[1]Electricity and CHPs_CAP'!E$41</f>
        <v>2.632027212597262E-2</v>
      </c>
      <c r="J1764" s="1">
        <f>'[1]Electricity and CHPs_CAP'!F$41</f>
        <v>2.3618783102948612E-2</v>
      </c>
      <c r="K1764" s="1">
        <f>'[1]Electricity and CHPs_CAP'!G$41</f>
        <v>5.3896535537578368E-3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0.2246248485813428</v>
      </c>
      <c r="G1765" s="1">
        <f t="shared" ref="G1765:K1765" si="1155">SUM(G1766:G1780)</f>
        <v>0.4050659967137869</v>
      </c>
      <c r="H1765" s="1">
        <f t="shared" si="1155"/>
        <v>0.1880252943814622</v>
      </c>
      <c r="I1765" s="1">
        <f t="shared" si="1155"/>
        <v>0.23582734488145785</v>
      </c>
      <c r="J1765" s="1">
        <f t="shared" si="1155"/>
        <v>0.53307114604140604</v>
      </c>
      <c r="K1765" s="1">
        <f t="shared" si="1155"/>
        <v>0.46944255091710535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3.8605215376535197E-2</v>
      </c>
      <c r="K1766" s="1">
        <f>'[1]Electricity and CHPs_CAP'!G$21</f>
        <v>3.8605031771538394E-2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0.25000006969078498</v>
      </c>
      <c r="H1767" s="1">
        <f>'[1]Electricity and CHPs_CAP'!D$22</f>
        <v>7.5136609833465012E-2</v>
      </c>
      <c r="I1767" s="1">
        <f>'[1]Electricity and CHPs_CAP'!E$22</f>
        <v>7.5136316352924004E-2</v>
      </c>
      <c r="J1767" s="1">
        <f>'[1]Electricity and CHPs_CAP'!F$22</f>
        <v>0.11762626208159799</v>
      </c>
      <c r="K1767" s="1">
        <f>'[1]Electricity and CHPs_CAP'!G$22</f>
        <v>6.2059158215334698E-2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3.5591151641687702E-4</v>
      </c>
      <c r="K1768" s="1">
        <f>'[1]Electricity and CHPs_CAP'!G$23</f>
        <v>9.8997070275795712E-3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4.4672212126387403E-2</v>
      </c>
      <c r="G1769" s="1">
        <f>'[1]Electricity and CHPs_CAP'!C$24</f>
        <v>9.0080969473757544E-5</v>
      </c>
      <c r="H1769" s="1">
        <f>'[1]Electricity and CHPs_CAP'!D$24</f>
        <v>1.7285034449884829E-4</v>
      </c>
      <c r="I1769" s="1">
        <f>'[1]Electricity and CHPs_CAP'!E$24</f>
        <v>3.352591425633128E-4</v>
      </c>
      <c r="J1769" s="1">
        <f>'[1]Electricity and CHPs_CAP'!F$24</f>
        <v>2.7639256180648537E-4</v>
      </c>
      <c r="K1769" s="1">
        <f>'[1]Electricity and CHPs_CAP'!G$24</f>
        <v>7.5796447982153547E-5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1.8328405899686599E-4</v>
      </c>
      <c r="K1770" s="1">
        <f>'[1]Electricity and CHPs_CAP'!G$29</f>
        <v>1.450431003468834E-3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2.8960376460711104E-2</v>
      </c>
      <c r="G1771" s="1">
        <f>'[1]Electricity and CHPs_CAP'!C$39</f>
        <v>2.141912285370879E-2</v>
      </c>
      <c r="H1771" s="1">
        <f>'[1]Electricity and CHPs_CAP'!D$39</f>
        <v>1.3632679624620614E-2</v>
      </c>
      <c r="I1771" s="1">
        <f>'[1]Electricity and CHPs_CAP'!E$39</f>
        <v>1.0109885625416148E-2</v>
      </c>
      <c r="J1771" s="1">
        <f>'[1]Electricity and CHPs_CAP'!F$39</f>
        <v>0.17176483274273299</v>
      </c>
      <c r="K1771" s="1">
        <f>'[1]Electricity and CHPs_CAP'!G$39</f>
        <v>0.16734635473181902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2.14890710687364E-2</v>
      </c>
      <c r="K1772" s="1">
        <f>'[1]Electricity and CHPs_CAP'!G$40</f>
        <v>4.3420389598780959E-2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3.6652608504485597E-5</v>
      </c>
      <c r="J1773" s="1">
        <f>'[1]Electricity and CHPs_CAP'!F$47</f>
        <v>1.6590440558373067E-4</v>
      </c>
      <c r="K1773" s="1">
        <f>'[1]Electricity and CHPs_CAP'!G$47</f>
        <v>9.5411610973683523E-5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3.9139024222888336E-3</v>
      </c>
      <c r="G1774" s="1">
        <f>'[1]Electricity and CHPs_CAP'!C$48</f>
        <v>5.9536203135503087E-4</v>
      </c>
      <c r="H1774" s="1">
        <f>'[1]Electricity and CHPs_CAP'!D$48</f>
        <v>5.9782632463920005E-4</v>
      </c>
      <c r="I1774" s="1">
        <f>'[1]Electricity and CHPs_CAP'!E$48</f>
        <v>5.9393621061896995E-4</v>
      </c>
      <c r="J1774" s="1">
        <f>'[1]Electricity and CHPs_CAP'!F$48</f>
        <v>2.1852631345817676E-4</v>
      </c>
      <c r="K1774" s="1">
        <f>'[1]Electricity and CHPs_CAP'!G$48</f>
        <v>8.9617675189919199E-5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7.9210200913087412E-6</v>
      </c>
      <c r="J1775" s="1">
        <f>'[1]Electricity and CHPs_CAP'!F$49</f>
        <v>2.6190753477739401E-5</v>
      </c>
      <c r="K1775" s="1">
        <f>'[1]Electricity and CHPs_CAP'!G$49</f>
        <v>2.1400384023023954E-5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8.3659241782526005E-3</v>
      </c>
      <c r="G1776" s="1">
        <f>'[1]Electricity and CHPs_CAP'!C$51</f>
        <v>3.3978367467181898E-4</v>
      </c>
      <c r="H1776" s="1">
        <f>'[1]Electricity and CHPs_CAP'!D$51</f>
        <v>3.4191209873792624E-4</v>
      </c>
      <c r="I1776" s="1">
        <f>'[1]Electricity and CHPs_CAP'!E$51</f>
        <v>5.1411755612127047E-2</v>
      </c>
      <c r="J1776" s="1">
        <f>'[1]Electricity and CHPs_CAP'!F$51</f>
        <v>8.5447384373844304E-2</v>
      </c>
      <c r="K1776" s="1">
        <f>'[1]Electricity and CHPs_CAP'!G$51</f>
        <v>4.6625362958907644E-2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3.8342368087042203E-5</v>
      </c>
      <c r="J1777" s="1">
        <f>'[1]Electricity and CHPs_CAP'!F$52</f>
        <v>1.8243138384311554E-4</v>
      </c>
      <c r="K1777" s="1">
        <f>'[1]Electricity and CHPs_CAP'!G$52</f>
        <v>2.1469184837716223E-4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7.3512678858418334E-2</v>
      </c>
      <c r="G1778" s="1">
        <f>'[1]Electricity and CHPs_CAP'!C$54</f>
        <v>8.4744837752683017E-2</v>
      </c>
      <c r="H1778" s="1">
        <f>'[1]Electricity and CHPs_CAP'!D$54</f>
        <v>8.4744771001507319E-2</v>
      </c>
      <c r="I1778" s="1">
        <f>'[1]Electricity and CHPs_CAP'!E$54</f>
        <v>8.4744965827814434E-2</v>
      </c>
      <c r="J1778" s="1">
        <f>'[1]Electricity and CHPs_CAP'!F$54</f>
        <v>8.4744894597646558E-2</v>
      </c>
      <c r="K1778" s="1">
        <f>'[1]Electricity and CHPs_CAP'!G$54</f>
        <v>8.4744837196555775E-2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6.519975453528451E-2</v>
      </c>
      <c r="G1779" s="1">
        <f>'[1]Electricity and CHPs_CAP'!C$55</f>
        <v>4.7876739741109571E-2</v>
      </c>
      <c r="H1779" s="1">
        <f>'[1]Electricity and CHPs_CAP'!D$55</f>
        <v>1.3398645153993301E-2</v>
      </c>
      <c r="I1779" s="1">
        <f>'[1]Electricity and CHPs_CAP'!E$55</f>
        <v>1.3398678791438402E-2</v>
      </c>
      <c r="J1779" s="1">
        <f>'[1]Electricity and CHPs_CAP'!F$55</f>
        <v>1.165676687131546E-2</v>
      </c>
      <c r="K1779" s="1">
        <f>'[1]Electricity and CHPs_CAP'!G$55</f>
        <v>3.880666975617994E-5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1.36313218727048E-5</v>
      </c>
      <c r="J1780" s="1">
        <f>'[1]Electricity and CHPs_CAP'!F$58</f>
        <v>3.2807793541409001E-4</v>
      </c>
      <c r="K1780" s="1">
        <f>'[1]Electricity and CHPs_CAP'!G$58</f>
        <v>1.4755553776818229E-2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0.40113419272870127</v>
      </c>
      <c r="G1781" s="1">
        <f t="shared" ref="G1781:K1781" si="1158">SUM(G1782:G1787)</f>
        <v>0.36226277553061847</v>
      </c>
      <c r="H1781" s="1">
        <f t="shared" si="1158"/>
        <v>0.3622627689114658</v>
      </c>
      <c r="I1781" s="1">
        <f t="shared" si="1158"/>
        <v>0.36002776392591279</v>
      </c>
      <c r="J1781" s="1">
        <f t="shared" si="1158"/>
        <v>0.43090603348952911</v>
      </c>
      <c r="K1781" s="1">
        <f t="shared" si="1158"/>
        <v>0.47393513691596068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0.27650298259359091</v>
      </c>
      <c r="G1782" s="1">
        <f>'[1]Electricity and CHPs_CAP'!C$19</f>
        <v>0.27650227871007493</v>
      </c>
      <c r="H1782" s="1">
        <f>'[1]Electricity and CHPs_CAP'!D$19</f>
        <v>0.27650241013819588</v>
      </c>
      <c r="I1782" s="1">
        <f>'[1]Electricity and CHPs_CAP'!E$19</f>
        <v>0.27599229625950933</v>
      </c>
      <c r="J1782" s="1">
        <f>'[1]Electricity and CHPs_CAP'!F$19</f>
        <v>0.246039870064519</v>
      </c>
      <c r="K1782" s="1">
        <f>'[1]Electricity and CHPs_CAP'!G$19</f>
        <v>0.18440814286582577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8.6963581478930893E-2</v>
      </c>
      <c r="K1783" s="1">
        <f>'[1]Electricity and CHPs_CAP'!G$20</f>
        <v>0.16579059508323823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7.6766139849531026E-2</v>
      </c>
      <c r="G1784" s="1">
        <f>'[1]Electricity and CHPs_CAP'!C$26</f>
        <v>7.2061279432527534E-2</v>
      </c>
      <c r="H1784" s="1">
        <f>'[1]Electricity and CHPs_CAP'!D$26</f>
        <v>7.2061166615052935E-2</v>
      </c>
      <c r="I1784" s="1">
        <f>'[1]Electricity and CHPs_CAP'!E$26</f>
        <v>7.0489704871970954E-2</v>
      </c>
      <c r="J1784" s="1">
        <f>'[1]Electricity and CHPs_CAP'!F$26</f>
        <v>5.0470328617033988E-2</v>
      </c>
      <c r="K1784" s="1">
        <f>'[1]Electricity and CHPs_CAP'!G$26</f>
        <v>2.75182713667406E-2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2.6608108690290701E-2</v>
      </c>
      <c r="K1785" s="1">
        <f>'[1]Electricity and CHPs_CAP'!G$27</f>
        <v>3.888858794445231E-2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4.7865070285579361E-2</v>
      </c>
      <c r="G1786" s="1">
        <f>'[1]Electricity and CHPs_CAP'!C$44</f>
        <v>1.3699217388016001E-2</v>
      </c>
      <c r="H1786" s="1">
        <f>'[1]Electricity and CHPs_CAP'!D$44</f>
        <v>1.3699192158217029E-2</v>
      </c>
      <c r="I1786" s="1">
        <f>'[1]Electricity and CHPs_CAP'!E$44</f>
        <v>1.3545762794432457E-2</v>
      </c>
      <c r="J1786" s="1">
        <f>'[1]Electricity and CHPs_CAP'!F$44</f>
        <v>9.064859214111029E-3</v>
      </c>
      <c r="K1786" s="1">
        <f>'[1]Electricity and CHPs_CAP'!G$44</f>
        <v>4.6664133803438895E-5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1.17592854246435E-2</v>
      </c>
      <c r="K1787" s="1">
        <f>'[1]Electricity and CHPs_CAP'!G$45</f>
        <v>5.7282875521900319E-2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2.2404337144324372E-2</v>
      </c>
      <c r="G1788" s="1">
        <f t="shared" ref="G1788:K1788" si="1160">SUM(G1789:G1795)</f>
        <v>2.2289659645349694E-2</v>
      </c>
      <c r="H1788" s="1">
        <f t="shared" si="1160"/>
        <v>2.2351034623774104E-2</v>
      </c>
      <c r="I1788" s="1">
        <f t="shared" si="1160"/>
        <v>9.0374955779537899E-2</v>
      </c>
      <c r="J1788" s="1">
        <f t="shared" si="1160"/>
        <v>0.19501373814019243</v>
      </c>
      <c r="K1788" s="1">
        <f t="shared" si="1160"/>
        <v>0.28363195213658099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1.6014265778475402E-2</v>
      </c>
      <c r="G1789" s="1">
        <f>'[1]Electricity and CHPs_CAP'!C$25</f>
        <v>3.0021496162639383E-3</v>
      </c>
      <c r="H1789" s="1">
        <f>'[1]Electricity and CHPs_CAP'!D$25</f>
        <v>1.2491636255813204E-4</v>
      </c>
      <c r="I1789" s="1">
        <f>'[1]Electricity and CHPs_CAP'!E$25</f>
        <v>1.2590822357301176E-4</v>
      </c>
      <c r="J1789" s="1">
        <f>'[1]Electricity and CHPs_CAP'!F$25</f>
        <v>5.9813050159902063E-2</v>
      </c>
      <c r="K1789" s="1">
        <f>'[1]Electricity and CHPs_CAP'!G$25</f>
        <v>7.8347580891394375E-2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5.1495453858099799E-5</v>
      </c>
      <c r="K1790" s="1">
        <f>'[1]Electricity and CHPs_CAP'!G$31</f>
        <v>2.5601715411449455E-2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6.3900713658489698E-3</v>
      </c>
      <c r="G1791" s="1">
        <f>'[1]Electricity and CHPs_CAP'!C$42</f>
        <v>1.9287510029085755E-2</v>
      </c>
      <c r="H1791" s="1">
        <f>'[1]Electricity and CHPs_CAP'!D$42</f>
        <v>2.2226118261215972E-2</v>
      </c>
      <c r="I1791" s="1">
        <f>'[1]Electricity and CHPs_CAP'!E$42</f>
        <v>9.0121392841598216E-2</v>
      </c>
      <c r="J1791" s="1">
        <f>'[1]Electricity and CHPs_CAP'!F$42</f>
        <v>8.7107507242926277E-2</v>
      </c>
      <c r="K1791" s="1">
        <f>'[1]Electricity and CHPs_CAP'!G$42</f>
        <v>5.7569722484088523E-2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4.7820401385174502E-2</v>
      </c>
      <c r="K1792" s="1">
        <f>'[1]Electricity and CHPs_CAP'!G$43</f>
        <v>0.121985090988522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3.3634213670657295E-5</v>
      </c>
      <c r="J1793" s="1">
        <f>'[1]Electricity and CHPs_CAP'!F$50</f>
        <v>5.7714145873552105E-5</v>
      </c>
      <c r="K1793" s="1">
        <f>'[1]Electricity and CHPs_CAP'!G$50</f>
        <v>3.3897173641615935E-5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6.0520587980108602E-5</v>
      </c>
      <c r="J1794" s="1">
        <f>'[1]Electricity and CHPs_CAP'!F$53</f>
        <v>1.1508743108507495E-4</v>
      </c>
      <c r="K1794" s="1">
        <f>'[1]Electricity and CHPs_CAP'!G$53</f>
        <v>7.5026904184933478E-5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3.3499912715915398E-5</v>
      </c>
      <c r="J1795" s="1">
        <f>'[1]Electricity and CHPs_CAP'!F$56</f>
        <v>4.8482321372898753E-5</v>
      </c>
      <c r="K1795" s="1">
        <f>'[1]Electricity and CHPs_CAP'!G$56</f>
        <v>1.8918283300057791E-5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9.0660008534400011E-2</v>
      </c>
      <c r="H1796" s="1">
        <f t="shared" si="1162"/>
        <v>0.26681200113108017</v>
      </c>
      <c r="I1796" s="1">
        <f t="shared" si="1162"/>
        <v>1.3164587011618663</v>
      </c>
      <c r="J1796" s="1">
        <f t="shared" si="1162"/>
        <v>2.1116069261423367</v>
      </c>
      <c r="K1796" s="1">
        <f t="shared" si="1162"/>
        <v>2.5740374365470098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9.0660008534400011E-2</v>
      </c>
      <c r="H1797" s="1">
        <f>'[1]Electricity and CHPs_CAP'!D$33</f>
        <v>0.26681200113108017</v>
      </c>
      <c r="I1797" s="1">
        <f>'[1]Electricity and CHPs_CAP'!E$33</f>
        <v>1.3164587011618663</v>
      </c>
      <c r="J1797" s="1">
        <f>'[1]Electricity and CHPs_CAP'!F$33</f>
        <v>2.1116069261423367</v>
      </c>
      <c r="K1797" s="1">
        <f>'[1]Electricity and CHPs_CAP'!G$33</f>
        <v>2.5740374365470098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4.3708805777433755</v>
      </c>
      <c r="H1798" s="1">
        <f t="shared" si="1163"/>
        <v>9.188892794649929</v>
      </c>
      <c r="I1798" s="1">
        <f t="shared" si="1163"/>
        <v>9.5575707871216089</v>
      </c>
      <c r="J1798" s="1">
        <f t="shared" si="1163"/>
        <v>20.127227063788784</v>
      </c>
      <c r="K1798" s="1">
        <f t="shared" si="1163"/>
        <v>30.854542741619113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4.49254805853238E-2</v>
      </c>
      <c r="I1799" s="1">
        <f>'[1]Electricity and CHPs_CAP'!E$34</f>
        <v>6.8616990468638894E-2</v>
      </c>
      <c r="J1799" s="1">
        <f>'[1]Electricity and CHPs_CAP'!F$34</f>
        <v>1.4350350028466909</v>
      </c>
      <c r="K1799" s="1">
        <f>'[1]Electricity and CHPs_CAP'!G$34</f>
        <v>2.88493469032914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1.6529270295980927</v>
      </c>
      <c r="H1800" s="1">
        <f>'[1]Electricity and CHPs_CAP'!D$35</f>
        <v>3.0611858832183199</v>
      </c>
      <c r="I1800" s="1">
        <f>'[1]Electricity and CHPs_CAP'!E$35</f>
        <v>3.2636937353410902</v>
      </c>
      <c r="J1800" s="1">
        <f>'[1]Electricity and CHPs_CAP'!F$35</f>
        <v>11.275168742744237</v>
      </c>
      <c r="K1800" s="1">
        <f>'[1]Electricity and CHPs_CAP'!G$35</f>
        <v>18.051734279391301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1.1559032552291366</v>
      </c>
      <c r="H1801" s="1">
        <f>'[1]Electricity and CHPs_CAP'!D$36</f>
        <v>2.5678552316871754</v>
      </c>
      <c r="I1801" s="1">
        <f>'[1]Electricity and CHPs_CAP'!E$36</f>
        <v>2.5310363744641928</v>
      </c>
      <c r="J1801" s="1">
        <f>'[1]Electricity and CHPs_CAP'!F$36</f>
        <v>1.7251857895765446</v>
      </c>
      <c r="K1801" s="1">
        <f>'[1]Electricity and CHPs_CAP'!G$36</f>
        <v>2.5201532225726949E-3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0.43894901736660524</v>
      </c>
      <c r="H1802" s="1">
        <f>'[1]Electricity and CHPs_CAP'!D$37</f>
        <v>1.3349808309982989</v>
      </c>
      <c r="I1802" s="1">
        <f>'[1]Electricity and CHPs_CAP'!E$37</f>
        <v>1.403078725695418</v>
      </c>
      <c r="J1802" s="1">
        <f>'[1]Electricity and CHPs_CAP'!F$37</f>
        <v>3.1609873819795817</v>
      </c>
      <c r="K1802" s="1">
        <f>'[1]Electricity and CHPs_CAP'!G$37</f>
        <v>7.1197199434882501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1.1231012755495413</v>
      </c>
      <c r="H1803" s="1">
        <f>'[1]Electricity and CHPs_CAP'!D$38</f>
        <v>2.1799453681608103</v>
      </c>
      <c r="I1803" s="1">
        <f>'[1]Electricity and CHPs_CAP'!E$38</f>
        <v>2.2911449611522698</v>
      </c>
      <c r="J1803" s="1">
        <f>'[1]Electricity and CHPs_CAP'!F$38</f>
        <v>2.530850146641729</v>
      </c>
      <c r="K1803" s="1">
        <f>'[1]Electricity and CHPs_CAP'!G$38</f>
        <v>2.7956336751878501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2.69485010566993E-4</v>
      </c>
      <c r="K1804" s="1">
        <f>'[1]Electricity and CHPs_CAP'!G$32</f>
        <v>4.10010376745214E-4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2.69485010566993E-4</v>
      </c>
      <c r="K1805" s="1">
        <f t="shared" si="1166"/>
        <v>4.10010376745214E-4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7.9577367293779606E-5</v>
      </c>
      <c r="J1806" s="1">
        <f t="shared" si="1167"/>
        <v>1.577256364790957E-2</v>
      </c>
      <c r="K1806" s="1">
        <f t="shared" si="1167"/>
        <v>7.6117637439777508E-2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1.47357414032294E-4</v>
      </c>
      <c r="K1807" s="1">
        <f>'[1]Electricity and CHPs_CAP'!G$30</f>
        <v>1.4747121162300711E-4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6.1491879659425404E-5</v>
      </c>
      <c r="J1808" s="1">
        <f>'[1]Electricity and CHPs_CAP'!F$46</f>
        <v>1.5588163493509399E-2</v>
      </c>
      <c r="K1808" s="1">
        <f>'[1]Electricity and CHPs_CAP'!G$46</f>
        <v>7.5942390459195389E-2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1.8085487634354198E-5</v>
      </c>
      <c r="J1809" s="1">
        <f>'[1]Electricity and CHPs_CAP'!F$57</f>
        <v>3.7042740367874472E-5</v>
      </c>
      <c r="K1809" s="1">
        <f>'[1]Electricity and CHPs_CAP'!G$57</f>
        <v>2.7775768959105979E-5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0.10162289333180857</v>
      </c>
      <c r="G1810" s="1">
        <f t="shared" ref="G1810:K1810" si="1168">SUM(G1811:G1817)</f>
        <v>0.10162276184697275</v>
      </c>
      <c r="H1810" s="1">
        <f t="shared" si="1168"/>
        <v>0.10164280159609013</v>
      </c>
      <c r="I1810" s="1">
        <f t="shared" si="1168"/>
        <v>0.20247227391163664</v>
      </c>
      <c r="J1810" s="1">
        <f t="shared" si="1168"/>
        <v>0.37894400469698963</v>
      </c>
      <c r="K1810" s="1">
        <f t="shared" si="1168"/>
        <v>1.9023465040213963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9.9998211694906594E-2</v>
      </c>
      <c r="H1811" s="1">
        <f>'[1]Electricity and CHPs_CAP'!D$63</f>
        <v>9.9998140786261E-2</v>
      </c>
      <c r="I1811" s="1">
        <f>'[1]Electricity and CHPs_CAP'!E$63</f>
        <v>9.9998044224994281E-2</v>
      </c>
      <c r="J1811" s="1">
        <f>'[1]Electricity and CHPs_CAP'!F$63</f>
        <v>9.9999491031836363E-2</v>
      </c>
      <c r="K1811" s="1">
        <f>'[1]Electricity and CHPs_CAP'!G$63</f>
        <v>9.9999806544390085E-2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2.6016284088266101E-4</v>
      </c>
      <c r="G1812" s="1">
        <f>'[1]Electricity and CHPs_CAP'!C$64</f>
        <v>2.6041542995401527E-4</v>
      </c>
      <c r="H1812" s="1">
        <f>'[1]Electricity and CHPs_CAP'!D$64</f>
        <v>2.6616781660393816E-4</v>
      </c>
      <c r="I1812" s="1">
        <f>'[1]Electricity and CHPs_CAP'!E$64</f>
        <v>2.1838955267706398E-4</v>
      </c>
      <c r="J1812" s="1">
        <f>'[1]Electricity and CHPs_CAP'!F$64</f>
        <v>6.643368427728355E-2</v>
      </c>
      <c r="K1812" s="1">
        <f>'[1]Electricity and CHPs_CAP'!G$64</f>
        <v>1.4656144964777602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1.8847223287557101E-4</v>
      </c>
      <c r="G1813" s="1">
        <f>'[1]Electricity and CHPs_CAP'!C$65</f>
        <v>1.8864977638955436E-4</v>
      </c>
      <c r="H1813" s="1">
        <f>'[1]Electricity and CHPs_CAP'!D$65</f>
        <v>1.923409599342265E-4</v>
      </c>
      <c r="I1813" s="1">
        <f>'[1]Electricity and CHPs_CAP'!E$65</f>
        <v>1.6687622683489841E-4</v>
      </c>
      <c r="J1813" s="1">
        <f>'[1]Electricity and CHPs_CAP'!F$65</f>
        <v>1.4939608419922818E-3</v>
      </c>
      <c r="K1813" s="1">
        <f>'[1]Electricity and CHPs_CAP'!G$65</f>
        <v>6.0015291438814669E-3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1.7328892569157549E-4</v>
      </c>
      <c r="G1814" s="1">
        <f>'[1]Electricity and CHPs_CAP'!C$66</f>
        <v>1.7346685029235402E-4</v>
      </c>
      <c r="H1814" s="1">
        <f>'[1]Electricity and CHPs_CAP'!D$66</f>
        <v>1.7437473208206718E-4</v>
      </c>
      <c r="I1814" s="1">
        <f>'[1]Electricity and CHPs_CAP'!E$66</f>
        <v>6.4403867233111829E-4</v>
      </c>
      <c r="J1814" s="1">
        <f>'[1]Electricity and CHPs_CAP'!F$66</f>
        <v>1.1269495723920629E-3</v>
      </c>
      <c r="K1814" s="1">
        <f>'[1]Electricity and CHPs_CAP'!G$66</f>
        <v>8.5358571239805658E-4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4.1289993549028267E-4</v>
      </c>
      <c r="G1815" s="1">
        <f>'[1]Electricity and CHPs_CAP'!C$67</f>
        <v>4.13333949542993E-4</v>
      </c>
      <c r="H1815" s="1">
        <f>'[1]Electricity and CHPs_CAP'!D$67</f>
        <v>4.1779324095096097E-4</v>
      </c>
      <c r="I1815" s="1">
        <f>'[1]Electricity and CHPs_CAP'!E$67</f>
        <v>5.055276854446409E-2</v>
      </c>
      <c r="J1815" s="1">
        <f>'[1]Electricity and CHPs_CAP'!F$67</f>
        <v>9.9634368923613867E-2</v>
      </c>
      <c r="K1815" s="1">
        <f>'[1]Electricity and CHPs_CAP'!G$67</f>
        <v>0.13724571141717953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4.1391383478969724E-4</v>
      </c>
      <c r="G1816" s="1">
        <f>'[1]Electricity and CHPs_CAP'!C$68</f>
        <v>4.1435006732487426E-4</v>
      </c>
      <c r="H1816" s="1">
        <f>'[1]Electricity and CHPs_CAP'!D$68</f>
        <v>4.1869400482747945E-4</v>
      </c>
      <c r="I1816" s="1">
        <f>'[1]Electricity and CHPs_CAP'!E$68</f>
        <v>5.0242931792408602E-2</v>
      </c>
      <c r="J1816" s="1">
        <f>'[1]Electricity and CHPs_CAP'!F$68</f>
        <v>0.10928966245106005</v>
      </c>
      <c r="K1816" s="1">
        <f>'[1]Electricity and CHPs_CAP'!G$68</f>
        <v>0.19192898537619107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1.7415556207878339E-4</v>
      </c>
      <c r="G1817" s="1">
        <f>'[1]Electricity and CHPs_CAP'!C$69</f>
        <v>1.7433407856238314E-4</v>
      </c>
      <c r="H1817" s="1">
        <f>'[1]Electricity and CHPs_CAP'!D$69</f>
        <v>1.7529005543045112E-4</v>
      </c>
      <c r="I1817" s="1">
        <f>'[1]Electricity and CHPs_CAP'!E$69</f>
        <v>6.4922489792657143E-4</v>
      </c>
      <c r="J1817" s="1">
        <f>'[1]Electricity and CHPs_CAP'!F$69</f>
        <v>9.6588759881149823E-4</v>
      </c>
      <c r="K1817" s="1">
        <f>'[1]Electricity and CHPs_CAP'!G$69</f>
        <v>7.0238934959566685E-4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11.163814867003321</v>
      </c>
      <c r="G1818" s="3">
        <f t="shared" ref="G1818:K1818" si="1171">SUM(G1819,G1838)</f>
        <v>11.61997046433498</v>
      </c>
      <c r="H1818" s="3">
        <f t="shared" si="1171"/>
        <v>11.3179349020188</v>
      </c>
      <c r="I1818" s="3">
        <f t="shared" si="1171"/>
        <v>12.959704135724749</v>
      </c>
      <c r="J1818" s="3">
        <f t="shared" si="1171"/>
        <v>9.1817959885263321</v>
      </c>
      <c r="K1818" s="3">
        <f t="shared" si="1171"/>
        <v>8.6554422706652367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9.3028313251145125</v>
      </c>
      <c r="G1819" s="1">
        <f t="shared" ref="G1819:K1819" si="1172">SUM(G1820,G1823,G1825,G1828,G1830,G1832,G1834,G1836)</f>
        <v>9.5995849587116791</v>
      </c>
      <c r="H1819" s="1">
        <f t="shared" si="1172"/>
        <v>9.4448824150163428</v>
      </c>
      <c r="I1819" s="1">
        <f t="shared" si="1172"/>
        <v>10.885051293731747</v>
      </c>
      <c r="J1819" s="1">
        <f t="shared" si="1172"/>
        <v>7.0981709677928428</v>
      </c>
      <c r="K1819" s="1">
        <f t="shared" si="1172"/>
        <v>6.3592248329761345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2.111661293057598</v>
      </c>
      <c r="G1820" s="1">
        <f t="shared" ref="G1820:K1820" si="1173">SUM(G1821:G1822)</f>
        <v>2.2768515502692788</v>
      </c>
      <c r="H1820" s="1">
        <f t="shared" si="1173"/>
        <v>2.7465252731048535</v>
      </c>
      <c r="I1820" s="1">
        <f t="shared" si="1173"/>
        <v>4.0292588414958672</v>
      </c>
      <c r="J1820" s="1">
        <f t="shared" si="1173"/>
        <v>5.3028062933605806</v>
      </c>
      <c r="K1820" s="1">
        <f t="shared" si="1173"/>
        <v>5.2748240885469198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0.67257069769016464</v>
      </c>
      <c r="G1821" s="1" cm="1">
        <f t="array" ref="G1821">SUMPRODUCT(([1]OUT_FinalEnergyCons!$B$4:$B$10000="var_cap")*1,(ISNUMBER(SEARCH("RH*-SHELCBR",[1]OUT_FinalEnergyCons!$A$4:$A$10000)))*1,[1]OUT_FinalEnergyCons!E$4:E$10000)</f>
        <v>0.61340126660405958</v>
      </c>
      <c r="H1821" s="1" cm="1">
        <f t="array" ref="H1821">SUMPRODUCT(([1]OUT_FinalEnergyCons!$B$4:$B$10000="var_cap")*1,(ISNUMBER(SEARCH("RH*-SHELCBR",[1]OUT_FinalEnergyCons!$A$4:$A$10000)))*1,[1]OUT_FinalEnergyCons!F$4:F$10000)</f>
        <v>0.12869711399158107</v>
      </c>
      <c r="I1821" s="1" cm="1">
        <f t="array" ref="I1821">SUMPRODUCT(([1]OUT_FinalEnergyCons!$B$4:$B$10000="var_cap")*1,(ISNUMBER(SEARCH("RH*-SHELCBR",[1]OUT_FinalEnergyCons!$A$4:$A$10000)))*1,[1]OUT_FinalEnergyCons!G$4:G$10000)</f>
        <v>3.9240483501242734E-2</v>
      </c>
      <c r="J1821" s="1" cm="1">
        <f t="array" ref="J1821">SUMPRODUCT(([1]OUT_FinalEnergyCons!$B$4:$B$10000="var_cap")*1,(ISNUMBER(SEARCH("RH*-SHELCBR",[1]OUT_FinalEnergyCons!$A$4:$A$10000)))*1,[1]OUT_FinalEnergyCons!H$4:H$10000)</f>
        <v>2.3122276352563345E-3</v>
      </c>
      <c r="K1821" s="1" cm="1">
        <f t="array" ref="K1821">SUMPRODUCT(([1]OUT_FinalEnergyCons!$B$4:$B$10000="var_cap")*1,(ISNUMBER(SEARCH("RH*-SHELCBR",[1]OUT_FinalEnergyCons!$A$4:$A$10000)))*1,[1]OUT_FinalEnergyCons!I$4:I$10000)</f>
        <v>1.0581597610371926E-3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1.4390905953674333</v>
      </c>
      <c r="G1822" s="1" cm="1">
        <f t="array" ref="G1822">SUMPRODUCT(([1]OUT_FinalEnergyCons!$B$4:$B$10000="var_cap")*1,ISNUMBER(SEARCH("RH*-SHELCHP",[1]OUT_FinalEnergyCons!$A$4:$A$10000))*1,[1]OUT_FinalEnergyCons!E$4:E$10000)</f>
        <v>1.6634502836652192</v>
      </c>
      <c r="H1822" s="1" cm="1">
        <f t="array" ref="H1822">SUMPRODUCT(([1]OUT_FinalEnergyCons!$B$4:$B$10000="var_cap")*1,ISNUMBER(SEARCH("RH*-SHELCHP",[1]OUT_FinalEnergyCons!$A$4:$A$10000))*1,[1]OUT_FinalEnergyCons!F$4:F$10000)</f>
        <v>2.6178281591132726</v>
      </c>
      <c r="I1822" s="1" cm="1">
        <f t="array" ref="I1822">SUMPRODUCT(([1]OUT_FinalEnergyCons!$B$4:$B$10000="var_cap")*1,ISNUMBER(SEARCH("RH*-SHELCHP",[1]OUT_FinalEnergyCons!$A$4:$A$10000))*1,[1]OUT_FinalEnergyCons!G$4:G$10000)</f>
        <v>3.9900183579946247</v>
      </c>
      <c r="J1822" s="1" cm="1">
        <f t="array" ref="J1822">SUMPRODUCT(([1]OUT_FinalEnergyCons!$B$4:$B$10000="var_cap")*1,ISNUMBER(SEARCH("RH*-SHELCHP",[1]OUT_FinalEnergyCons!$A$4:$A$10000))*1,[1]OUT_FinalEnergyCons!H$4:H$10000)</f>
        <v>5.3004940657253243</v>
      </c>
      <c r="K1822" s="1" cm="1">
        <f t="array" ref="K1822">SUMPRODUCT(([1]OUT_FinalEnergyCons!$B$4:$B$10000="var_cap")*1,ISNUMBER(SEARCH("RH*-SHELCHP",[1]OUT_FinalEnergyCons!$A$4:$A$10000))*1,[1]OUT_FinalEnergyCons!I$4:I$10000)</f>
        <v>5.2737659287858829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3.2384387331446147</v>
      </c>
      <c r="H1823" s="1">
        <f t="shared" si="1178"/>
        <v>2.6541562797718226</v>
      </c>
      <c r="I1823" s="1">
        <f t="shared" si="1178"/>
        <v>2.6540866254311046</v>
      </c>
      <c r="J1823" s="1">
        <f t="shared" si="1178"/>
        <v>0.22707849172781561</v>
      </c>
      <c r="K1823" s="1">
        <f t="shared" si="1178"/>
        <v>1.3654272445220092E-2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3.2384387331446147</v>
      </c>
      <c r="H1824" s="1" cm="1">
        <f t="array" ref="H1824">SUMPRODUCT(([1]OUT_FinalEnergyCons!$B$4:$B$10000="var_cap")*1, (ISNUMBER(SEARCH("RH*-SHLFOBR",[1]OUT_FinalEnergyCons!$A$4:$A$10000)))*1,[1]OUT_FinalEnergyCons!F$4:F$10000)</f>
        <v>2.6541562797718226</v>
      </c>
      <c r="I1824" s="1" cm="1">
        <f t="array" ref="I1824">SUMPRODUCT(([1]OUT_FinalEnergyCons!$B$4:$B$10000="var_cap")*1, (ISNUMBER(SEARCH("RH*-SHLFOBR",[1]OUT_FinalEnergyCons!$A$4:$A$10000)))*1,[1]OUT_FinalEnergyCons!G$4:G$10000)</f>
        <v>2.6540866254311046</v>
      </c>
      <c r="J1824" s="1" cm="1">
        <f t="array" ref="J1824">SUMPRODUCT(([1]OUT_FinalEnergyCons!$B$4:$B$10000="var_cap")*1, (ISNUMBER(SEARCH("RH*-SHLFOBR",[1]OUT_FinalEnergyCons!$A$4:$A$10000)))*1,[1]OUT_FinalEnergyCons!H$4:H$10000)</f>
        <v>0.22707849172781561</v>
      </c>
      <c r="K1824" s="1" cm="1">
        <f t="array" ref="K1824">SUMPRODUCT(([1]OUT_FinalEnergyCons!$B$4:$B$10000="var_cap")*1, (ISNUMBER(SEARCH("RH*-SHLFOBR",[1]OUT_FinalEnergyCons!$A$4:$A$10000)))*1,[1]OUT_FinalEnergyCons!I$4:I$10000)</f>
        <v>1.3654272445220092E-2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2.7687540832660797</v>
      </c>
      <c r="G1825" s="1">
        <f t="shared" ref="G1825:K1825" si="1181">SUM(G1826:G1827)</f>
        <v>2.9494373108467027</v>
      </c>
      <c r="H1825" s="1">
        <f t="shared" si="1181"/>
        <v>3.0450583837630223</v>
      </c>
      <c r="I1825" s="1">
        <f t="shared" si="1181"/>
        <v>3.2035673960030224</v>
      </c>
      <c r="J1825" s="1">
        <f t="shared" si="1181"/>
        <v>0.95557550223969501</v>
      </c>
      <c r="K1825" s="1">
        <f t="shared" si="1181"/>
        <v>0.67664284275008613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2.9494369928017381</v>
      </c>
      <c r="H1826" s="1" cm="1">
        <f t="array" ref="H1826">SUMPRODUCT(([1]OUT_FinalEnergyCons!$B$4:$B$10000="var_cap")*1, (ISNUMBER(SEARCH("RH*-SHNGABR",[1]OUT_FinalEnergyCons!$A$4:$A$10000)))*1,[1]OUT_FinalEnergyCons!F$4:F$10000)</f>
        <v>2.7774999593957208</v>
      </c>
      <c r="I1826" s="1" cm="1">
        <f t="array" ref="I1826">SUMPRODUCT(([1]OUT_FinalEnergyCons!$B$4:$B$10000="var_cap")*1, (ISNUMBER(SEARCH("RH*-SHNGABR",[1]OUT_FinalEnergyCons!$A$4:$A$10000)))*1,[1]OUT_FinalEnergyCons!G$4:G$10000)</f>
        <v>2.7773923270278718</v>
      </c>
      <c r="J1826" s="1" cm="1">
        <f t="array" ref="J1826">SUMPRODUCT(([1]OUT_FinalEnergyCons!$B$4:$B$10000="var_cap")*1, (ISNUMBER(SEARCH("RH*-SHNGABR",[1]OUT_FinalEnergyCons!$A$4:$A$10000)))*1,[1]OUT_FinalEnergyCons!H$4:H$10000)</f>
        <v>0.4054648807850223</v>
      </c>
      <c r="K1826" s="1" cm="1">
        <f t="array" ref="K1826">SUMPRODUCT(([1]OUT_FinalEnergyCons!$B$4:$B$10000="var_cap")*1, (ISNUMBER(SEARCH("RH*-SHNGABR",[1]OUT_FinalEnergyCons!$A$4:$A$10000)))*1,[1]OUT_FinalEnergyCons!I$4:I$10000)</f>
        <v>0.1765586492117624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3.2027729675031899E-8</v>
      </c>
      <c r="G1827" s="1" cm="1">
        <f t="array" ref="G1827">SUMPRODUCT(([1]OUT_FinalEnergyCons!$B$4:$B$10000="var_cap")*1,ISNUMBER(SEARCH("RH*-SHngahp",[1]OUT_FinalEnergyCons!$A$4:$A$10000))*1,[1]OUT_FinalEnergyCons!E$4:E$10000)</f>
        <v>3.1804496460038067E-7</v>
      </c>
      <c r="H1827" s="1" cm="1">
        <f t="array" ref="H1827">SUMPRODUCT(([1]OUT_FinalEnergyCons!$B$4:$B$10000="var_cap")*1,ISNUMBER(SEARCH("RH*-SHngahp",[1]OUT_FinalEnergyCons!$A$4:$A$10000))*1,[1]OUT_FinalEnergyCons!F$4:F$10000)</f>
        <v>0.26755842436730126</v>
      </c>
      <c r="I1827" s="1" cm="1">
        <f t="array" ref="I1827">SUMPRODUCT(([1]OUT_FinalEnergyCons!$B$4:$B$10000="var_cap")*1,ISNUMBER(SEARCH("RH*-SHngahp",[1]OUT_FinalEnergyCons!$A$4:$A$10000))*1,[1]OUT_FinalEnergyCons!G$4:G$10000)</f>
        <v>0.42617506897515084</v>
      </c>
      <c r="J1827" s="1" cm="1">
        <f t="array" ref="J1827">SUMPRODUCT(([1]OUT_FinalEnergyCons!$B$4:$B$10000="var_cap")*1,ISNUMBER(SEARCH("RH*-SHngahp",[1]OUT_FinalEnergyCons!$A$4:$A$10000))*1,[1]OUT_FinalEnergyCons!H$4:H$10000)</f>
        <v>0.55011062145467271</v>
      </c>
      <c r="K1827" s="1" cm="1">
        <f t="array" ref="K1827">SUMPRODUCT(([1]OUT_FinalEnergyCons!$B$4:$B$10000="var_cap")*1,ISNUMBER(SEARCH("RH*-SHngahp",[1]OUT_FinalEnergyCons!$A$4:$A$10000))*1,[1]OUT_FinalEnergyCons!I$4:I$10000)</f>
        <v>0.50008419353832378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6.3063529718525545E-3</v>
      </c>
      <c r="H1828" s="1">
        <f t="shared" si="1185"/>
        <v>1.9524290081557897E-3</v>
      </c>
      <c r="I1828" s="1">
        <f t="shared" si="1185"/>
        <v>5.3619151163030419E-5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6.3063529718525545E-3</v>
      </c>
      <c r="H1829" s="1" cm="1">
        <f t="array" ref="H1829">SUMPRODUCT(([1]OUT_FinalEnergyCons!$B$4:$B$10000="var_cap")*1, (ISNUMBER(SEARCH("RH*-SHCOABR",[1]OUT_FinalEnergyCons!$A$4:$A$10000)))*1,[1]OUT_FinalEnergyCons!F$4:F$10000)</f>
        <v>1.9524290081557897E-3</v>
      </c>
      <c r="I1829" s="1" cm="1">
        <f t="array" ref="I1829">SUMPRODUCT(([1]OUT_FinalEnergyCons!$B$4:$B$10000="var_cap")*1, (ISNUMBER(SEARCH("RH*-SHCOABR",[1]OUT_FinalEnergyCons!$A$4:$A$10000)))*1,[1]OUT_FinalEnergyCons!G$4:G$10000)</f>
        <v>5.3619151163030419E-5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0.68950095536344302</v>
      </c>
      <c r="G1830" s="1">
        <f t="shared" ref="G1830:K1830" si="1187">G1831</f>
        <v>0.75127196382557671</v>
      </c>
      <c r="H1830" s="1">
        <f t="shared" si="1187"/>
        <v>0.80414993627670595</v>
      </c>
      <c r="I1830" s="1">
        <f t="shared" si="1187"/>
        <v>0.8041476032239705</v>
      </c>
      <c r="J1830" s="1">
        <f t="shared" si="1187"/>
        <v>0.55904530662743213</v>
      </c>
      <c r="K1830" s="1">
        <f t="shared" si="1187"/>
        <v>0.34397640031896265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0.68950095536344302</v>
      </c>
      <c r="G1831" s="1" cm="1">
        <f t="array" ref="G1831">SUMPRODUCT(([1]OUT_FinalEnergyCons!$B$4:$B$10000="var_cap")*1, (ISNUMBER(SEARCH("RH*-SHWODBR",[1]OUT_FinalEnergyCons!$A$4:$A$10000)))*1,[1]OUT_FinalEnergyCons!E$4:E$10000)</f>
        <v>0.75127196382557671</v>
      </c>
      <c r="H1831" s="1" cm="1">
        <f t="array" ref="H1831">SUMPRODUCT(([1]OUT_FinalEnergyCons!$B$4:$B$10000="var_cap")*1, (ISNUMBER(SEARCH("RH*-SHWODBR",[1]OUT_FinalEnergyCons!$A$4:$A$10000)))*1,[1]OUT_FinalEnergyCons!F$4:F$10000)</f>
        <v>0.80414993627670595</v>
      </c>
      <c r="I1831" s="1" cm="1">
        <f t="array" ref="I1831">SUMPRODUCT(([1]OUT_FinalEnergyCons!$B$4:$B$10000="var_cap")*1, (ISNUMBER(SEARCH("RH*-SHWODBR",[1]OUT_FinalEnergyCons!$A$4:$A$10000)))*1,[1]OUT_FinalEnergyCons!G$4:G$10000)</f>
        <v>0.8041476032239705</v>
      </c>
      <c r="J1831" s="1" cm="1">
        <f t="array" ref="J1831">SUMPRODUCT(([1]OUT_FinalEnergyCons!$B$4:$B$10000="var_cap")*1, (ISNUMBER(SEARCH("RH*-SHWODBR",[1]OUT_FinalEnergyCons!$A$4:$A$10000)))*1,[1]OUT_FinalEnergyCons!H$4:H$10000)</f>
        <v>0.55904530662743213</v>
      </c>
      <c r="K1831" s="1" cm="1">
        <f t="array" ref="K1831">SUMPRODUCT(([1]OUT_FinalEnergyCons!$B$4:$B$10000="var_cap")*1, (ISNUMBER(SEARCH("RH*-SHWODBR",[1]OUT_FinalEnergyCons!$A$4:$A$10000)))*1,[1]OUT_FinalEnergyCons!I$4:I$10000)</f>
        <v>0.34397640031896265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0.20441272982880007</v>
      </c>
      <c r="G1832" s="1">
        <f t="shared" ref="G1832:K1832" si="1190">G1833</f>
        <v>0.24029836450643743</v>
      </c>
      <c r="H1832" s="1">
        <f t="shared" si="1190"/>
        <v>5.6076570399651436E-2</v>
      </c>
      <c r="I1832" s="1">
        <f t="shared" si="1190"/>
        <v>5.6974951808399468E-2</v>
      </c>
      <c r="J1832" s="1">
        <f t="shared" si="1190"/>
        <v>4.7657665457480666E-2</v>
      </c>
      <c r="K1832" s="1">
        <f t="shared" si="1190"/>
        <v>4.40161861586532E-2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0.20441272982880007</v>
      </c>
      <c r="G1833" s="1" cm="1">
        <f t="array" ref="G1833">SUMPRODUCT(([1]OUT_FinalEnergyCons!$B$4:$B$10000="var_cap")*1, (ISNUMBER(SEARCH("RH*-SHPLTBR",[1]OUT_FinalEnergyCons!$A$4:$A$10000)))*1,[1]OUT_FinalEnergyCons!E$4:E$10000)</f>
        <v>0.24029836450643743</v>
      </c>
      <c r="H1833" s="1" cm="1">
        <f t="array" ref="H1833">SUMPRODUCT(([1]OUT_FinalEnergyCons!$B$4:$B$10000="var_cap")*1, (ISNUMBER(SEARCH("RH*-SHPLTBR",[1]OUT_FinalEnergyCons!$A$4:$A$10000)))*1,[1]OUT_FinalEnergyCons!F$4:F$10000)</f>
        <v>5.6076570399651436E-2</v>
      </c>
      <c r="I1833" s="1" cm="1">
        <f t="array" ref="I1833">SUMPRODUCT(([1]OUT_FinalEnergyCons!$B$4:$B$10000="var_cap")*1, (ISNUMBER(SEARCH("RH*-SHPLTBR",[1]OUT_FinalEnergyCons!$A$4:$A$10000)))*1,[1]OUT_FinalEnergyCons!G$4:G$10000)</f>
        <v>5.6974951808399468E-2</v>
      </c>
      <c r="J1833" s="1" cm="1">
        <f t="array" ref="J1833">SUMPRODUCT(([1]OUT_FinalEnergyCons!$B$4:$B$10000="var_cap")*1, (ISNUMBER(SEARCH("RH*-SHPLTBR",[1]OUT_FinalEnergyCons!$A$4:$A$10000)))*1,[1]OUT_FinalEnergyCons!H$4:H$10000)</f>
        <v>4.7657665457480666E-2</v>
      </c>
      <c r="K1833" s="1" cm="1">
        <f t="array" ref="K1833">SUMPRODUCT(([1]OUT_FinalEnergyCons!$B$4:$B$10000="var_cap")*1, (ISNUMBER(SEARCH("RH*-SHPLTBR",[1]OUT_FinalEnergyCons!$A$4:$A$10000)))*1,[1]OUT_FinalEnergyCons!I$4:I$10000)</f>
        <v>4.40161861586532E-2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0.11409688048791339</v>
      </c>
      <c r="G1834" s="1">
        <f t="shared" ref="G1834:K1834" si="1193">G1835</f>
        <v>0.13698068314721687</v>
      </c>
      <c r="H1834" s="1">
        <f t="shared" si="1193"/>
        <v>0.13696354269212974</v>
      </c>
      <c r="I1834" s="1">
        <f t="shared" si="1193"/>
        <v>0.13696225661821862</v>
      </c>
      <c r="J1834" s="1">
        <f t="shared" si="1193"/>
        <v>6.0077083798394191E-3</v>
      </c>
      <c r="K1834" s="1">
        <f t="shared" si="1193"/>
        <v>6.1110427562930513E-3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0.11409688048791339</v>
      </c>
      <c r="G1835" s="1" cm="1">
        <f t="array" ref="G1835">SUMPRODUCT(([1]OUT_FinalEnergyCons!$B$4:$B$10000="var_cap")*1, (ISNUMBER(SEARCH("RH*-SHSOLBR",[1]OUT_FinalEnergyCons!$A$4:$A$10000)))*1,[1]OUT_FinalEnergyCons!E$4:E$10000)</f>
        <v>0.13698068314721687</v>
      </c>
      <c r="H1835" s="1" cm="1">
        <f t="array" ref="H1835">SUMPRODUCT(([1]OUT_FinalEnergyCons!$B$4:$B$10000="var_cap")*1, (ISNUMBER(SEARCH("RH*-SHSOLBR",[1]OUT_FinalEnergyCons!$A$4:$A$10000)))*1,[1]OUT_FinalEnergyCons!F$4:F$10000)</f>
        <v>0.13696354269212974</v>
      </c>
      <c r="I1835" s="1" cm="1">
        <f t="array" ref="I1835">SUMPRODUCT(([1]OUT_FinalEnergyCons!$B$4:$B$10000="var_cap")*1, (ISNUMBER(SEARCH("RH*-SHSOLBR",[1]OUT_FinalEnergyCons!$A$4:$A$10000)))*1,[1]OUT_FinalEnergyCons!G$4:G$10000)</f>
        <v>0.13696225661821862</v>
      </c>
      <c r="J1835" s="1" cm="1">
        <f t="array" ref="J1835">SUMPRODUCT(([1]OUT_FinalEnergyCons!$B$4:$B$10000="var_cap")*1, (ISNUMBER(SEARCH("RH*-SHSOLBR",[1]OUT_FinalEnergyCons!$A$4:$A$10000)))*1,[1]OUT_FinalEnergyCons!H$4:H$10000)</f>
        <v>6.0077083798394191E-3</v>
      </c>
      <c r="K1835" s="1" cm="1">
        <f t="array" ref="K1835">SUMPRODUCT(([1]OUT_FinalEnergyCons!$B$4:$B$10000="var_cap")*1, (ISNUMBER(SEARCH("RH*-SHSOLBR",[1]OUT_FinalEnergyCons!$A$4:$A$10000)))*1,[1]OUT_FinalEnergyCons!I$4:I$10000)</f>
        <v>6.1110427562930513E-3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1.8609835418888092</v>
      </c>
      <c r="G1838" s="1">
        <f t="shared" ref="G1838" si="1199">SUM(G1839,G1842,G1844,G1847,G1849,G1851,G1853,G1855)</f>
        <v>2.0203855056233007</v>
      </c>
      <c r="H1838" s="1">
        <f t="shared" ref="H1838" si="1200">SUM(H1839,H1842,H1844,H1847,H1849,H1851,H1853,H1855)</f>
        <v>1.8730524870024579</v>
      </c>
      <c r="I1838" s="1">
        <f t="shared" ref="I1838" si="1201">SUM(I1839,I1842,I1844,I1847,I1849,I1851,I1853,I1855)</f>
        <v>2.0746528419930015</v>
      </c>
      <c r="J1838" s="1">
        <f t="shared" ref="J1838" si="1202">SUM(J1839,J1842,J1844,J1847,J1849,J1851,J1853,J1855)</f>
        <v>2.0836250207334888</v>
      </c>
      <c r="K1838" s="1">
        <f t="shared" ref="K1838" si="1203">SUM(K1839,K1842,K1844,K1847,K1849,K1851,K1853,K1855)</f>
        <v>2.2962174376891027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0.65092543336666475</v>
      </c>
      <c r="G1839" s="1">
        <f t="shared" ref="G1839" si="1205">SUM(G1840:G1841)</f>
        <v>0.71889977358927948</v>
      </c>
      <c r="H1839" s="1">
        <f t="shared" ref="H1839" si="1206">SUM(H1840:H1841)</f>
        <v>0.66378364581419169</v>
      </c>
      <c r="I1839" s="1">
        <f t="shared" ref="I1839" si="1207">SUM(I1840:I1841)</f>
        <v>0.89090624108630156</v>
      </c>
      <c r="J1839" s="1">
        <f t="shared" ref="J1839" si="1208">SUM(J1840:J1841)</f>
        <v>1.2148124717888444</v>
      </c>
      <c r="K1839" s="1">
        <f t="shared" ref="K1839" si="1209">SUM(K1840:K1841)</f>
        <v>1.4194897504677713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0.4375706344770528</v>
      </c>
      <c r="G1840" s="1" cm="1">
        <f t="array" ref="G1840">SUMPRODUCT(([1]OUT_FinalEnergyCons!$B$4:$B$10000="var_cap")*1,(ISNUMBER(SEARCH("RH*-WHELCBR",[1]OUT_FinalEnergyCons!$A$4:$A$10000)))*1,[1]OUT_FinalEnergyCons!E$4:E$10000)</f>
        <v>0.47178751992487572</v>
      </c>
      <c r="H1840" s="1" cm="1">
        <f t="array" ref="H1840">SUMPRODUCT(([1]OUT_FinalEnergyCons!$B$4:$B$10000="var_cap")*1,(ISNUMBER(SEARCH("RH*-WHELCBR",[1]OUT_FinalEnergyCons!$A$4:$A$10000)))*1,[1]OUT_FinalEnergyCons!F$4:F$10000)</f>
        <v>0.3240689782529767</v>
      </c>
      <c r="I1840" s="1" cm="1">
        <f t="array" ref="I1840">SUMPRODUCT(([1]OUT_FinalEnergyCons!$B$4:$B$10000="var_cap")*1,(ISNUMBER(SEARCH("RH*-WHELCBR",[1]OUT_FinalEnergyCons!$A$4:$A$10000)))*1,[1]OUT_FinalEnergyCons!G$4:G$10000)</f>
        <v>0.25003811214974142</v>
      </c>
      <c r="J1840" s="1" cm="1">
        <f t="array" ref="J1840">SUMPRODUCT(([1]OUT_FinalEnergyCons!$B$4:$B$10000="var_cap")*1,(ISNUMBER(SEARCH("RH*-WHELCBR",[1]OUT_FinalEnergyCons!$A$4:$A$10000)))*1,[1]OUT_FinalEnergyCons!H$4:H$10000)</f>
        <v>0.1384147460397058</v>
      </c>
      <c r="K1840" s="1" cm="1">
        <f t="array" ref="K1840">SUMPRODUCT(([1]OUT_FinalEnergyCons!$B$4:$B$10000="var_cap")*1,(ISNUMBER(SEARCH("RH*-WHELCBR",[1]OUT_FinalEnergyCons!$A$4:$A$10000)))*1,[1]OUT_FinalEnergyCons!I$4:I$10000)</f>
        <v>0.14440350574021407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0.21335479888961192</v>
      </c>
      <c r="G1841" s="1" cm="1">
        <f t="array" ref="G1841">SUMPRODUCT(([1]OUT_FinalEnergyCons!$B$4:$B$10000="var_cap")*1,ISNUMBER(SEARCH("RH*-WHELCHP",[1]OUT_FinalEnergyCons!$A$4:$A$10000))*1,[1]OUT_FinalEnergyCons!E$4:E$10000)</f>
        <v>0.24711225366440373</v>
      </c>
      <c r="H1841" s="1" cm="1">
        <f t="array" ref="H1841">SUMPRODUCT(([1]OUT_FinalEnergyCons!$B$4:$B$10000="var_cap")*1,ISNUMBER(SEARCH("RH*-WHELCHP",[1]OUT_FinalEnergyCons!$A$4:$A$10000))*1,[1]OUT_FinalEnergyCons!F$4:F$10000)</f>
        <v>0.33971466756121493</v>
      </c>
      <c r="I1841" s="1" cm="1">
        <f t="array" ref="I1841">SUMPRODUCT(([1]OUT_FinalEnergyCons!$B$4:$B$10000="var_cap")*1,ISNUMBER(SEARCH("RH*-WHELCHP",[1]OUT_FinalEnergyCons!$A$4:$A$10000))*1,[1]OUT_FinalEnergyCons!G$4:G$10000)</f>
        <v>0.6408681289365602</v>
      </c>
      <c r="J1841" s="1" cm="1">
        <f t="array" ref="J1841">SUMPRODUCT(([1]OUT_FinalEnergyCons!$B$4:$B$10000="var_cap")*1,ISNUMBER(SEARCH("RH*-WHELCHP",[1]OUT_FinalEnergyCons!$A$4:$A$10000))*1,[1]OUT_FinalEnergyCons!H$4:H$10000)</f>
        <v>1.0763977257491386</v>
      </c>
      <c r="K1841" s="1" cm="1">
        <f t="array" ref="K1841">SUMPRODUCT(([1]OUT_FinalEnergyCons!$B$4:$B$10000="var_cap")*1,ISNUMBER(SEARCH("RH*-WHELCHP",[1]OUT_FinalEnergyCons!$A$4:$A$10000))*1,[1]OUT_FinalEnergyCons!I$4:I$10000)</f>
        <v>1.2750862447275573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0.47738258719734239</v>
      </c>
      <c r="H1842" s="1">
        <f t="shared" ref="H1842" si="1214">H1843</f>
        <v>0.3061086135420148</v>
      </c>
      <c r="I1842" s="1">
        <f t="shared" ref="I1842" si="1215">I1843</f>
        <v>0.268817479215057</v>
      </c>
      <c r="J1842" s="1">
        <f t="shared" ref="J1842" si="1216">J1843</f>
        <v>3.7445321783132826E-2</v>
      </c>
      <c r="K1842" s="1">
        <f t="shared" ref="K1842" si="1217">K1843</f>
        <v>1.3072464586116987E-3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0.47738258719734239</v>
      </c>
      <c r="H1843" s="1" cm="1">
        <f t="array" ref="H1843">SUMPRODUCT(([1]OUT_FinalEnergyCons!$B$4:$B$10000="var_cap")*1, (ISNUMBER(SEARCH("RH*-WHLFOBR",[1]OUT_FinalEnergyCons!$A$4:$A$10000)))*1,[1]OUT_FinalEnergyCons!F$4:F$10000)</f>
        <v>0.3061086135420148</v>
      </c>
      <c r="I1843" s="1" cm="1">
        <f t="array" ref="I1843">SUMPRODUCT(([1]OUT_FinalEnergyCons!$B$4:$B$10000="var_cap")*1, (ISNUMBER(SEARCH("RH*-WHLFOBR",[1]OUT_FinalEnergyCons!$A$4:$A$10000)))*1,[1]OUT_FinalEnergyCons!G$4:G$10000)</f>
        <v>0.268817479215057</v>
      </c>
      <c r="J1843" s="1" cm="1">
        <f t="array" ref="J1843">SUMPRODUCT(([1]OUT_FinalEnergyCons!$B$4:$B$10000="var_cap")*1, (ISNUMBER(SEARCH("RH*-WHLFOBR",[1]OUT_FinalEnergyCons!$A$4:$A$10000)))*1,[1]OUT_FinalEnergyCons!H$4:H$10000)</f>
        <v>3.7445321783132826E-2</v>
      </c>
      <c r="K1843" s="1" cm="1">
        <f t="array" ref="K1843">SUMPRODUCT(([1]OUT_FinalEnergyCons!$B$4:$B$10000="var_cap")*1, (ISNUMBER(SEARCH("RH*-WHLFOBR",[1]OUT_FinalEnergyCons!$A$4:$A$10000)))*1,[1]OUT_FinalEnergyCons!I$4:I$10000)</f>
        <v>1.3072464586116987E-3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0.43609878071808611</v>
      </c>
      <c r="H1844" s="1">
        <f t="shared" ref="H1844" si="1221">SUM(H1845:H1846)</f>
        <v>0.48039116422980072</v>
      </c>
      <c r="I1844" s="1">
        <f t="shared" ref="I1844" si="1222">SUM(I1845:I1846)</f>
        <v>0.48645433156907958</v>
      </c>
      <c r="J1844" s="1">
        <f t="shared" ref="J1844" si="1223">SUM(J1845:J1846)</f>
        <v>0.29700451805752714</v>
      </c>
      <c r="K1844" s="1">
        <f t="shared" ref="K1844" si="1224">SUM(K1845:K1846)</f>
        <v>0.28180112867820795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0.43609879888439829</v>
      </c>
      <c r="H1845" s="1" cm="1">
        <f t="array" ref="H1845">SUMPRODUCT(([1]OUT_FinalEnergyCons!$B$4:$B$10000="var_cap")*1, (ISNUMBER(SEARCH("RH*-WHNGABR",[1]OUT_FinalEnergyCons!$A$4:$A$10000)))*1,[1]OUT_FinalEnergyCons!F$4:F$10000)</f>
        <v>0.42697794977790871</v>
      </c>
      <c r="I1845" s="1" cm="1">
        <f t="array" ref="I1845">SUMPRODUCT(([1]OUT_FinalEnergyCons!$B$4:$B$10000="var_cap")*1, (ISNUMBER(SEARCH("RH*-WHNGABR",[1]OUT_FinalEnergyCons!$A$4:$A$10000)))*1,[1]OUT_FinalEnergyCons!G$4:G$10000)</f>
        <v>0.36819549166774984</v>
      </c>
      <c r="J1845" s="1" cm="1">
        <f t="array" ref="J1845">SUMPRODUCT(([1]OUT_FinalEnergyCons!$B$4:$B$10000="var_cap")*1, (ISNUMBER(SEARCH("RH*-WHNGABR",[1]OUT_FinalEnergyCons!$A$4:$A$10000)))*1,[1]OUT_FinalEnergyCons!H$4:H$10000)</f>
        <v>7.9038918202560621E-2</v>
      </c>
      <c r="K1845" s="1" cm="1">
        <f t="array" ref="K1845">SUMPRODUCT(([1]OUT_FinalEnergyCons!$B$4:$B$10000="var_cap")*1, (ISNUMBER(SEARCH("RH*-WHNGABR",[1]OUT_FinalEnergyCons!$A$4:$A$10000)))*1,[1]OUT_FinalEnergyCons!I$4:I$10000)</f>
        <v>3.939488493478422E-2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-1.816631216962507E-8</v>
      </c>
      <c r="H1846" s="1" cm="1">
        <f t="array" ref="H1846">SUMPRODUCT(([1]OUT_FinalEnergyCons!$B$4:$B$10000="var_cap")*1,ISNUMBER(SEARCH("RH*-WHngahp",[1]OUT_FinalEnergyCons!$A$4:$A$10000))*1,[1]OUT_FinalEnergyCons!F$4:F$10000)</f>
        <v>5.3413214451891997E-2</v>
      </c>
      <c r="I1846" s="1" cm="1">
        <f t="array" ref="I1846">SUMPRODUCT(([1]OUT_FinalEnergyCons!$B$4:$B$10000="var_cap")*1,ISNUMBER(SEARCH("RH*-WHngahp",[1]OUT_FinalEnergyCons!$A$4:$A$10000))*1,[1]OUT_FinalEnergyCons!G$4:G$10000)</f>
        <v>0.11825883990132975</v>
      </c>
      <c r="J1846" s="1" cm="1">
        <f t="array" ref="J1846">SUMPRODUCT(([1]OUT_FinalEnergyCons!$B$4:$B$10000="var_cap")*1,ISNUMBER(SEARCH("RH*-WHngahp",[1]OUT_FinalEnergyCons!$A$4:$A$10000))*1,[1]OUT_FinalEnergyCons!H$4:H$10000)</f>
        <v>0.21796559985496652</v>
      </c>
      <c r="K1846" s="1" cm="1">
        <f t="array" ref="K1846">SUMPRODUCT(([1]OUT_FinalEnergyCons!$B$4:$B$10000="var_cap")*1,ISNUMBER(SEARCH("RH*-WHngahp",[1]OUT_FinalEnergyCons!$A$4:$A$10000))*1,[1]OUT_FinalEnergyCons!I$4:I$10000)</f>
        <v>0.24240624374342373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4.0677545017729549E-2</v>
      </c>
      <c r="H1849" s="1">
        <f t="shared" ref="H1849" si="1236">H1850</f>
        <v>7.782561083607821E-2</v>
      </c>
      <c r="I1849" s="1">
        <f t="shared" ref="I1849" si="1237">I1850</f>
        <v>8.3531041986620327E-2</v>
      </c>
      <c r="J1849" s="1">
        <f t="shared" ref="J1849" si="1238">J1850</f>
        <v>8.7130096726585435E-2</v>
      </c>
      <c r="K1849" s="1">
        <f t="shared" ref="K1849" si="1239">K1850</f>
        <v>7.7274159856390912E-2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4.0677545017729549E-2</v>
      </c>
      <c r="H1850" s="1" cm="1">
        <f t="array" ref="H1850">SUMPRODUCT(([1]OUT_FinalEnergyCons!$B$4:$B$10000="var_cap")*1, (ISNUMBER(SEARCH("RH*-WHWODBR",[1]OUT_FinalEnergyCons!$A$4:$A$10000)))*1,[1]OUT_FinalEnergyCons!F$4:F$10000)</f>
        <v>7.782561083607821E-2</v>
      </c>
      <c r="I1850" s="1" cm="1">
        <f t="array" ref="I1850">SUMPRODUCT(([1]OUT_FinalEnergyCons!$B$4:$B$10000="var_cap")*1, (ISNUMBER(SEARCH("RH*-WHWODBR",[1]OUT_FinalEnergyCons!$A$4:$A$10000)))*1,[1]OUT_FinalEnergyCons!G$4:G$10000)</f>
        <v>8.3531041986620327E-2</v>
      </c>
      <c r="J1850" s="1" cm="1">
        <f t="array" ref="J1850">SUMPRODUCT(([1]OUT_FinalEnergyCons!$B$4:$B$10000="var_cap")*1, (ISNUMBER(SEARCH("RH*-WHWODBR",[1]OUT_FinalEnergyCons!$A$4:$A$10000)))*1,[1]OUT_FinalEnergyCons!H$4:H$10000)</f>
        <v>8.7130096726585435E-2</v>
      </c>
      <c r="K1850" s="1" cm="1">
        <f t="array" ref="K1850">SUMPRODUCT(([1]OUT_FinalEnergyCons!$B$4:$B$10000="var_cap")*1, (ISNUMBER(SEARCH("RH*-WHWODBR",[1]OUT_FinalEnergyCons!$A$4:$A$10000)))*1,[1]OUT_FinalEnergyCons!I$4:I$10000)</f>
        <v>7.7274159856390912E-2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1.3191809043252227E-2</v>
      </c>
      <c r="H1851" s="1">
        <f t="shared" ref="H1851" si="1243">H1852</f>
        <v>1.0808986886051981E-2</v>
      </c>
      <c r="I1851" s="1">
        <f t="shared" ref="I1851" si="1244">I1852</f>
        <v>1.08088946839068E-2</v>
      </c>
      <c r="J1851" s="1">
        <f t="shared" ref="J1851" si="1245">J1852</f>
        <v>1.4036676933676431E-2</v>
      </c>
      <c r="K1851" s="1">
        <f t="shared" ref="K1851" si="1246">K1852</f>
        <v>1.6027447986955337E-2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1.3191809043252227E-2</v>
      </c>
      <c r="H1852" s="1" cm="1">
        <f t="array" ref="H1852">SUMPRODUCT(([1]OUT_FinalEnergyCons!$B$4:$B$10000="var_cap")*1, (ISNUMBER(SEARCH("RH*-WHPLTBR",[1]OUT_FinalEnergyCons!$A$4:$A$10000)))*1,[1]OUT_FinalEnergyCons!F$4:F$10000)</f>
        <v>1.0808986886051981E-2</v>
      </c>
      <c r="I1852" s="1" cm="1">
        <f t="array" ref="I1852">SUMPRODUCT(([1]OUT_FinalEnergyCons!$B$4:$B$10000="var_cap")*1, (ISNUMBER(SEARCH("RH*-WHPLTBR",[1]OUT_FinalEnergyCons!$A$4:$A$10000)))*1,[1]OUT_FinalEnergyCons!G$4:G$10000)</f>
        <v>1.08088946839068E-2</v>
      </c>
      <c r="J1852" s="1" cm="1">
        <f t="array" ref="J1852">SUMPRODUCT(([1]OUT_FinalEnergyCons!$B$4:$B$10000="var_cap")*1, (ISNUMBER(SEARCH("RH*-WHPLTBR",[1]OUT_FinalEnergyCons!$A$4:$A$10000)))*1,[1]OUT_FinalEnergyCons!H$4:H$10000)</f>
        <v>1.4036676933676431E-2</v>
      </c>
      <c r="K1852" s="1" cm="1">
        <f t="array" ref="K1852">SUMPRODUCT(([1]OUT_FinalEnergyCons!$B$4:$B$10000="var_cap")*1, (ISNUMBER(SEARCH("RH*-WHPLTBR",[1]OUT_FinalEnergyCons!$A$4:$A$10000)))*1,[1]OUT_FinalEnergyCons!I$4:I$10000)</f>
        <v>1.6027447986955337E-2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0.33413501005761104</v>
      </c>
      <c r="H1853" s="1">
        <f t="shared" ref="H1853" si="1250">H1854</f>
        <v>0.3341344656943207</v>
      </c>
      <c r="I1853" s="1">
        <f t="shared" ref="I1853" si="1251">I1854</f>
        <v>0.33413485345203603</v>
      </c>
      <c r="J1853" s="1">
        <f t="shared" ref="J1853" si="1252">J1854</f>
        <v>0.43319593544372287</v>
      </c>
      <c r="K1853" s="1">
        <f t="shared" ref="K1853" si="1253">K1854</f>
        <v>0.50031770424116573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0.33413501005761104</v>
      </c>
      <c r="H1854" s="1" cm="1">
        <f t="array" ref="H1854">SUMPRODUCT(([1]OUT_FinalEnergyCons!$B$4:$B$10000="var_cap")*1, (ISNUMBER(SEARCH("RH*-WHSOLBR",[1]OUT_FinalEnergyCons!$A$4:$A$10000)))*1,[1]OUT_FinalEnergyCons!F$4:F$10000)</f>
        <v>0.3341344656943207</v>
      </c>
      <c r="I1854" s="1" cm="1">
        <f t="array" ref="I1854">SUMPRODUCT(([1]OUT_FinalEnergyCons!$B$4:$B$10000="var_cap")*1, (ISNUMBER(SEARCH("RH*-WHSOLBR",[1]OUT_FinalEnergyCons!$A$4:$A$10000)))*1,[1]OUT_FinalEnergyCons!G$4:G$10000)</f>
        <v>0.33413485345203603</v>
      </c>
      <c r="J1854" s="1" cm="1">
        <f t="array" ref="J1854">SUMPRODUCT(([1]OUT_FinalEnergyCons!$B$4:$B$10000="var_cap")*1, (ISNUMBER(SEARCH("RH*-WHSOLBR",[1]OUT_FinalEnergyCons!$A$4:$A$10000)))*1,[1]OUT_FinalEnergyCons!H$4:H$10000)</f>
        <v>0.43319593544372287</v>
      </c>
      <c r="K1854" s="1" cm="1">
        <f t="array" ref="K1854">SUMPRODUCT(([1]OUT_FinalEnergyCons!$B$4:$B$10000="var_cap")*1, (ISNUMBER(SEARCH("RH*-WHSOLBR",[1]OUT_FinalEnergyCons!$A$4:$A$10000)))*1,[1]OUT_FinalEnergyCons!I$4:I$10000)</f>
        <v>0.50031770424116573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3.6002030423656666</v>
      </c>
      <c r="G1857" s="17">
        <f t="shared" ref="G1857:K1857" si="1262">SUM(G1858,G1861,G1864,G1868,G1870,G1872,G1874,G1876,G1878)</f>
        <v>3.6169102894625187</v>
      </c>
      <c r="H1857" s="17">
        <f t="shared" si="1262"/>
        <v>3.7280160769523913</v>
      </c>
      <c r="I1857" s="17">
        <f t="shared" si="1262"/>
        <v>3.393215556802192</v>
      </c>
      <c r="J1857" s="17">
        <f t="shared" si="1262"/>
        <v>3.1381542463543375</v>
      </c>
      <c r="K1857" s="17">
        <f t="shared" si="1262"/>
        <v>3.3559278825738361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0.81255276791735997</v>
      </c>
      <c r="H1858" s="18">
        <f t="shared" si="1263"/>
        <v>0.93832455387685965</v>
      </c>
      <c r="I1858" s="18">
        <f t="shared" si="1263"/>
        <v>0.95070883361348968</v>
      </c>
      <c r="J1858" s="18">
        <f t="shared" si="1263"/>
        <v>1.2498262413149432</v>
      </c>
      <c r="K1858" s="18">
        <f t="shared" si="1263"/>
        <v>1.2819010625101483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0.73632280702124997</v>
      </c>
      <c r="H1859" s="1" cm="1">
        <f t="array" ref="H1859">SUMPRODUCT(([1]OUT_FinalEnergyCons!$B$4:$B$10000="Var_cap")*1,  (ISNUMBER(SEARCH("ITOT-SWHELCBR",[1]OUT_FinalEnergyCons!$A$4:$A$10000)))*1,[1]OUT_FinalEnergyCons!F$4:F$10000)</f>
        <v>0.77160473203484647</v>
      </c>
      <c r="I1859" s="1" cm="1">
        <f t="array" ref="I1859">SUMPRODUCT(([1]OUT_FinalEnergyCons!$B$4:$B$10000="Var_cap")*1,  (ISNUMBER(SEARCH("ITOT-SWHELCBR",[1]OUT_FinalEnergyCons!$A$4:$A$10000)))*1,[1]OUT_FinalEnergyCons!G$4:G$10000)</f>
        <v>0.77161130765695063</v>
      </c>
      <c r="J1859" s="1" cm="1">
        <f t="array" ref="J1859">SUMPRODUCT(([1]OUT_FinalEnergyCons!$B$4:$B$10000="Var_cap")*1,  (ISNUMBER(SEARCH("ITOT-SWHELCBR",[1]OUT_FinalEnergyCons!$A$4:$A$10000)))*1,[1]OUT_FinalEnergyCons!H$4:H$10000)</f>
        <v>1.0375528604555133</v>
      </c>
      <c r="K1859" s="1" cm="1">
        <f t="array" ref="K1859">SUMPRODUCT(([1]OUT_FinalEnergyCons!$B$4:$B$10000="Var_cap")*1,  (ISNUMBER(SEARCH("ITOT-SWHELCBR",[1]OUT_FinalEnergyCons!$A$4:$A$10000)))*1,[1]OUT_FinalEnergyCons!I$4:I$10000)</f>
        <v>1.0704002867120406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7.6229960896109963E-2</v>
      </c>
      <c r="H1860" s="1" cm="1">
        <f t="array" ref="H1860">SUMPRODUCT(([1]OUT_FinalEnergyCons!$B$4:$B$10000="Var_cap")*1,  (ISNUMBER(SEARCH("ITOT-SWHELCHP",[1]OUT_FinalEnergyCons!$A$4:$A$10000)))*1,[1]OUT_FinalEnergyCons!F$4:F$10000)</f>
        <v>0.16671982184201312</v>
      </c>
      <c r="I1860" s="1" cm="1">
        <f t="array" ref="I1860">SUMPRODUCT(([1]OUT_FinalEnergyCons!$B$4:$B$10000="Var_cap")*1,  (ISNUMBER(SEARCH("ITOT-SWHELCHP",[1]OUT_FinalEnergyCons!$A$4:$A$10000)))*1,[1]OUT_FinalEnergyCons!G$4:G$10000)</f>
        <v>0.17909752595653905</v>
      </c>
      <c r="J1860" s="1" cm="1">
        <f t="array" ref="J1860">SUMPRODUCT(([1]OUT_FinalEnergyCons!$B$4:$B$10000="Var_cap")*1,  (ISNUMBER(SEARCH("ITOT-SWHELCHP",[1]OUT_FinalEnergyCons!$A$4:$A$10000)))*1,[1]OUT_FinalEnergyCons!H$4:H$10000)</f>
        <v>0.21227338085943004</v>
      </c>
      <c r="K1860" s="1" cm="1">
        <f t="array" ref="K1860">SUMPRODUCT(([1]OUT_FinalEnergyCons!$B$4:$B$10000="Var_cap")*1,  (ISNUMBER(SEARCH("ITOT-SWHELCHP",[1]OUT_FinalEnergyCons!$A$4:$A$10000)))*1,[1]OUT_FinalEnergyCons!I$4:I$10000)</f>
        <v>0.21150077579810783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0.47712373641629702</v>
      </c>
      <c r="G1861" s="18">
        <f t="shared" ref="G1861:K1861" si="1265">SUM(G1862:G1863)</f>
        <v>0.3763615232855595</v>
      </c>
      <c r="H1861" s="18">
        <f t="shared" si="1265"/>
        <v>0.3763561804679218</v>
      </c>
      <c r="I1861" s="18">
        <f t="shared" si="1265"/>
        <v>0.37624853824995513</v>
      </c>
      <c r="J1861" s="18">
        <f t="shared" si="1265"/>
        <v>0.16820650663740394</v>
      </c>
      <c r="K1861" s="18">
        <f t="shared" si="1265"/>
        <v>1.8992811156925322E-2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0.37634912781340235</v>
      </c>
      <c r="H1862" s="1" cm="1">
        <f t="array" ref="H1862">SUMPRODUCT(([1]OUT_FinalEnergyCons!$B$4:$B$10000="Var_cap")*1,  (ISNUMBER(SEARCH("ITOT-SWHLFOBR",[1]OUT_FinalEnergyCons!$A$4:$A$10000)))*1,[1]OUT_FinalEnergyCons!F$4:F$10000)</f>
        <v>0.37631786456859145</v>
      </c>
      <c r="I1862" s="1" cm="1">
        <f t="array" ref="I1862">SUMPRODUCT(([1]OUT_FinalEnergyCons!$B$4:$B$10000="Var_cap")*1,  (ISNUMBER(SEARCH("ITOT-SWHLFOBR",[1]OUT_FinalEnergyCons!$A$4:$A$10000)))*1,[1]OUT_FinalEnergyCons!G$4:G$10000)</f>
        <v>0.37622924864370194</v>
      </c>
      <c r="J1862" s="1" cm="1">
        <f t="array" ref="J1862">SUMPRODUCT(([1]OUT_FinalEnergyCons!$B$4:$B$10000="Var_cap")*1,  (ISNUMBER(SEARCH("ITOT-SWHLFOBR",[1]OUT_FinalEnergyCons!$A$4:$A$10000)))*1,[1]OUT_FinalEnergyCons!H$4:H$10000)</f>
        <v>0.16816904023716245</v>
      </c>
      <c r="K1862" s="1" cm="1">
        <f t="array" ref="K1862">SUMPRODUCT(([1]OUT_FinalEnergyCons!$B$4:$B$10000="Var_cap")*1,  (ISNUMBER(SEARCH("ITOT-SWHLFOBR",[1]OUT_FinalEnergyCons!$A$4:$A$10000)))*1,[1]OUT_FinalEnergyCons!I$4:I$10000)</f>
        <v>1.8994015229707402E-2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0.10078829678546503</v>
      </c>
      <c r="G1863" s="1" cm="1">
        <f t="array" ref="G1863">SUMPRODUCT(([1]OUT_FinalEnergyCons!$B$4:$B$10000="Var_cap")*1,  (ISNUMBER(SEARCH("ITOT-SWHHFOBR",[1]OUT_FinalEnergyCons!$A$4:$A$10000)))*1,[1]OUT_FinalEnergyCons!E$4:E$10000)</f>
        <v>1.2395472157145093E-5</v>
      </c>
      <c r="H1863" s="1" cm="1">
        <f t="array" ref="H1863">SUMPRODUCT(([1]OUT_FinalEnergyCons!$B$4:$B$10000="Var_cap")*1,  (ISNUMBER(SEARCH("ITOT-SWHHFOBR",[1]OUT_FinalEnergyCons!$A$4:$A$10000)))*1,[1]OUT_FinalEnergyCons!F$4:F$10000)</f>
        <v>3.8315899330343406E-5</v>
      </c>
      <c r="I1863" s="1" cm="1">
        <f t="array" ref="I1863">SUMPRODUCT(([1]OUT_FinalEnergyCons!$B$4:$B$10000="Var_cap")*1,  (ISNUMBER(SEARCH("ITOT-SWHHFOBR",[1]OUT_FinalEnergyCons!$A$4:$A$10000)))*1,[1]OUT_FinalEnergyCons!G$4:G$10000)</f>
        <v>1.9289606253192204E-5</v>
      </c>
      <c r="J1863" s="1" cm="1">
        <f t="array" ref="J1863">SUMPRODUCT(([1]OUT_FinalEnergyCons!$B$4:$B$10000="Var_cap")*1,  (ISNUMBER(SEARCH("ITOT-SWHHFOBR",[1]OUT_FinalEnergyCons!$A$4:$A$10000)))*1,[1]OUT_FinalEnergyCons!H$4:H$10000)</f>
        <v>3.7466400241484266E-5</v>
      </c>
      <c r="K1863" s="1" cm="1">
        <f t="array" ref="K1863">SUMPRODUCT(([1]OUT_FinalEnergyCons!$B$4:$B$10000="Var_cap")*1,  (ISNUMBER(SEARCH("ITOT-SWHHFOBR",[1]OUT_FinalEnergyCons!$A$4:$A$10000)))*1,[1]OUT_FinalEnergyCons!I$4:I$10000)</f>
        <v>-1.2040727820799004E-6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1.5566682171955379</v>
      </c>
      <c r="H1864" s="18">
        <f t="shared" si="1268"/>
        <v>1.5566845134842058</v>
      </c>
      <c r="I1864" s="18">
        <f t="shared" si="1268"/>
        <v>1.1620644510528393</v>
      </c>
      <c r="J1864" s="18">
        <f t="shared" si="1268"/>
        <v>0.35661729156762989</v>
      </c>
      <c r="K1864" s="18">
        <f t="shared" si="1268"/>
        <v>3.77616702681008E-4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1.5565384291862785</v>
      </c>
      <c r="H1865" s="1" cm="1">
        <f t="array" ref="H1865">SUMPRODUCT(([1]OUT_FinalEnergyCons!$B$4:$B$10000="Var_cap")*1,  (ISNUMBER(SEARCH("ITOT-SWHNGA*BR",[1]OUT_FinalEnergyCons!$A$4:$A$10000)))*1,[1]OUT_FinalEnergyCons!F$4:F$10000)</f>
        <v>1.5564392934182949</v>
      </c>
      <c r="I1865" s="1" cm="1">
        <f t="array" ref="I1865">SUMPRODUCT(([1]OUT_FinalEnergyCons!$B$4:$B$10000="Var_cap")*1,  (ISNUMBER(SEARCH("ITOT-SWHNGA*BR",[1]OUT_FinalEnergyCons!$A$4:$A$10000)))*1,[1]OUT_FinalEnergyCons!G$4:G$10000)</f>
        <v>1.161802525525236</v>
      </c>
      <c r="J1865" s="1" cm="1">
        <f t="array" ref="J1865">SUMPRODUCT(([1]OUT_FinalEnergyCons!$B$4:$B$10000="Var_cap")*1,  (ISNUMBER(SEARCH("ITOT-SWHNGA*BR",[1]OUT_FinalEnergyCons!$A$4:$A$10000)))*1,[1]OUT_FinalEnergyCons!H$4:H$10000)</f>
        <v>0.35627463543818672</v>
      </c>
      <c r="K1865" s="1" cm="1">
        <f t="array" ref="K1865">SUMPRODUCT(([1]OUT_FinalEnergyCons!$B$4:$B$10000="Var_cap")*1,  (ISNUMBER(SEARCH("ITOT-SWHNGA*BR",[1]OUT_FinalEnergyCons!$A$4:$A$10000)))*1,[1]OUT_FinalEnergyCons!I$4:I$10000)</f>
        <v>7.2904027766995672E-5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1.2978800925946999E-4</v>
      </c>
      <c r="H1866" s="1" cm="1">
        <f t="array" ref="H1866">SUMPRODUCT(([1]OUT_FinalEnergyCons!$B$4:$B$10000="Var_cap")*1,  (ISNUMBER(SEARCH("ITOT-SWHNGAHP",[1]OUT_FinalEnergyCons!$A$4:$A$10000)))*1,[1]OUT_FinalEnergyCons!F$4:F$10000)</f>
        <v>2.4522006591087375E-4</v>
      </c>
      <c r="I1866" s="1" cm="1">
        <f t="array" ref="I1866">SUMPRODUCT(([1]OUT_FinalEnergyCons!$B$4:$B$10000="Var_cap")*1,  (ISNUMBER(SEARCH("ITOT-SWHNGAHP",[1]OUT_FinalEnergyCons!$A$4:$A$10000)))*1,[1]OUT_FinalEnergyCons!G$4:G$10000)</f>
        <v>2.6192552760324976E-4</v>
      </c>
      <c r="J1866" s="1" cm="1">
        <f t="array" ref="J1866">SUMPRODUCT(([1]OUT_FinalEnergyCons!$B$4:$B$10000="Var_cap")*1,  (ISNUMBER(SEARCH("ITOT-SWHNGAHP",[1]OUT_FinalEnergyCons!$A$4:$A$10000)))*1,[1]OUT_FinalEnergyCons!H$4:H$10000)</f>
        <v>3.4265612944318338E-4</v>
      </c>
      <c r="K1866" s="1" cm="1">
        <f t="array" ref="K1866">SUMPRODUCT(([1]OUT_FinalEnergyCons!$B$4:$B$10000="Var_cap")*1,  (ISNUMBER(SEARCH("ITOT-SWHNGAHP",[1]OUT_FinalEnergyCons!$A$4:$A$10000)))*1,[1]OUT_FinalEnergyCons!I$4:I$10000)</f>
        <v>3.0471267491401232E-4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2.7833443286018507E-2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0.13429262971880696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0.31685504363300743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0.52598680337668446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0.53153019291933967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0.17306065180718344</v>
      </c>
      <c r="H1868" s="1">
        <f t="shared" si="1269"/>
        <v>0.16861604635137095</v>
      </c>
      <c r="I1868" s="1">
        <f t="shared" si="1269"/>
        <v>1.676595753352661E-5</v>
      </c>
      <c r="J1868" s="1">
        <f t="shared" si="1269"/>
        <v>2.8277601377032523E-5</v>
      </c>
      <c r="K1868" s="1">
        <f t="shared" si="1269"/>
        <v>1.0775621587210881E-5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0.17306065180718344</v>
      </c>
      <c r="H1869" s="1" cm="1">
        <f t="array" ref="H1869">SUMPRODUCT(([1]OUT_FinalEnergyCons!$B$4:$B$10000="Var_cap")*1,  (ISNUMBER(SEARCH("ITOT-SWHCOA*BR",[1]OUT_FinalEnergyCons!$A$4:$A$10000)))*1,[1]OUT_FinalEnergyCons!F$4:F$10000)</f>
        <v>0.16861604635137095</v>
      </c>
      <c r="I1869" s="1" cm="1">
        <f t="array" ref="I1869">SUMPRODUCT(([1]OUT_FinalEnergyCons!$B$4:$B$10000="Var_cap")*1,  (ISNUMBER(SEARCH("ITOT-SWHCOA*BR",[1]OUT_FinalEnergyCons!$A$4:$A$10000)))*1,[1]OUT_FinalEnergyCons!G$4:G$10000)</f>
        <v>1.676595753352661E-5</v>
      </c>
      <c r="J1869" s="1" cm="1">
        <f t="array" ref="J1869">SUMPRODUCT(([1]OUT_FinalEnergyCons!$B$4:$B$10000="Var_cap")*1,  (ISNUMBER(SEARCH("ITOT-SWHCOA*BR",[1]OUT_FinalEnergyCons!$A$4:$A$10000)))*1,[1]OUT_FinalEnergyCons!H$4:H$10000)</f>
        <v>2.8277601377032523E-5</v>
      </c>
      <c r="K1869" s="1" cm="1">
        <f t="array" ref="K1869">SUMPRODUCT(([1]OUT_FinalEnergyCons!$B$4:$B$10000="Var_cap")*1,  (ISNUMBER(SEARCH("ITOT-SWHCOA*BR",[1]OUT_FinalEnergyCons!$A$4:$A$10000)))*1,[1]OUT_FinalEnergyCons!I$4:I$10000)</f>
        <v>1.0775621587210881E-5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0.34092151152206895</v>
      </c>
      <c r="H1870" s="1">
        <f t="shared" si="1270"/>
        <v>0.34089676102444827</v>
      </c>
      <c r="I1870" s="1">
        <f t="shared" si="1270"/>
        <v>0.3408859908124694</v>
      </c>
      <c r="J1870" s="1">
        <f t="shared" si="1270"/>
        <v>0.47385925011286112</v>
      </c>
      <c r="K1870" s="1">
        <f t="shared" si="1270"/>
        <v>0.36250628536062218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0.34092151152206895</v>
      </c>
      <c r="H1871" s="1" cm="1">
        <f t="array" ref="H1871">SUMPRODUCT(([1]OUT_FinalEnergyCons!$B$4:$B$10000="Var_cap")*1,  (ISNUMBER(SEARCH("ITOT-SWHWOD*BR",[1]OUT_FinalEnergyCons!$A$4:$A$10000)))*1,[1]OUT_FinalEnergyCons!F$4:F$10000)</f>
        <v>0.34089676102444827</v>
      </c>
      <c r="I1871" s="1" cm="1">
        <f t="array" ref="I1871">SUMPRODUCT(([1]OUT_FinalEnergyCons!$B$4:$B$10000="Var_cap")*1,  (ISNUMBER(SEARCH("ITOT-SWHWOD*BR",[1]OUT_FinalEnergyCons!$A$4:$A$10000)))*1,[1]OUT_FinalEnergyCons!G$4:G$10000)</f>
        <v>0.3408859908124694</v>
      </c>
      <c r="J1871" s="1" cm="1">
        <f t="array" ref="J1871">SUMPRODUCT(([1]OUT_FinalEnergyCons!$B$4:$B$10000="Var_cap")*1,  (ISNUMBER(SEARCH("ITOT-SWHWOD*BR",[1]OUT_FinalEnergyCons!$A$4:$A$10000)))*1,[1]OUT_FinalEnergyCons!H$4:H$10000)</f>
        <v>0.47385925011286112</v>
      </c>
      <c r="K1871" s="1" cm="1">
        <f t="array" ref="K1871">SUMPRODUCT(([1]OUT_FinalEnergyCons!$B$4:$B$10000="Var_cap")*1,  (ISNUMBER(SEARCH("ITOT-SWHWOD*BR",[1]OUT_FinalEnergyCons!$A$4:$A$10000)))*1,[1]OUT_FinalEnergyCons!I$4:I$10000)</f>
        <v>0.36250628536062218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3.7977742253610829E-2</v>
      </c>
      <c r="H1872" s="1">
        <f t="shared" si="1271"/>
        <v>3.7966351071154168E-2</v>
      </c>
      <c r="I1872" s="1">
        <f t="shared" si="1271"/>
        <v>3.7957749747940396E-2</v>
      </c>
      <c r="J1872" s="1">
        <f t="shared" si="1271"/>
        <v>4.4041294964181091E-2</v>
      </c>
      <c r="K1872" s="1">
        <f t="shared" si="1271"/>
        <v>4.4442019043103374E-2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3.7977742253610829E-2</v>
      </c>
      <c r="H1873" s="1" cm="1">
        <f t="array" ref="H1873">SUMPRODUCT(([1]OUT_FinalEnergyCons!$B$4:$B$10000="Var_cap")*1,  (ISNUMBER(SEARCH("ITOT-SWHPLT*BR",[1]OUT_FinalEnergyCons!$A$4:$A$10000)))*1,[1]OUT_FinalEnergyCons!F$4:F$10000)</f>
        <v>3.7966351071154168E-2</v>
      </c>
      <c r="I1873" s="1" cm="1">
        <f t="array" ref="I1873">SUMPRODUCT(([1]OUT_FinalEnergyCons!$B$4:$B$10000="Var_cap")*1,  (ISNUMBER(SEARCH("ITOT-SWHPLT*BR",[1]OUT_FinalEnergyCons!$A$4:$A$10000)))*1,[1]OUT_FinalEnergyCons!G$4:G$10000)</f>
        <v>3.7957749747940396E-2</v>
      </c>
      <c r="J1873" s="1" cm="1">
        <f t="array" ref="J1873">SUMPRODUCT(([1]OUT_FinalEnergyCons!$B$4:$B$10000="Var_cap")*1,  (ISNUMBER(SEARCH("ITOT-SWHPLT*BR",[1]OUT_FinalEnergyCons!$A$4:$A$10000)))*1,[1]OUT_FinalEnergyCons!H$4:H$10000)</f>
        <v>4.4041294964181091E-2</v>
      </c>
      <c r="K1873" s="1" cm="1">
        <f t="array" ref="K1873">SUMPRODUCT(([1]OUT_FinalEnergyCons!$B$4:$B$10000="Var_cap")*1,  (ISNUMBER(SEARCH("ITOT-SWHPLT*BR",[1]OUT_FinalEnergyCons!$A$4:$A$10000)))*1,[1]OUT_FinalEnergyCons!I$4:I$10000)</f>
        <v>4.4442019043103374E-2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0.30694898220063793</v>
      </c>
      <c r="H1874" s="1">
        <f t="shared" si="1272"/>
        <v>0.29675276032690279</v>
      </c>
      <c r="I1874" s="1">
        <f t="shared" si="1272"/>
        <v>0.24786464261479879</v>
      </c>
      <c r="J1874" s="1">
        <f t="shared" si="1272"/>
        <v>0.16519505422616032</v>
      </c>
      <c r="K1874" s="1">
        <f t="shared" si="1272"/>
        <v>1.0209438991599928E-4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0.30694898220063793</v>
      </c>
      <c r="H1875" s="1" cm="1">
        <f t="array" ref="H1875">SUMPRODUCT(([1]OUT_FinalEnergyCons!$B$4:$B$10000="Var_cap")*1,  (ISNUMBER(SEARCH("ITOT-SWHWST*BR",[1]OUT_FinalEnergyCons!$A$4:$A$10000)))*1,[1]OUT_FinalEnergyCons!F$4:F$10000)</f>
        <v>0.29675276032690279</v>
      </c>
      <c r="I1875" s="1" cm="1">
        <f t="array" ref="I1875">SUMPRODUCT(([1]OUT_FinalEnergyCons!$B$4:$B$10000="Var_cap")*1,  (ISNUMBER(SEARCH("ITOT-SWHWST*BR",[1]OUT_FinalEnergyCons!$A$4:$A$10000)))*1,[1]OUT_FinalEnergyCons!G$4:G$10000)</f>
        <v>0.24786464261479879</v>
      </c>
      <c r="J1875" s="1" cm="1">
        <f t="array" ref="J1875">SUMPRODUCT(([1]OUT_FinalEnergyCons!$B$4:$B$10000="Var_cap")*1,  (ISNUMBER(SEARCH("ITOT-SWHWST*BR",[1]OUT_FinalEnergyCons!$A$4:$A$10000)))*1,[1]OUT_FinalEnergyCons!H$4:H$10000)</f>
        <v>0.16519505422616032</v>
      </c>
      <c r="K1875" s="1" cm="1">
        <f t="array" ref="K1875">SUMPRODUCT(([1]OUT_FinalEnergyCons!$B$4:$B$10000="Var_cap")*1,  (ISNUMBER(SEARCH("ITOT-SWHWST*BR",[1]OUT_FinalEnergyCons!$A$4:$A$10000)))*1,[1]OUT_FinalEnergyCons!I$4:I$10000)</f>
        <v>1.0209438991599928E-4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1.241889328056044E-2</v>
      </c>
      <c r="H1876" s="1">
        <f t="shared" si="1273"/>
        <v>1.24189103495277E-2</v>
      </c>
      <c r="I1876" s="1">
        <f t="shared" si="1273"/>
        <v>1.2418926528986261E-2</v>
      </c>
      <c r="J1876" s="1">
        <f t="shared" si="1273"/>
        <v>1.2417856215184601E-2</v>
      </c>
      <c r="K1876" s="1">
        <f t="shared" si="1273"/>
        <v>1.24173677937557E-2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1.241889328056044E-2</v>
      </c>
      <c r="H1877" s="1" cm="1">
        <f t="array" ref="H1877">SUMPRODUCT(([1]OUT_FinalEnergyCons!$B$4:$B$10000="Var_cap")*1, (ISNUMBER(SEARCH("ITOT-SWHSOLBR",[1]OUT_FinalEnergyCons!$A$4:$A$10000)))*1,[1]OUT_FinalEnergyCons!F$4:F$10000)</f>
        <v>1.24189103495277E-2</v>
      </c>
      <c r="I1877" s="1" cm="1">
        <f t="array" ref="I1877">SUMPRODUCT(([1]OUT_FinalEnergyCons!$B$4:$B$10000="Var_cap")*1, (ISNUMBER(SEARCH("ITOT-SWHSOLBR",[1]OUT_FinalEnergyCons!$A$4:$A$10000)))*1,[1]OUT_FinalEnergyCons!G$4:G$10000)</f>
        <v>1.2418926528986261E-2</v>
      </c>
      <c r="J1877" s="1" cm="1">
        <f t="array" ref="J1877">SUMPRODUCT(([1]OUT_FinalEnergyCons!$B$4:$B$10000="Var_cap")*1, (ISNUMBER(SEARCH("ITOT-SWHSOLBR",[1]OUT_FinalEnergyCons!$A$4:$A$10000)))*1,[1]OUT_FinalEnergyCons!H$4:H$10000)</f>
        <v>1.2417856215184601E-2</v>
      </c>
      <c r="K1877" s="1" cm="1">
        <f t="array" ref="K1877">SUMPRODUCT(([1]OUT_FinalEnergyCons!$B$4:$B$10000="Var_cap")*1, (ISNUMBER(SEARCH("ITOT-SWHSOLBR",[1]OUT_FinalEnergyCons!$A$4:$A$10000)))*1,[1]OUT_FinalEnergyCons!I$4:I$10000)</f>
        <v>1.24173677937557E-2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0.26504965822417997</v>
      </c>
      <c r="J1878" s="1">
        <f t="shared" si="1274"/>
        <v>0.66796247371459672</v>
      </c>
      <c r="K1878" s="1">
        <f t="shared" si="1274"/>
        <v>1.6351778499950969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0.26504965822417997</v>
      </c>
      <c r="J1879" s="1" cm="1">
        <f t="array" ref="J1879">SUMPRODUCT(([1]OUT_FinalEnergyCons!$B$4:$B$10000="Var_cap")*1, (ISNUMBER(SEARCH("ITOT-SWHH2BR",[1]OUT_FinalEnergyCons!$A$4:$A$10000)))*1,[1]OUT_FinalEnergyCons!H$4:H$10000)</f>
        <v>0.66796247371459672</v>
      </c>
      <c r="K1879" s="1" cm="1">
        <f t="array" ref="K1879">SUMPRODUCT(([1]OUT_FinalEnergyCons!$B$4:$B$10000="Var_cap")*1, (ISNUMBER(SEARCH("ITOT-SWHH2BR",[1]OUT_FinalEnergyCons!$A$4:$A$10000)))*1,[1]OUT_FinalEnergyCons!I$4:I$10000)</f>
        <v>1.6351778499950969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6.144534271739805</v>
      </c>
      <c r="G1880" s="17">
        <f t="shared" ref="G1880:K1880" si="1275">SUM(G1881,G1884,G1886,G1890,G1892,G1894,G1896)</f>
        <v>5.9758015682539405</v>
      </c>
      <c r="H1880" s="17">
        <f t="shared" si="1275"/>
        <v>5.132308434278297</v>
      </c>
      <c r="I1880" s="17">
        <f t="shared" si="1275"/>
        <v>5.9542525323077182</v>
      </c>
      <c r="J1880" s="17">
        <f t="shared" si="1275"/>
        <v>5.0610585079467842</v>
      </c>
      <c r="K1880" s="17">
        <f t="shared" si="1275"/>
        <v>4.7727547898829874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0.61560587195163252</v>
      </c>
      <c r="G1881" s="1">
        <f t="shared" ref="G1881:K1881" si="1276">SUM(G1882:G1883)</f>
        <v>0.43187351613296737</v>
      </c>
      <c r="H1881" s="1">
        <f t="shared" si="1276"/>
        <v>0.53149629759420103</v>
      </c>
      <c r="I1881" s="1">
        <f t="shared" si="1276"/>
        <v>1.2333707090150869</v>
      </c>
      <c r="J1881" s="1">
        <f t="shared" si="1276"/>
        <v>2.0564561438480888</v>
      </c>
      <c r="K1881" s="1">
        <f t="shared" si="1276"/>
        <v>2.2020946565868535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0.18498844558422653</v>
      </c>
      <c r="G1882" s="1" cm="1">
        <f t="array" ref="G1882">SUMPRODUCT(([1]OUT_FinalEnergyCons!$B$4:$B$10000="Var_cap")*1, (ISNUMBER(SEARCH("SCOM-SHELCBR",[1]OUT_FinalEnergyCons!$A$4:$A$10000)))*1,[1]OUT_FinalEnergyCons!E$4:E$10000)</f>
        <v>1.2562216643132174E-3</v>
      </c>
      <c r="H1882" s="1" cm="1">
        <f t="array" ref="H1882">SUMPRODUCT(([1]OUT_FinalEnergyCons!$B$4:$B$10000="Var_cap")*1, (ISNUMBER(SEARCH("SCOM-SHELCBR",[1]OUT_FinalEnergyCons!$A$4:$A$10000)))*1,[1]OUT_FinalEnergyCons!F$4:F$10000)</f>
        <v>3.7946627210901612E-2</v>
      </c>
      <c r="I1882" s="1" cm="1">
        <f t="array" ref="I1882">SUMPRODUCT(([1]OUT_FinalEnergyCons!$B$4:$B$10000="Var_cap")*1, (ISNUMBER(SEARCH("SCOM-SHELCBR",[1]OUT_FinalEnergyCons!$A$4:$A$10000)))*1,[1]OUT_FinalEnergyCons!G$4:G$10000)</f>
        <v>3.7941081816851296E-2</v>
      </c>
      <c r="J1882" s="1" cm="1">
        <f t="array" ref="J1882">SUMPRODUCT(([1]OUT_FinalEnergyCons!$B$4:$B$10000="Var_cap")*1, (ISNUMBER(SEARCH("SCOM-SHELCBR",[1]OUT_FinalEnergyCons!$A$4:$A$10000)))*1,[1]OUT_FinalEnergyCons!H$4:H$10000)</f>
        <v>2.6555925845143172E-2</v>
      </c>
      <c r="K1882" s="1" cm="1">
        <f t="array" ref="K1882">SUMPRODUCT(([1]OUT_FinalEnergyCons!$B$4:$B$10000="Var_cap")*1, (ISNUMBER(SEARCH("SCOM-SHELCBR",[1]OUT_FinalEnergyCons!$A$4:$A$10000)))*1,[1]OUT_FinalEnergyCons!I$4:I$10000)</f>
        <v>1.9344758853517181E-2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0.43061742636740602</v>
      </c>
      <c r="G1883" s="1" cm="1">
        <f t="array" ref="G1883">SUMPRODUCT(([1]OUT_FinalEnergyCons!$B$4:$B$10000="Var_cap")*1, (ISNUMBER(SEARCH("SCOM-SHELCHP",[1]OUT_FinalEnergyCons!$A$4:$A$10000)))*1,[1]OUT_FinalEnergyCons!E$4:E$10000)</f>
        <v>0.43061729446865415</v>
      </c>
      <c r="H1883" s="1" cm="1">
        <f t="array" ref="H1883">SUMPRODUCT(([1]OUT_FinalEnergyCons!$B$4:$B$10000="Var_cap")*1, (ISNUMBER(SEARCH("SCOM-SHELCHP",[1]OUT_FinalEnergyCons!$A$4:$A$10000)))*1,[1]OUT_FinalEnergyCons!F$4:F$10000)</f>
        <v>0.49354967038329944</v>
      </c>
      <c r="I1883" s="1" cm="1">
        <f t="array" ref="I1883">SUMPRODUCT(([1]OUT_FinalEnergyCons!$B$4:$B$10000="Var_cap")*1, (ISNUMBER(SEARCH("SCOM-SHELCHP",[1]OUT_FinalEnergyCons!$A$4:$A$10000)))*1,[1]OUT_FinalEnergyCons!G$4:G$10000)</f>
        <v>1.1954296271982356</v>
      </c>
      <c r="J1883" s="1" cm="1">
        <f t="array" ref="J1883">SUMPRODUCT(([1]OUT_FinalEnergyCons!$B$4:$B$10000="Var_cap")*1, (ISNUMBER(SEARCH("SCOM-SHELCHP",[1]OUT_FinalEnergyCons!$A$4:$A$10000)))*1,[1]OUT_FinalEnergyCons!H$4:H$10000)</f>
        <v>2.0299002180029455</v>
      </c>
      <c r="K1883" s="1" cm="1">
        <f t="array" ref="K1883">SUMPRODUCT(([1]OUT_FinalEnergyCons!$B$4:$B$10000="Var_cap")*1, (ISNUMBER(SEARCH("SCOM-SHELCHP",[1]OUT_FinalEnergyCons!$A$4:$A$10000)))*1,[1]OUT_FinalEnergyCons!I$4:I$10000)</f>
        <v>2.1827498977333364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1.9285738931324605</v>
      </c>
      <c r="G1884" s="1">
        <f t="shared" ref="G1884:K1884" si="1279">G1885</f>
        <v>1.8653791357141514</v>
      </c>
      <c r="H1884" s="1">
        <f t="shared" si="1279"/>
        <v>1.4530465920835878</v>
      </c>
      <c r="I1884" s="1">
        <f t="shared" si="1279"/>
        <v>1.4530009819667127</v>
      </c>
      <c r="J1884" s="1">
        <f t="shared" si="1279"/>
        <v>0.20188673596767359</v>
      </c>
      <c r="K1884" s="1">
        <f t="shared" si="1279"/>
        <v>1.1651371177355499E-2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1.9285738931324605</v>
      </c>
      <c r="G1885" s="1" cm="1">
        <f t="array" ref="G1885">SUMPRODUCT(([1]OUT_FinalEnergyCons!$B$4:$B$10000="Var_cap")*1,(ISNUMBER(SEARCH("SCOM-SHLFOBR",[1]OUT_FinalEnergyCons!$A$4:$A$10000)))*1,[1]OUT_FinalEnergyCons!E$4:E$10000)</f>
        <v>1.8653791357141514</v>
      </c>
      <c r="H1885" s="1" cm="1">
        <f t="array" ref="H1885">SUMPRODUCT(([1]OUT_FinalEnergyCons!$B$4:$B$10000="Var_cap")*1,(ISNUMBER(SEARCH("SCOM-SHLFOBR",[1]OUT_FinalEnergyCons!$A$4:$A$10000)))*1,[1]OUT_FinalEnergyCons!F$4:F$10000)</f>
        <v>1.4530465920835878</v>
      </c>
      <c r="I1885" s="1" cm="1">
        <f t="array" ref="I1885">SUMPRODUCT(([1]OUT_FinalEnergyCons!$B$4:$B$10000="Var_cap")*1,(ISNUMBER(SEARCH("SCOM-SHLFOBR",[1]OUT_FinalEnergyCons!$A$4:$A$10000)))*1,[1]OUT_FinalEnergyCons!G$4:G$10000)</f>
        <v>1.4530009819667127</v>
      </c>
      <c r="J1885" s="1" cm="1">
        <f t="array" ref="J1885">SUMPRODUCT(([1]OUT_FinalEnergyCons!$B$4:$B$10000="Var_cap")*1,(ISNUMBER(SEARCH("SCOM-SHLFOBR",[1]OUT_FinalEnergyCons!$A$4:$A$10000)))*1,[1]OUT_FinalEnergyCons!H$4:H$10000)</f>
        <v>0.20188673596767359</v>
      </c>
      <c r="K1885" s="1" cm="1">
        <f t="array" ref="K1885">SUMPRODUCT(([1]OUT_FinalEnergyCons!$B$4:$B$10000="Var_cap")*1,(ISNUMBER(SEARCH("SCOM-SHLFOBR",[1]OUT_FinalEnergyCons!$A$4:$A$10000)))*1,[1]OUT_FinalEnergyCons!I$4:I$10000)</f>
        <v>1.1651371177355499E-2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2.8800228176759752</v>
      </c>
      <c r="G1886" s="1">
        <f t="shared" ref="G1886:K1886" si="1283">SUM(G1887:G1889)</f>
        <v>2.8800184108571272</v>
      </c>
      <c r="H1886" s="1">
        <f t="shared" si="1283"/>
        <v>2.4482751393677487</v>
      </c>
      <c r="I1886" s="1">
        <f t="shared" si="1283"/>
        <v>2.5551967169046241</v>
      </c>
      <c r="J1886" s="1">
        <f t="shared" si="1283"/>
        <v>0.68512573445942004</v>
      </c>
      <c r="K1886" s="1">
        <f t="shared" si="1283"/>
        <v>0.47558328301158698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2.7746815619698788</v>
      </c>
      <c r="G1887" s="1" cm="1">
        <f t="array" ref="G1887">SUMPRODUCT(([1]OUT_FinalEnergyCons!$B$4:$B$10000="Var_cap")*1, (ISNUMBER(SEARCH("SCOM-SHNGABR",[1]OUT_FinalEnergyCons!$A$4:$A$10000)))*1,[1]OUT_FinalEnergyCons!E$4:E$10000)</f>
        <v>2.7746628946899805</v>
      </c>
      <c r="H1887" s="1" cm="1">
        <f t="array" ref="H1887">SUMPRODUCT(([1]OUT_FinalEnergyCons!$B$4:$B$10000="Var_cap")*1, (ISNUMBER(SEARCH("SCOM-SHNGABR",[1]OUT_FinalEnergyCons!$A$4:$A$10000)))*1,[1]OUT_FinalEnergyCons!F$4:F$10000)</f>
        <v>2.2056413347805721</v>
      </c>
      <c r="I1887" s="1" cm="1">
        <f t="array" ref="I1887">SUMPRODUCT(([1]OUT_FinalEnergyCons!$B$4:$B$10000="Var_cap")*1, (ISNUMBER(SEARCH("SCOM-SHNGABR",[1]OUT_FinalEnergyCons!$A$4:$A$10000)))*1,[1]OUT_FinalEnergyCons!G$4:G$10000)</f>
        <v>2.205628496486264</v>
      </c>
      <c r="J1887" s="1" cm="1">
        <f t="array" ref="J1887">SUMPRODUCT(([1]OUT_FinalEnergyCons!$B$4:$B$10000="Var_cap")*1, (ISNUMBER(SEARCH("SCOM-SHNGABR",[1]OUT_FinalEnergyCons!$A$4:$A$10000)))*1,[1]OUT_FinalEnergyCons!H$4:H$10000)</f>
        <v>0.32597207360058739</v>
      </c>
      <c r="K1887" s="1" cm="1">
        <f t="array" ref="K1887">SUMPRODUCT(([1]OUT_FinalEnergyCons!$B$4:$B$10000="Var_cap")*1, (ISNUMBER(SEARCH("SCOM-SHNGABR",[1]OUT_FinalEnergyCons!$A$4:$A$10000)))*1,[1]OUT_FinalEnergyCons!I$4:I$10000)</f>
        <v>0.13788418141069481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1.59406094926187E-7</v>
      </c>
      <c r="G1888" s="1" cm="1">
        <f t="array" ref="G1888">SUMPRODUCT(([1]OUT_FinalEnergyCons!$B$4:$B$10000="Var_cap")*1, (ISNUMBER(SEARCH("SCOM-SHngahp",[1]OUT_FinalEnergyCons!$A$4:$A$10000)))*1,[1]OUT_FinalEnergyCons!E$4:E$10000)</f>
        <v>1.4280793050823894E-5</v>
      </c>
      <c r="H1888" s="1" cm="1">
        <f t="array" ref="H1888">SUMPRODUCT(([1]OUT_FinalEnergyCons!$B$4:$B$10000="Var_cap")*1, (ISNUMBER(SEARCH("SCOM-SHngahp",[1]OUT_FinalEnergyCons!$A$4:$A$10000)))*1,[1]OUT_FinalEnergyCons!F$4:F$10000)</f>
        <v>0.13730597151703333</v>
      </c>
      <c r="I1888" s="1" cm="1">
        <f t="array" ref="I1888">SUMPRODUCT(([1]OUT_FinalEnergyCons!$B$4:$B$10000="Var_cap")*1, (ISNUMBER(SEARCH("SCOM-SHngahp",[1]OUT_FinalEnergyCons!$A$4:$A$10000)))*1,[1]OUT_FinalEnergyCons!G$4:G$10000)</f>
        <v>0.24424326036759209</v>
      </c>
      <c r="J1888" s="1" cm="1">
        <f t="array" ref="J1888">SUMPRODUCT(([1]OUT_FinalEnergyCons!$B$4:$B$10000="Var_cap")*1, (ISNUMBER(SEARCH("SCOM-SHngahp",[1]OUT_FinalEnergyCons!$A$4:$A$10000)))*1,[1]OUT_FinalEnergyCons!H$4:H$10000)</f>
        <v>0.35912768869242606</v>
      </c>
      <c r="K1888" s="1" cm="1">
        <f t="array" ref="K1888">SUMPRODUCT(([1]OUT_FinalEnergyCons!$B$4:$B$10000="Var_cap")*1, (ISNUMBER(SEARCH("SCOM-SHngahp",[1]OUT_FinalEnergyCons!$A$4:$A$10000)))*1,[1]OUT_FinalEnergyCons!I$4:I$10000)</f>
        <v>0.33767734232798546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0.10534109630000141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0.10534123537409594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0.10532783307014286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0.10532496005076833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2.5972166406535864E-5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2.1759272906698416E-5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0.47857888845586438</v>
      </c>
      <c r="G1890" s="1">
        <f t="shared" ref="G1890:K1890" si="1288">G1891</f>
        <v>0.52386439009118102</v>
      </c>
      <c r="H1890" s="1">
        <f t="shared" si="1288"/>
        <v>0.55022127713286817</v>
      </c>
      <c r="I1890" s="1">
        <f t="shared" si="1288"/>
        <v>0.55180103847348816</v>
      </c>
      <c r="J1890" s="1">
        <f t="shared" si="1288"/>
        <v>0.50490359197888046</v>
      </c>
      <c r="K1890" s="1">
        <f t="shared" si="1288"/>
        <v>0.43299395632934079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0.47857888845586438</v>
      </c>
      <c r="G1891" s="1" cm="1">
        <f t="array" ref="G1891">SUMPRODUCT(([1]OUT_FinalEnergyCons!$B$4:$B$10000="Var_cap")*1, (ISNUMBER(SEARCH("SCOM-SHWODBR",[1]OUT_FinalEnergyCons!$A$4:$A$10000)))*1,[1]OUT_FinalEnergyCons!E$4:E$10000)</f>
        <v>0.52386439009118102</v>
      </c>
      <c r="H1891" s="1" cm="1">
        <f t="array" ref="H1891">SUMPRODUCT(([1]OUT_FinalEnergyCons!$B$4:$B$10000="Var_cap")*1, (ISNUMBER(SEARCH("SCOM-SHWODBR",[1]OUT_FinalEnergyCons!$A$4:$A$10000)))*1,[1]OUT_FinalEnergyCons!F$4:F$10000)</f>
        <v>0.55022127713286817</v>
      </c>
      <c r="I1891" s="1" cm="1">
        <f t="array" ref="I1891">SUMPRODUCT(([1]OUT_FinalEnergyCons!$B$4:$B$10000="Var_cap")*1, (ISNUMBER(SEARCH("SCOM-SHWODBR",[1]OUT_FinalEnergyCons!$A$4:$A$10000)))*1,[1]OUT_FinalEnergyCons!G$4:G$10000)</f>
        <v>0.55180103847348816</v>
      </c>
      <c r="J1891" s="1" cm="1">
        <f t="array" ref="J1891">SUMPRODUCT(([1]OUT_FinalEnergyCons!$B$4:$B$10000="Var_cap")*1, (ISNUMBER(SEARCH("SCOM-SHWODBR",[1]OUT_FinalEnergyCons!$A$4:$A$10000)))*1,[1]OUT_FinalEnergyCons!H$4:H$10000)</f>
        <v>0.50490359197888046</v>
      </c>
      <c r="K1891" s="1" cm="1">
        <f t="array" ref="K1891">SUMPRODUCT(([1]OUT_FinalEnergyCons!$B$4:$B$10000="Var_cap")*1, (ISNUMBER(SEARCH("SCOM-SHWODBR",[1]OUT_FinalEnergyCons!$A$4:$A$10000)))*1,[1]OUT_FinalEnergyCons!I$4:I$10000)</f>
        <v>0.43299395632934079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0.1506673141362031</v>
      </c>
      <c r="G1892" s="1">
        <f t="shared" ref="G1892:K1892" si="1291">G1893</f>
        <v>0.17483693085693439</v>
      </c>
      <c r="H1892" s="1">
        <f t="shared" si="1291"/>
        <v>4.9440220313391098E-2</v>
      </c>
      <c r="I1892" s="1">
        <f t="shared" si="1291"/>
        <v>4.9438762758259508E-2</v>
      </c>
      <c r="J1892" s="1">
        <f t="shared" si="1291"/>
        <v>8.8735413019003936E-2</v>
      </c>
      <c r="K1892" s="1">
        <f t="shared" si="1291"/>
        <v>9.7285372671334192E-2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0.1506673141362031</v>
      </c>
      <c r="G1893" s="1" cm="1">
        <f t="array" ref="G1893">SUMPRODUCT(([1]OUT_FinalEnergyCons!$B$4:$B$10000="Var_cap")*1,(ISNUMBER(SEARCH("SCOM-SHPLTBR",[1]OUT_FinalEnergyCons!$A$4:$A$10000)))*1,[1]OUT_FinalEnergyCons!E$4:E$10000)</f>
        <v>0.17483693085693439</v>
      </c>
      <c r="H1893" s="1" cm="1">
        <f t="array" ref="H1893">SUMPRODUCT(([1]OUT_FinalEnergyCons!$B$4:$B$10000="Var_cap")*1,(ISNUMBER(SEARCH("SCOM-SHPLTBR",[1]OUT_FinalEnergyCons!$A$4:$A$10000)))*1,[1]OUT_FinalEnergyCons!F$4:F$10000)</f>
        <v>4.9440220313391098E-2</v>
      </c>
      <c r="I1893" s="1" cm="1">
        <f t="array" ref="I1893">SUMPRODUCT(([1]OUT_FinalEnergyCons!$B$4:$B$10000="Var_cap")*1,(ISNUMBER(SEARCH("SCOM-SHPLTBR",[1]OUT_FinalEnergyCons!$A$4:$A$10000)))*1,[1]OUT_FinalEnergyCons!G$4:G$10000)</f>
        <v>4.9438762758259508E-2</v>
      </c>
      <c r="J1893" s="1" cm="1">
        <f t="array" ref="J1893">SUMPRODUCT(([1]OUT_FinalEnergyCons!$B$4:$B$10000="Var_cap")*1,(ISNUMBER(SEARCH("SCOM-SHPLTBR",[1]OUT_FinalEnergyCons!$A$4:$A$10000)))*1,[1]OUT_FinalEnergyCons!H$4:H$10000)</f>
        <v>8.8735413019003936E-2</v>
      </c>
      <c r="K1893" s="1" cm="1">
        <f t="array" ref="K1893">SUMPRODUCT(([1]OUT_FinalEnergyCons!$B$4:$B$10000="Var_cap")*1,(ISNUMBER(SEARCH("SCOM-SHPLTBR",[1]OUT_FinalEnergyCons!$A$4:$A$10000)))*1,[1]OUT_FinalEnergyCons!I$4:I$10000)</f>
        <v>9.7285372671334192E-2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9.1085486387669473E-2</v>
      </c>
      <c r="G1894" s="1">
        <f t="shared" ref="G1894:K1894" si="1294">G1895</f>
        <v>9.9829184601578219E-2</v>
      </c>
      <c r="H1894" s="1">
        <f t="shared" si="1294"/>
        <v>9.9828907786499818E-2</v>
      </c>
      <c r="I1894" s="1">
        <f t="shared" si="1294"/>
        <v>0.111444045718888</v>
      </c>
      <c r="J1894" s="1">
        <f t="shared" si="1294"/>
        <v>0.16021290677010538</v>
      </c>
      <c r="K1894" s="1">
        <f t="shared" si="1294"/>
        <v>0.19086691105281053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9.1085486387669473E-2</v>
      </c>
      <c r="G1895" s="1" cm="1">
        <f t="array" ref="G1895">SUMPRODUCT(([1]OUT_FinalEnergyCons!$B$4:$B$10000="Var_cap")*1, (ISNUMBER(SEARCH("SCOM-SHSOLBR",[1]OUT_FinalEnergyCons!$A$4:$A$10000)))*1,[1]OUT_FinalEnergyCons!E$4:E$10000)</f>
        <v>9.9829184601578219E-2</v>
      </c>
      <c r="H1895" s="1" cm="1">
        <f t="array" ref="H1895">SUMPRODUCT(([1]OUT_FinalEnergyCons!$B$4:$B$10000="Var_cap")*1, (ISNUMBER(SEARCH("SCOM-SHSOLBR",[1]OUT_FinalEnergyCons!$A$4:$A$10000)))*1,[1]OUT_FinalEnergyCons!F$4:F$10000)</f>
        <v>9.9828907786499818E-2</v>
      </c>
      <c r="I1895" s="1" cm="1">
        <f t="array" ref="I1895">SUMPRODUCT(([1]OUT_FinalEnergyCons!$B$4:$B$10000="Var_cap")*1, (ISNUMBER(SEARCH("SCOM-SHSOLBR",[1]OUT_FinalEnergyCons!$A$4:$A$10000)))*1,[1]OUT_FinalEnergyCons!G$4:G$10000)</f>
        <v>0.111444045718888</v>
      </c>
      <c r="J1895" s="1" cm="1">
        <f t="array" ref="J1895">SUMPRODUCT(([1]OUT_FinalEnergyCons!$B$4:$B$10000="Var_cap")*1, (ISNUMBER(SEARCH("SCOM-SHSOLBR",[1]OUT_FinalEnergyCons!$A$4:$A$10000)))*1,[1]OUT_FinalEnergyCons!H$4:H$10000)</f>
        <v>0.16021290677010538</v>
      </c>
      <c r="K1895" s="1" cm="1">
        <f t="array" ref="K1895">SUMPRODUCT(([1]OUT_FinalEnergyCons!$B$4:$B$10000="Var_cap")*1, (ISNUMBER(SEARCH("SCOM-SHSOLBR",[1]OUT_FinalEnergyCons!$A$4:$A$10000)))*1,[1]OUT_FinalEnergyCons!I$4:I$10000)</f>
        <v>0.19086691105281053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2.7747065801814002E-7</v>
      </c>
      <c r="J1896" s="1">
        <f t="shared" si="1297"/>
        <v>1.3637379819036117</v>
      </c>
      <c r="K1896" s="1">
        <f t="shared" si="1297"/>
        <v>1.3622792390537057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2.7747065801814002E-7</v>
      </c>
      <c r="J1897" s="1" cm="1">
        <f t="array" ref="J1897">SUMPRODUCT(([1]OUT_FinalEnergyCons!$B$4:$B$10000="Var_cap")*1, (ISNUMBER(SEARCH("SCOM-SHH2BR",[1]OUT_FinalEnergyCons!$A$4:$A$10000)))*1,[1]OUT_FinalEnergyCons!H$4:H$10000)</f>
        <v>1.3637379819036117</v>
      </c>
      <c r="K1897" s="1" cm="1">
        <f t="array" ref="K1897">SUMPRODUCT(([1]OUT_FinalEnergyCons!$B$4:$B$10000="Var_cap")*1, (ISNUMBER(SEARCH("SCOM-SHH2BR",[1]OUT_FinalEnergyCons!$A$4:$A$10000)))*1,[1]OUT_FinalEnergyCons!I$4:I$10000)</f>
        <v>1.3622792390537057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4.6760144209908114</v>
      </c>
      <c r="G1898" s="3">
        <f t="shared" ref="G1898:K1898" si="1299">SUM(G1899:G1948)</f>
        <v>4.8369222036937423</v>
      </c>
      <c r="H1898" s="3">
        <f t="shared" si="1299"/>
        <v>4.9115030784970877</v>
      </c>
      <c r="I1898" s="3">
        <f t="shared" si="1299"/>
        <v>5.2285376918276434</v>
      </c>
      <c r="J1898" s="3">
        <f t="shared" si="1299"/>
        <v>5.582917342245505</v>
      </c>
      <c r="K1898" s="3">
        <f t="shared" si="1299"/>
        <v>5.8464694329774032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1.4967616461488769E-3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3.5537484051326985E-2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0.12394087912738076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0.23408637701271781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0.30794137539853506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0.34797087253844644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7.3519637229610716E-3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1.1374766048712607E-2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8.8727776704038697E-2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0.64397236893164767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1.9193764773585753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1.8997390800015987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4.2641422657142504E-3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6.4224756729609669E-3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8.286798999228781E-3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7.0814294768663695E-3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4.8978646823727996E-2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7.5266008219018798E-2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1.5338866009895967E-2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7.9435328429374813E-2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0.17019859925842379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0.89008941722837487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1.955466083884621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2.3261480921976099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2.5969751468474159E-5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1.172367330711939E-4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1.3718252564674818E-4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1.3281416166718079E-4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7.8286826091383601E-5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5.6396589597878895E-5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4.8850047245726624E-3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7.4848136269978849E-3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7.2651832152379175E-3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5.9649037412735986E-3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1.4119560396766619E-3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7.7404368201669299E-4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4.0678295680945421E-3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1.069239727409302E-2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8.0192433322340412E-2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0.35826378677256054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0.72161522954599988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0.65175005523655005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7.2617755367631459E-3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1.2572483822719221E-2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1.2115387818300604E-2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9.7656126304262614E-3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5.7065107637838434E-4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3.7080888880477498E-4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1.63712146572358E-4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1.7881825658806413E-4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1.676695891077635E-4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7.7998492485114505E-5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5.6491736996519773E-5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2.6414784609936665E-5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9.4736805752514822E-5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1.5738969905403728E-4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5.738342438078887E-3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3.0502834367478102E-3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7.2499609932829756E-3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4.1718678078623186E-2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0.23942491838228819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0.51513421297764816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0.45321837750372002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2.5864845825419533E-4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3.0338904235946346E-2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2.8678637768894247E-2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2.3090012845637393E-2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6.1902275594824692E-4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3.9650767000920203E-4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2.6941642431699101E-6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8.4235245996824103E-6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1.37400970216143E-5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4.621595065504E-2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2.3773365621711111E-2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7.6657730798407528E-6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1.074351939500497E-5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1.219810582671614E-5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2.30639058922158E-5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1.43159058633707E-5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5.3633430017717675E-5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1.091420394806392E-4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1.059916711709276E-4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9.0738844924243619E-5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1.5151080301819299E-5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1.1661355166497101E-5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1.7829998287789901E-6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4.9256880922680602E-6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7.4756276653330499E-6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1.7724697751416799E-4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6.3253392938334804E-2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5.6682824180072219E-3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6.5752563449050661E-3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6.5882871317493623E-3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1.8639435474147023E-2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5.5691615447305215E-3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5.7011878159538739E-5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1.7226270044255317E-2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2.9434683255264781E-2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8.4586224440208413E-2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7.2202352124158695E-2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4.8813890573824494E-3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3.2065359734439176E-5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1.4247993417264439E-2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0.24713644819289107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0.23342793853431812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0.18786243782362286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4.8384231387017297E-5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1.3731429969933591E-5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8.3196360400255923E-3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1.4132308161598611E-2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1.3596561192572954E-2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1.1438907251087359E-2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1.479896991931951E-4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5.3369719228609297E-5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1.6628836436732275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0.83144230237289651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3.6541142980443857E-2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3.9758563028130044E-2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3.9488651485198999E-2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3.0324396081902818E-2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7.5402101230259778E-5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9.6650237527144727E-6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0.21742902630289238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0.24337448720569685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0.24038427359102091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0.18997333006886785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7.2664765960010812E-5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7.0906755152011703E-6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0.18201094406061019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0.20365616496374375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0.2385932215608374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0.1963239358858487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3.2583534785861706E-3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6.8357956008492403E-6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0.15705241960080238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0.17924431658672973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0.45755854672987117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0.41595660087027714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3.5278818965665461E-2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1.6856335990819268E-4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3.39669985097014E-6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4.5126464468544702E-5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1.2512589001604301E-4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6.8012092584450305E-5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1.246528846449E-5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1.8184705582802201E-6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2.35937633724991E-5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4.8288988055290901E-5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3.4327860093197901E-5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8.6252338494114804E-6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1.7407360764885799E-6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1.8809916447433999E-5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3.4054535188953697E-5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2.7984908899861198E-5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7.7272357991998094E-6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2.5186321329565899E-6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3.2081535721798499E-5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8.3960390689192995E-5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1.17174762029123E-4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4.3203412507170898E-5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2.6243998992725443E-5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1.6938358950557429E-4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4.4880103213772876E-4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2.9533978197354704E-4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6.4570160330883661E-5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2.5961855863055152E-4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0.13761254512266899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0.23764996658855203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0.19909403510662108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9.2400542428437062E-3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3.3511166095167796E-5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1.8557923120780578E-3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3.6946869615320037E-3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3.5456987619575013E-3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2.8410108561649789E-3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4.9608299641122559E-5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1.5270839476027E-5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3.7724242617928087E-3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8.8374969567461565E-3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8.4488751868088598E-3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7.0970534813799878E-3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4.8805155232073375E-5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1.645710541620856E-5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0.70637188975332854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4.4420452630306094E-4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4.7898786298073781E-4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5.0000656412886959E-4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3.7249749788793391E-4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2.2937031606284942E-5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4.3571195165788058E-6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6.4568629298178873E-2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6.8508276196393714E-2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6.7904496718529772E-2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5.1489030211388308E-2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1.5197668331679687E-5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2.8645233136633399E-6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0.18324020485673828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0.19499850970346888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0.1929770439266934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0.14993988780997491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1.2664602619892314E-5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2.5204098531587298E-6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7.1261028742193422E-2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7.9337729353034139E-2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7.8208620011737048E-2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6.1061583172674919E-2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8.6548460598346798E-6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1.7745817088999499E-6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3.63030049239878E-6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3.9120810705793599E-5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1.19450563475505E-4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8.9046366140864495E-5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2.3602241655526799E-5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1.9305864605891502E-6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2.0390350963686501E-5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4.3232694311877701E-5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3.82350514531592E-5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1.13643177220692E-5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1.81808504297685E-6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1.64214780487885E-5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3.0816576676927102E-5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3.0251967129297801E-5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9.3842975082453396E-6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1.82204826349211E-6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9.6080695938897502E-6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1.6341700604658999E-5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1.9196833241658601E-5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6.5372855997880202E-6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2.556069029551737E-4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8.2021733218630931E-5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8.3626195010933483E-5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1.3973457233304709E-5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4.5741303730116E-6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8.0733851398668701E-7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2.3212476924696487E-3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2.256663433000169E-3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2.2289503088864333E-3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1.2421753500850129E-5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4.9659498482846003E-6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1.2962428369913296E-6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1.4712464790862901E-4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1.5509137087268952E-4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1.5540055998302678E-4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2.2604579938588731E-5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8.3999569917308001E-6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2.2875522385282378E-6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2.5343849066915471E-3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2.3600899865910394E-3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1.2303763188880115E-5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1.0050657761744399E-5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2.7198609326234037E-6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5.7263633742014397</v>
      </c>
      <c r="G1949" s="3">
        <f t="shared" ref="G1949:K1949" si="1303">SUM(G1950:G1972)</f>
        <v>5.7057333375455395</v>
      </c>
      <c r="H1949" s="3">
        <f t="shared" si="1303"/>
        <v>5.8288349325071342</v>
      </c>
      <c r="I1949" s="3">
        <f t="shared" si="1303"/>
        <v>6.5682067406947837</v>
      </c>
      <c r="J1949" s="3">
        <f t="shared" si="1303"/>
        <v>7.1445922008044596</v>
      </c>
      <c r="K1949" s="3">
        <f t="shared" si="1303"/>
        <v>7.4752769724165704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2.2350943056824755E-2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2.6806562372509293E-2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2.0358125407920573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2.773155417016707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2.7824962768282009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7.8803700442506581E-3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1.3613430246808901E-2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1.8140330930019568E-2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0.74810946805678991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0.81278013722722897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0.86848255131210705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3.4591143379842752E-2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4.8246016452674796E-2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5.268223248490092E-2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3.5734916355078519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3.44441311330832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3.7097411654043397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2.8877899393348202E-4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2.0593395248328432E-4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3.3173208578253597E-4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0.21060187112944068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1.9333257741355702E-4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8.8443800164058798E-5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4.8367467656926503E-5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1.50482710549179E-3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1.8369415213628702E-2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1.11533720591718E-5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9.0389449734931801E-4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1.8747078816138301E-3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0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0.111686023419709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9.4146586250131503E-2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0.64032565131735197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0.64092759159091606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2.4342090860357546E-6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1.54433810849866E-5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1.2674393640471001E-5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9.3115903080516205E-3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9.5033940894333098E-3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-8.3744870586190069E-6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-2.4089919330775002E-5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4.7027582563838696E-2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4.7124130756417096E-2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-4.7856498024022233E-6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-1.2293442626946399E-5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5.9897384999718801E-6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-1.6846981172923702E-5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1.5878799683208876E-3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0.5169232555313974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9.1579247469349319E-5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1.4489262602628302E-5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1.40765033222837E-5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0.18441392782676036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0.21833614744283186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0.39879713726561294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-7.9085172809936939E-6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-2.28569577028201E-5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0.80669290016805906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0.95288696133815032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1.739576141939537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-1.0489294895122889E-5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-1.7514972157064199E-5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2.5601990492806195E-3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7.0540208180025585E-7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4.4626791281900032E-5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-2.0616497460719729E-6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-1.1033133864717799E-5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1.8146805732476601E-6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2.7668155875326303E-4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1.1115186945055101E-3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5.6411538005880032E-5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4.8456703883742198E-5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3.1373429717781398E-5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1.32345240770606E-4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1.50690839000339E-3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1.3391530585299906E-5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2.3604386171762998E-6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1.1896980631342299E-5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7.0529265207479704E-5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3.0758782440191298E-2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1.5074425656981571E-6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-1.14512864737364E-5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-9.2074406216563404E-6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2.8466387903971295</v>
      </c>
      <c r="G1973" s="3">
        <f t="shared" ref="G1973" si="1306">SUM(G1974:G1996)</f>
        <v>3.0825164641735139</v>
      </c>
      <c r="H1973" s="3">
        <f t="shared" ref="H1973" si="1307">SUM(H1974:H1996)</f>
        <v>2.885610925265699</v>
      </c>
      <c r="I1973" s="3">
        <f t="shared" ref="I1973" si="1308">SUM(I1974:I1996)</f>
        <v>2.9629445065673869</v>
      </c>
      <c r="J1973" s="3">
        <f t="shared" ref="J1973" si="1309">SUM(J1974:J1996)</f>
        <v>2.9630236196144635</v>
      </c>
      <c r="K1973" s="3">
        <f t="shared" ref="K1973" si="1310">SUM(K1974:K1996)</f>
        <v>2.9630424229644619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1.267638498708731E-2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1.6090689492498013E-2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1.4413127627683691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1.443197906324589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1.4836988388599894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4.1723883943629103E-3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1.2104897363433658E-2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1.2708291536872043E-2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1.2481327055608116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1.2491129547632134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1.21591842289771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7.7870757538705008E-4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1.0455754110153361E-3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1.2376963745450384E-3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0.20616359587187866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0.203180904861677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0.19606740239670797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5.34027010654749E-5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1.07268010050758E-4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7.3407679056309999E-5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2.05038676177397E-4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8.5835319079993297E-5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1.09281814121407E-5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9.8589821131143409E-4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1.0409887017562701E-3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1.8904902365749302E-5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1.3304670336139301E-3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1.2844448974869099E-3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6.7122989656304491E-2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6.4796543864899997E-2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6.4778849850168296E-2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0.78877016437315595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0.78930495637738107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8.1516550779446584E-6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5.5716116531102293E-5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3.6631676797365806E-5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4.0096782965298397E-4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5.5413628945001701E-4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9.3501145871249688E-6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5.0205643211659592E-5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3.2716265760857097E-5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1.4023255352490601E-4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2.0177962833333802E-4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9.3386610657617697E-5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0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-9.6020611045650797E-6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6.6597441256808221E-2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0.26272354473671089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-4.7187680500245313E-6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5.8904973339258297E-5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3.9106261175888196E-5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0.9330612271805071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0.93360314725281923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-7.5783696086096156E-6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5.1104375642270399E-5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3.3925326853172204E-5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0.2008195553177006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0.20071744772577538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0.20089042725213224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-1.0153615419695831E-6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0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1.0804438596898603E-2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2.6830804153015484E-6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5.7829992792691608E-5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-4.5886549666056812E-6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-1.2091549504088899E-5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3.0775510213620699E-4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9.9915886685206711E-4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4.8129915310220527E-6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1.2089020119901798E-5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1.42574932611932E-5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1.3550456415554698E-4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4.16726358579533E-4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2.8501174722810107E-6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7.5793607452462986E-6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1.1003017714373099E-5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6.8165788397878092E-5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1.83283054284349E-4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9.8368687154719828E-6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1.0356132161529401E-5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-1.2752566857539188E-6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399.8653318734269</v>
      </c>
      <c r="G1997" s="3">
        <f t="shared" ref="G1997:K1997" si="1313">SUM(G1998:G2006)</f>
        <v>399.40185759459126</v>
      </c>
      <c r="H1997" s="3">
        <f t="shared" si="1313"/>
        <v>406.88979460681702</v>
      </c>
      <c r="I1997" s="3">
        <f t="shared" si="1313"/>
        <v>419.37083407500103</v>
      </c>
      <c r="J1997" s="3">
        <f t="shared" si="1313"/>
        <v>466.66840548341145</v>
      </c>
      <c r="K1997" s="3">
        <f t="shared" si="1313"/>
        <v>505.76389629553347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1.6988928720287693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3.7354316630136086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5.5547791050064097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80.654688169080657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417.7402014384046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493.11357939302593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1.62649417307256E-3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3.4677899751664799E-3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5.6193955032721298E-3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4.2210497292886293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7.73735015659312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12.434879385720322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14.126835087202309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26.506034086608498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47.562253834150994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32.79075386472357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4.9002713686197348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106.16880929505237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125.15922019888336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125.23833104861089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70.94898828772078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2.5063869958580506E-2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3.6479426314045297E-3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13.886632963273501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62.890337482219202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127.89556596752999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11.887794324500906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8.4336880103058898E-3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2.6677503206254056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2.5164445213787228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2.1001784277301665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5.3850876820138883E-3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3.5422565351919625E-3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6.1374665298837407E-4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41.452791611311397</v>
      </c>
      <c r="G2007" s="3">
        <f t="shared" ref="G2007" si="1316">SUM(G2008:G2016)</f>
        <v>42.399870382134303</v>
      </c>
      <c r="H2007" s="3">
        <f t="shared" ref="H2007" si="1317">SUM(H2008:H2016)</f>
        <v>43.474637058623507</v>
      </c>
      <c r="I2007" s="3">
        <f t="shared" ref="I2007" si="1318">SUM(I2008:I2016)</f>
        <v>45.336728565073315</v>
      </c>
      <c r="J2007" s="3">
        <f t="shared" ref="J2007" si="1319">SUM(J2008:J2016)</f>
        <v>49.209042666926244</v>
      </c>
      <c r="K2007" s="3">
        <f t="shared" ref="K2007" si="1320">SUM(K2008:K2016)</f>
        <v>53.2147743036547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5.197918513021247E-2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0.10653866337447065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0.10744733333899747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2.8265149422736419E-2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14.278814414613501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49.999328295038602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1.4E-2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4.4073903463843003E-2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4.41410467626644E-2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5.9110134960058353E-4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1.0602377137780099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1.1459907080767902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11.602812426181185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5.7932369446866971E-3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8.332634276460027E-3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5.460851135440592E-3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1.2394342742953401E-3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1.3461188346308898E-4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16.533566538146999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23.537213001476502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35.412234201579899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33.865882156641106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2.0688663813832799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2.8313735376011466E-3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2.8363761021861899E-3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2.8439282523102303E-3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2.8689476193368198E-3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4.5430727257131799E-4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3.28901766909517E-4</v>
      </c>
      <c r="G2017" s="3">
        <f t="shared" ref="G2017" si="1324">SUM(G2018,G2022,G2025)</f>
        <v>9.7397109592838938E-4</v>
      </c>
      <c r="H2017" s="3">
        <f t="shared" ref="H2017" si="1325">SUM(H2018,H2022,H2025)</f>
        <v>9.2537927559956934E-3</v>
      </c>
      <c r="I2017" s="3">
        <f t="shared" ref="I2017" si="1326">SUM(I2018,I2022,I2025)</f>
        <v>0.15315986075835283</v>
      </c>
      <c r="J2017" s="3">
        <f t="shared" ref="J2017" si="1327">SUM(J2018,J2022,J2025)</f>
        <v>1.1154231326984287</v>
      </c>
      <c r="K2017" s="3">
        <f t="shared" ref="K2017" si="1328">SUM(K2018,K2022,K2025)</f>
        <v>2.4637135739682896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3.28901766909517E-4</v>
      </c>
      <c r="G2018" s="1" cm="1">
        <f t="array" ref="G2018">SUMPRODUCT(ISNUMBER(SEARCH("SUP_ELCH2*",[1]OUT_SyntheticFuels!$C$4:$C$1000))*1,("Var_cap"=[1]OUT_SyntheticFuels!$B$4:$B$1000)*1,[1]OUT_SyntheticFuels!F$4:F$1000)</f>
        <v>9.7397109592838938E-4</v>
      </c>
      <c r="H2018" s="1" cm="1">
        <f t="array" ref="H2018">SUMPRODUCT(ISNUMBER(SEARCH("SUP_ELCH2*",[1]OUT_SyntheticFuels!$C$4:$C$1000))*1,("Var_cap"=[1]OUT_SyntheticFuels!$B$4:$B$1000)*1,[1]OUT_SyntheticFuels!G$4:G$1000)</f>
        <v>9.2537927559956934E-3</v>
      </c>
      <c r="I2018" s="1" cm="1">
        <f t="array" ref="I2018">SUMPRODUCT(ISNUMBER(SEARCH("SUP_ELCH2*",[1]OUT_SyntheticFuels!$C$4:$C$1000))*1,("Var_cap"=[1]OUT_SyntheticFuels!$B$4:$B$1000)*1,[1]OUT_SyntheticFuels!H$4:H$1000)</f>
        <v>0.1531596747273653</v>
      </c>
      <c r="J2018" s="1" cm="1">
        <f t="array" ref="J2018">SUMPRODUCT(ISNUMBER(SEARCH("SUP_ELCH2*",[1]OUT_SyntheticFuels!$C$4:$C$1000))*1,("Var_cap"=[1]OUT_SyntheticFuels!$B$4:$B$1000)*1,[1]OUT_SyntheticFuels!I$4:I$1000)</f>
        <v>1.1154222602584123</v>
      </c>
      <c r="K2018" s="1" cm="1">
        <f t="array" ref="K2018">SUMPRODUCT(ISNUMBER(SEARCH("SUP_ELCH2*",[1]OUT_SyntheticFuels!$C$4:$C$1000))*1,("Var_cap"=[1]OUT_SyntheticFuels!$B$4:$B$1000)*1,[1]OUT_SyntheticFuels!J$4:J$1000)</f>
        <v>2.2340560492320822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3.28901766909517E-4</v>
      </c>
      <c r="G2019" s="1">
        <f t="shared" ref="G2019" si="1332">G2018-G2020-G2021</f>
        <v>9.7397109592838938E-4</v>
      </c>
      <c r="H2019" s="1">
        <f t="shared" ref="H2019" si="1333">H2018-H2020-H2021</f>
        <v>9.2537927559956934E-3</v>
      </c>
      <c r="I2019" s="1">
        <f t="shared" ref="I2019" si="1334">I2018-I2020-I2021</f>
        <v>0.15315731660957507</v>
      </c>
      <c r="J2019" s="1">
        <f t="shared" ref="J2019" si="1335">J2018-J2020-J2021</f>
        <v>0.74511361555928635</v>
      </c>
      <c r="K2019" s="1">
        <f t="shared" ref="K2019" si="1336">K2018-K2020-K2021</f>
        <v>1.7780086426001065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2.3581177902357499E-6</v>
      </c>
      <c r="J2020" s="1" cm="1">
        <f t="array" ref="J2020">SUMPRODUCT(ISNUMBER(SEARCH("SUP_ELCH2*D",[1]OUT_SyntheticFuels!$C$4:$C$1000))*1,("Var_cap"=[1]OUT_SyntheticFuels!$B$4:$B$1000)*1,[1]OUT_SyntheticFuels!I$4:I$1000)</f>
        <v>0.37017437027026801</v>
      </c>
      <c r="K2020" s="1" cm="1">
        <f t="array" ref="K2020">SUMPRODUCT(ISNUMBER(SEARCH("SUP_ELCH2*D",[1]OUT_SyntheticFuels!$C$4:$C$1000))*1,("Var_cap"=[1]OUT_SyntheticFuels!$B$4:$B$1000)*1,[1]OUT_SyntheticFuels!J$4:J$1000)</f>
        <v>0.45595904480934002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1.3427442885792599E-4</v>
      </c>
      <c r="K2021" s="1" cm="1">
        <f t="array" ref="K2021">SUMPRODUCT(ISNUMBER(SEARCH("SUP_ELCH2*SOEC*",[1]OUT_SyntheticFuels!$C$4:$C$1000))*1,("Var_cap"=[1]OUT_SyntheticFuels!$B$4:$B$1000)*1,[1]OUT_SyntheticFuels!J$4:J$1000)</f>
        <v>8.8361822635662935E-5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1.86030987538954E-7</v>
      </c>
      <c r="J2022" s="1">
        <f t="shared" ref="J2022" si="1341">SUM(J2023:J2024)</f>
        <v>8.7244001653016512E-7</v>
      </c>
      <c r="K2022" s="1">
        <f t="shared" ref="K2022" si="1342">SUM(K2023:K2024)</f>
        <v>6.3684904570332872E-5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1.86030987538954E-7</v>
      </c>
      <c r="J2023" s="1" cm="1">
        <f t="array" ref="J2023">SUMPRODUCT(ISNUMBER(SEARCH("SUP_NGAH2",[1]OUT_SyntheticFuels!$C$4:$C$1000))*1,("Var_cap"=[1]OUT_SyntheticFuels!$B$4:$B$1000)*1,[1]OUT_SyntheticFuels!I$4:I$1000)-J2024</f>
        <v>6.6285422081411512E-7</v>
      </c>
      <c r="K2023" s="1" cm="1">
        <f t="array" ref="K2023">SUMPRODUCT(ISNUMBER(SEARCH("SUP_NGAH2",[1]OUT_SyntheticFuels!$C$4:$C$1000))*1,("Var_cap"=[1]OUT_SyntheticFuels!$B$4:$B$1000)*1,[1]OUT_SyntheticFuels!J$4:J$1000)-K2024</f>
        <v>3.8916917138551944E-5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2.0958579571605E-7</v>
      </c>
      <c r="K2024" s="1" cm="1">
        <f t="array" ref="K2024">SUMPRODUCT(ISNUMBER(SEARCH("SUP_NGAH2CCS",[1]OUT_SyntheticFuels!$C$4:$C$1000))*1,("Var_cap"=[1]OUT_SyntheticFuels!$B$4:$B$1000)*1,[1]OUT_SyntheticFuels!J$4:J$1000)</f>
        <v>2.4767987431780928E-5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0.22959383983163714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1.5064005619153109E-5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0.22957877582601799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1.8448083984037703E-2</v>
      </c>
      <c r="G2029" s="7" cm="1">
        <f t="array" ref="G2029">SUMPRODUCT(("CT_CWODBDS"=[1]OUT_SyntheticFuels!$C$4:$C$1000)*1,("Var_cap"=[1]OUT_SyntheticFuels!$B$4:$B$1000)*1,[1]OUT_SyntheticFuels!F$4:F$1000)</f>
        <v>1.7043580155276516E-4</v>
      </c>
      <c r="H2029" s="7" cm="1">
        <f t="array" ref="H2029">SUMPRODUCT(("CT_CWODBDS"=[1]OUT_SyntheticFuels!$C$4:$C$1000)*1,("Var_cap"=[1]OUT_SyntheticFuels!$B$4:$B$1000)*1,[1]OUT_SyntheticFuels!G$4:G$1000)</f>
        <v>1.6757734238514316E-4</v>
      </c>
      <c r="I2029" s="7" cm="1">
        <f t="array" ref="I2029">SUMPRODUCT(("CT_CWODBDS"=[1]OUT_SyntheticFuels!$C$4:$C$1000)*1,("Var_cap"=[1]OUT_SyntheticFuels!$B$4:$B$1000)*1,[1]OUT_SyntheticFuels!H$4:H$1000)</f>
        <v>1.5707797113052868E-5</v>
      </c>
      <c r="J2029" s="7" cm="1">
        <f t="array" ref="J2029">SUMPRODUCT(("CT_CWODBDS"=[1]OUT_SyntheticFuels!$C$4:$C$1000)*1,("Var_cap"=[1]OUT_SyntheticFuels!$B$4:$B$1000)*1,[1]OUT_SyntheticFuels!I$4:I$1000)</f>
        <v>9.9773918555882518E-6</v>
      </c>
      <c r="K2029" s="7" cm="1">
        <f t="array" ref="K2029">SUMPRODUCT(("CT_CWODBDS"=[1]OUT_SyntheticFuels!$C$4:$C$1000)*1,("Var_cap"=[1]OUT_SyntheticFuels!$B$4:$B$1000)*1,[1]OUT_SyntheticFuels!J$4:J$1000)</f>
        <v>9.6170590163463155E-6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7.5035590307116003E-6</v>
      </c>
      <c r="K2030" s="7" cm="1">
        <f t="array" ref="K2030">SUMPRODUCT(("CT_CWODBDSCCS"=[1]OUT_SyntheticFuels!$C$4:$C$1000)*1,("Var_cap"=[1]OUT_SyntheticFuels!$B$4:$B$1000)*1,[1]OUT_SyntheticFuels!J$4:J$1000)</f>
        <v>8.0188131901133095E-2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8.6400962923860181E-3</v>
      </c>
      <c r="G2031" s="7" cm="1">
        <f t="array" ref="G2031">SUMPRODUCT(("CT_CWODETH"=[1]OUT_SyntheticFuels!$C$4:$C$1000)*1,("Var_cap"=[1]OUT_SyntheticFuels!$B$4:$B$1000)*1,[1]OUT_SyntheticFuels!F$4:F$1000)</f>
        <v>8.6402276057317724E-3</v>
      </c>
      <c r="H2031" s="7" cm="1">
        <f t="array" ref="H2031">SUMPRODUCT(("CT_CWODETH"=[1]OUT_SyntheticFuels!$C$4:$C$1000)*1,("Var_cap"=[1]OUT_SyntheticFuels!$B$4:$B$1000)*1,[1]OUT_SyntheticFuels!G$4:G$1000)</f>
        <v>1.9264192995804553E-2</v>
      </c>
      <c r="I2031" s="7" cm="1">
        <f t="array" ref="I2031">SUMPRODUCT(("CT_CWODETH"=[1]OUT_SyntheticFuels!$C$4:$C$1000)*1,("Var_cap"=[1]OUT_SyntheticFuels!$B$4:$B$1000)*1,[1]OUT_SyntheticFuels!H$4:H$1000)</f>
        <v>1.1373023349262046E-5</v>
      </c>
      <c r="J2031" s="7" cm="1">
        <f t="array" ref="J2031">SUMPRODUCT(("CT_CWODETH"=[1]OUT_SyntheticFuels!$C$4:$C$1000)*1,("Var_cap"=[1]OUT_SyntheticFuels!$B$4:$B$1000)*1,[1]OUT_SyntheticFuels!I$4:I$1000)</f>
        <v>1.084171553430123E-5</v>
      </c>
      <c r="K2031" s="7" cm="1">
        <f t="array" ref="K2031">SUMPRODUCT(("CT_CWODETH"=[1]OUT_SyntheticFuels!$C$4:$C$1000)*1,("Var_cap"=[1]OUT_SyntheticFuels!$B$4:$B$1000)*1,[1]OUT_SyntheticFuels!J$4:J$1000)</f>
        <v>7.2272353329795443E-6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6.0239901600729102E-6</v>
      </c>
      <c r="K2032" s="7" cm="1">
        <f t="array" ref="K2032">SUMPRODUCT(("CT_CWODETHCCS"=[1]OUT_SyntheticFuels!$C$4:$C$1000)*1,("Var_cap"=[1]OUT_SyntheticFuels!$B$4:$B$1000)*1,[1]OUT_SyntheticFuels!J$4:J$1000)</f>
        <v>7.0888153295738401E-6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4.9395190653797001E-2</v>
      </c>
      <c r="G2033" s="7" cm="1">
        <f t="array" ref="G2033">SUMPRODUCT(("SUP_MNRBIO"=[1]OUT_SyntheticFuels!$C$4:$C$1000)*1,("Var_cap"=[1]OUT_SyntheticFuels!$B$4:$B$1000)*1,[1]OUT_SyntheticFuels!F$4:F$1000)</f>
        <v>0.11058496958135737</v>
      </c>
      <c r="H2033" s="7" cm="1">
        <f t="array" ref="H2033">SUMPRODUCT(("SUP_MNRBIO"=[1]OUT_SyntheticFuels!$C$4:$C$1000)*1,("Var_cap"=[1]OUT_SyntheticFuels!$B$4:$B$1000)*1,[1]OUT_SyntheticFuels!G$4:G$1000)</f>
        <v>0.12000703167531708</v>
      </c>
      <c r="I2033" s="7" cm="1">
        <f t="array" ref="I2033">SUMPRODUCT(("SUP_MNRBIO"=[1]OUT_SyntheticFuels!$C$4:$C$1000)*1,("Var_cap"=[1]OUT_SyntheticFuels!$B$4:$B$1000)*1,[1]OUT_SyntheticFuels!H$4:H$1000)</f>
        <v>0.15149011198505358</v>
      </c>
      <c r="J2033" s="7" cm="1">
        <f t="array" ref="J2033">SUMPRODUCT(("SUP_MNRBIO"=[1]OUT_SyntheticFuels!$C$4:$C$1000)*1,("Var_cap"=[1]OUT_SyntheticFuels!$B$4:$B$1000)*1,[1]OUT_SyntheticFuels!I$4:I$1000)</f>
        <v>0.17933510532403882</v>
      </c>
      <c r="K2033" s="7" cm="1">
        <f t="array" ref="K2033">SUMPRODUCT(("SUP_MNRBIO"=[1]OUT_SyntheticFuels!$C$4:$C$1000)*1,("Var_cap"=[1]OUT_SyntheticFuels!$B$4:$B$1000)*1,[1]OUT_SyntheticFuels!J$4:J$1000)</f>
        <v>0.34965052634388971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0.212666322177954</v>
      </c>
      <c r="G2034" s="7" cm="1">
        <f t="array" ref="G2034">SUMPRODUCT(("SUP_WSTBIO"=[1]OUT_SyntheticFuels!$C$4:$C$1000)*1,("Var_cap"=[1]OUT_SyntheticFuels!$B$4:$B$1000)*1,[1]OUT_SyntheticFuels!F$4:F$1000)</f>
        <v>0.21295966046205886</v>
      </c>
      <c r="H2034" s="7" cm="1">
        <f t="array" ref="H2034">SUMPRODUCT(("SUP_WSTBIO"=[1]OUT_SyntheticFuels!$C$4:$C$1000)*1,("Var_cap"=[1]OUT_SyntheticFuels!$B$4:$B$1000)*1,[1]OUT_SyntheticFuels!G$4:G$1000)</f>
        <v>0.21295824164081734</v>
      </c>
      <c r="I2034" s="7" cm="1">
        <f t="array" ref="I2034">SUMPRODUCT(("SUP_WSTBIO"=[1]OUT_SyntheticFuels!$C$4:$C$1000)*1,("Var_cap"=[1]OUT_SyntheticFuels!$B$4:$B$1000)*1,[1]OUT_SyntheticFuels!H$4:H$1000)</f>
        <v>0.21222388717456853</v>
      </c>
      <c r="J2034" s="7" cm="1">
        <f t="array" ref="J2034">SUMPRODUCT(("SUP_WSTBIO"=[1]OUT_SyntheticFuels!$C$4:$C$1000)*1,("Var_cap"=[1]OUT_SyntheticFuels!$B$4:$B$1000)*1,[1]OUT_SyntheticFuels!I$4:I$1000)</f>
        <v>0.20568665201666805</v>
      </c>
      <c r="K2034" s="7" cm="1">
        <f t="array" ref="K2034">SUMPRODUCT(("SUP_WSTBIO"=[1]OUT_SyntheticFuels!$C$4:$C$1000)*1,("Var_cap"=[1]OUT_SyntheticFuels!$B$4:$B$1000)*1,[1]OUT_SyntheticFuels!J$4:J$1000)</f>
        <v>0.19354272072891218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7.2507554049647202E-6</v>
      </c>
      <c r="K2036" s="7" cm="1">
        <f t="array" ref="K2036">SUMPRODUCT(("SUP_WSTHTGBIO"=[1]OUT_SyntheticFuels!$C$4:$C$1000)*1,("Var_cap"=[1]OUT_SyntheticFuels!$B$4:$B$1000)*1,[1]OUT_SyntheticFuels!J$4:J$1000)</f>
        <v>7.3190580773803079E-6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2.7730925971495101E-6</v>
      </c>
      <c r="K2037" s="7" cm="1">
        <f t="array" ref="K2037">SUMPRODUCT(("SUP_WSTHTGBIOCCS"=[1]OUT_SyntheticFuels!$C$4:$C$1000)*1,("Var_cap"=[1]OUT_SyntheticFuels!$B$4:$B$1000)*1,[1]OUT_SyntheticFuels!J$4:J$1000)</f>
        <v>2.7938527896859436E-6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2.6533344157508597E-7</v>
      </c>
      <c r="G2038" s="7" cm="1">
        <f t="array" ref="G2038">SUMPRODUCT(("SUP_WODBIO"=[1]OUT_SyntheticFuels!$C$4:$C$1000)*1,("Var_cap"=[1]OUT_SyntheticFuels!$B$4:$B$1000)*1,[1]OUT_SyntheticFuels!F$4:F$1000)</f>
        <v>1.145180344586868E-5</v>
      </c>
      <c r="H2038" s="7" cm="1">
        <f t="array" ref="H2038">SUMPRODUCT(("SUP_WODBIO"=[1]OUT_SyntheticFuels!$C$4:$C$1000)*1,("Var_cap"=[1]OUT_SyntheticFuels!$B$4:$B$1000)*1,[1]OUT_SyntheticFuels!G$4:G$1000)</f>
        <v>1.1726204014480976E-5</v>
      </c>
      <c r="I2038" s="7" cm="1">
        <f t="array" ref="I2038">SUMPRODUCT(("SUP_WODBIO"=[1]OUT_SyntheticFuels!$C$4:$C$1000)*1,("Var_cap"=[1]OUT_SyntheticFuels!$B$4:$B$1000)*1,[1]OUT_SyntheticFuels!H$4:H$1000)</f>
        <v>1.1745280441590835E-5</v>
      </c>
      <c r="J2038" s="7" cm="1">
        <f t="array" ref="J2038">SUMPRODUCT(("SUP_WODBIO"=[1]OUT_SyntheticFuels!$C$4:$C$1000)*1,("Var_cap"=[1]OUT_SyntheticFuels!$B$4:$B$1000)*1,[1]OUT_SyntheticFuels!I$4:I$1000)</f>
        <v>1.3103252698776454E-5</v>
      </c>
      <c r="K2038" s="7" cm="1">
        <f t="array" ref="K2038">SUMPRODUCT(("SUP_WODBIO"=[1]OUT_SyntheticFuels!$C$4:$C$1000)*1,("Var_cap"=[1]OUT_SyntheticFuels!$B$4:$B$1000)*1,[1]OUT_SyntheticFuels!J$4:J$1000)</f>
        <v>8.5697547841427852E-6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7.5763728732208301E-6</v>
      </c>
      <c r="K2039" s="7" cm="1">
        <f t="array" ref="K2039">SUMPRODUCT(("SUP_WODBIOCCS"=[1]OUT_SyntheticFuels!$C$4:$C$1000)*1,("Var_cap"=[1]OUT_SyntheticFuels!$B$4:$B$1000)*1,[1]OUT_SyntheticFuels!J$4:J$1000)</f>
        <v>7.6299595259817504E-6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4.2340958979553152E-2</v>
      </c>
      <c r="G2040" s="7" cm="1">
        <f t="array" ref="G2040">SUMPRODUCT(("SUP_BIONGA"=[1]OUT_SyntheticFuels!$C$4:$C$1000)*1,("Var_cap"=[1]OUT_SyntheticFuels!$B$4:$B$1000)*1,[1]OUT_SyntheticFuels!F$4:F$1000)</f>
        <v>0.11787851405093348</v>
      </c>
      <c r="H2040" s="7" cm="1">
        <f t="array" ref="H2040">SUMPRODUCT(("SUP_BIONGA"=[1]OUT_SyntheticFuels!$C$4:$C$1000)*1,("Var_cap"=[1]OUT_SyntheticFuels!$B$4:$B$1000)*1,[1]OUT_SyntheticFuels!G$4:G$1000)</f>
        <v>0.10788812083378736</v>
      </c>
      <c r="I2040" s="7" cm="1">
        <f t="array" ref="I2040">SUMPRODUCT(("SUP_BIONGA"=[1]OUT_SyntheticFuels!$C$4:$C$1000)*1,("Var_cap"=[1]OUT_SyntheticFuels!$B$4:$B$1000)*1,[1]OUT_SyntheticFuels!H$4:H$1000)</f>
        <v>8.9840157864256406E-2</v>
      </c>
      <c r="J2040" s="7" cm="1">
        <f t="array" ref="J2040">SUMPRODUCT(("SUP_BIONGA"=[1]OUT_SyntheticFuels!$C$4:$C$1000)*1,("Var_cap"=[1]OUT_SyntheticFuels!$B$4:$B$1000)*1,[1]OUT_SyntheticFuels!I$4:I$1000)</f>
        <v>9.2021268608999479E-2</v>
      </c>
      <c r="K2040" s="7" cm="1">
        <f t="array" ref="K2040">SUMPRODUCT(("SUP_BIONGA"=[1]OUT_SyntheticFuels!$C$4:$C$1000)*1,("Var_cap"=[1]OUT_SyntheticFuels!$B$4:$B$1000)*1,[1]OUT_SyntheticFuels!J$4:J$1000)</f>
        <v>0.10369840492830909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0.35477214354267872</v>
      </c>
      <c r="G2041" s="7" cm="1">
        <f t="array" ref="G2041">SUMPRODUCT(("CT_CWODPLT"=[1]OUT_SyntheticFuels!$C$4:$C$1000)*1,("Var_cap"=[1]OUT_SyntheticFuels!$B$4:$B$1000)*1,[1]OUT_SyntheticFuels!F$4:F$1000)</f>
        <v>0.40995434174946621</v>
      </c>
      <c r="H2041" s="7" cm="1">
        <f t="array" ref="H2041">SUMPRODUCT(("CT_CWODPLT"=[1]OUT_SyntheticFuels!$C$4:$C$1000)*1,("Var_cap"=[1]OUT_SyntheticFuels!$B$4:$B$1000)*1,[1]OUT_SyntheticFuels!G$4:G$1000)</f>
        <v>0.15014559101177405</v>
      </c>
      <c r="I2041" s="7" cm="1">
        <f t="array" ref="I2041">SUMPRODUCT(("CT_CWODPLT"=[1]OUT_SyntheticFuels!$C$4:$C$1000)*1,("Var_cap"=[1]OUT_SyntheticFuels!$B$4:$B$1000)*1,[1]OUT_SyntheticFuels!H$4:H$1000)</f>
        <v>0.15014071158700498</v>
      </c>
      <c r="J2041" s="7" cm="1">
        <f t="array" ref="J2041">SUMPRODUCT(("CT_CWODPLT"=[1]OUT_SyntheticFuels!$C$4:$C$1000)*1,("Var_cap"=[1]OUT_SyntheticFuels!$B$4:$B$1000)*1,[1]OUT_SyntheticFuels!I$4:I$1000)</f>
        <v>0.17867205060683228</v>
      </c>
      <c r="K2041" s="7" cm="1">
        <f t="array" ref="K2041">SUMPRODUCT(("CT_CWODPLT"=[1]OUT_SyntheticFuels!$C$4:$C$1000)*1,("Var_cap"=[1]OUT_SyntheticFuels!$B$4:$B$1000)*1,[1]OUT_SyntheticFuels!J$4:J$1000)</f>
        <v>0.17329445093795662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2.9389247186662801E-7</v>
      </c>
      <c r="J2042" s="7" cm="1">
        <f t="array" ref="J2042">SUMPRODUCT(("SUP_H2NGA"=[1]OUT_SyntheticFuels!$C$4:$C$1000)*1,("Var_cap"=[1]OUT_SyntheticFuels!$B$4:$B$1000)*1,[1]OUT_SyntheticFuels!I$4:I$1000)</f>
        <v>5.9777836268547433E-5</v>
      </c>
      <c r="K2042" s="7" cm="1">
        <f t="array" ref="K2042">SUMPRODUCT(("SUP_H2NGA"=[1]OUT_SyntheticFuels!$C$4:$C$1000)*1,("Var_cap"=[1]OUT_SyntheticFuels!$B$4:$B$1000)*1,[1]OUT_SyntheticFuels!J$4:J$1000)</f>
        <v>6.0241952643602005E-5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5.3860810279238098E-7</v>
      </c>
      <c r="J2043" s="7" cm="1">
        <f t="array" ref="J2043">SUMPRODUCT(("SUP_H2DSL"=[1]OUT_SyntheticFuels!$C$4:$C$1000)*1,("Var_cap"=[1]OUT_SyntheticFuels!$B$4:$B$1000)*1,[1]OUT_SyntheticFuels!I$4:I$1000)</f>
        <v>0.29691838170578938</v>
      </c>
      <c r="K2043" s="7" cm="1">
        <f t="array" ref="K2043">SUMPRODUCT(("SUP_H2DSL"=[1]OUT_SyntheticFuels!$C$4:$C$1000)*1,("Var_cap"=[1]OUT_SyntheticFuels!$B$4:$B$1000)*1,[1]OUT_SyntheticFuels!J$4:J$1000)</f>
        <v>0.29691840808068704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6.0247955318863805E-7</v>
      </c>
      <c r="J2044" s="7" cm="1">
        <f t="array" ref="J2044">SUMPRODUCT(("SUP_H2GSL"=[1]OUT_SyntheticFuels!$C$4:$C$1000)*1,("Var_cap"=[1]OUT_SyntheticFuels!$B$4:$B$1000)*1,[1]OUT_SyntheticFuels!I$4:I$1000)</f>
        <v>5.7151088891485416E-2</v>
      </c>
      <c r="K2044" s="7" cm="1">
        <f t="array" ref="K2044">SUMPRODUCT(("SUP_H2GSL"=[1]OUT_SyntheticFuels!$C$4:$C$1000)*1,("Var_cap"=[1]OUT_SyntheticFuels!$B$4:$B$1000)*1,[1]OUT_SyntheticFuels!J$4:J$1000)</f>
        <v>5.7149623548068185E-2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715.94685662838515</v>
      </c>
      <c r="D3" s="3">
        <f t="shared" ref="D3:H3" si="0">SUM(D4:D7)</f>
        <v>703.77355000897728</v>
      </c>
      <c r="E3" s="3">
        <f t="shared" si="0"/>
        <v>667.16346417255363</v>
      </c>
      <c r="F3" s="3">
        <f t="shared" si="0"/>
        <v>602.27793102420105</v>
      </c>
      <c r="G3" s="3">
        <f t="shared" si="0"/>
        <v>538.44164620175832</v>
      </c>
      <c r="H3" s="3">
        <f t="shared" si="0"/>
        <v>500.96212466580334</v>
      </c>
    </row>
    <row r="4" spans="2:8" x14ac:dyDescent="0.25">
      <c r="B4" s="25" t="s">
        <v>1728</v>
      </c>
      <c r="C4" s="1">
        <f>'SPS1'!F761</f>
        <v>142.217449284521</v>
      </c>
      <c r="D4" s="1">
        <f>'SPS1'!G761</f>
        <v>140.24964683854793</v>
      </c>
      <c r="E4" s="1">
        <f>'SPS1'!H761</f>
        <v>143.11567638667589</v>
      </c>
      <c r="F4" s="1">
        <f>'SPS1'!I761</f>
        <v>144.89665846142333</v>
      </c>
      <c r="G4" s="1">
        <f>'SPS1'!J761</f>
        <v>146.11337327721881</v>
      </c>
      <c r="H4" s="1">
        <f>'SPS1'!K761</f>
        <v>147.35087778476515</v>
      </c>
    </row>
    <row r="5" spans="2:8" x14ac:dyDescent="0.25">
      <c r="B5" s="25" t="s">
        <v>1729</v>
      </c>
      <c r="C5" s="1">
        <f>'SPS1'!F880</f>
        <v>140.10109951490406</v>
      </c>
      <c r="D5" s="1">
        <f>'SPS1'!G880</f>
        <v>139.71931011427725</v>
      </c>
      <c r="E5" s="1">
        <f>'SPS1'!H880</f>
        <v>127.63956703191133</v>
      </c>
      <c r="F5" s="1">
        <f>'SPS1'!I880</f>
        <v>117.78965521309145</v>
      </c>
      <c r="G5" s="1">
        <f>'SPS1'!J880</f>
        <v>104.98474731626536</v>
      </c>
      <c r="H5" s="1">
        <f>'SPS1'!K880</f>
        <v>93.452162268873238</v>
      </c>
    </row>
    <row r="6" spans="2:8" x14ac:dyDescent="0.25">
      <c r="B6" s="25" t="s">
        <v>1730</v>
      </c>
      <c r="C6" s="1">
        <f>'SPS1'!F970</f>
        <v>219.90609957242395</v>
      </c>
      <c r="D6" s="1">
        <f>'SPS1'!G970</f>
        <v>216.73187417081471</v>
      </c>
      <c r="E6" s="1">
        <f>'SPS1'!H970</f>
        <v>215.37120743516792</v>
      </c>
      <c r="F6" s="1">
        <f>'SPS1'!I970</f>
        <v>198.06508383147741</v>
      </c>
      <c r="G6" s="1">
        <f>'SPS1'!J970</f>
        <v>180.3229859967482</v>
      </c>
      <c r="H6" s="1">
        <f>'SPS1'!K970</f>
        <v>164.96406874842927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213.72220825653613</v>
      </c>
      <c r="D7" s="1">
        <f>'SPS1'!G1134+'SPS1'!G1313+'SPS1'!G1397+'SPS1'!G1481+'SPS1'!G1488+'SPS1'!G1495+'SPS1'!G1544+'SPS1'!G1591+'SPS1'!G1638</f>
        <v>207.07271888533734</v>
      </c>
      <c r="E7" s="1">
        <f>'SPS1'!H1134+'SPS1'!H1313+'SPS1'!H1397+'SPS1'!H1481+'SPS1'!H1488+'SPS1'!H1495+'SPS1'!H1544+'SPS1'!H1591+'SPS1'!H1638</f>
        <v>181.03701331879842</v>
      </c>
      <c r="F7" s="1">
        <f>'SPS1'!I1134+'SPS1'!I1313+'SPS1'!I1397+'SPS1'!I1481+'SPS1'!I1488+'SPS1'!I1495+'SPS1'!I1544+'SPS1'!I1591+'SPS1'!I1638</f>
        <v>141.52653351820885</v>
      </c>
      <c r="G7" s="1">
        <f>'SPS1'!J1134+'SPS1'!J1313+'SPS1'!J1397+'SPS1'!J1481+'SPS1'!J1488+'SPS1'!J1495+'SPS1'!J1544+'SPS1'!J1591+'SPS1'!J1638</f>
        <v>107.02053961152589</v>
      </c>
      <c r="H7" s="1">
        <f>'SPS1'!K1134+'SPS1'!K1313+'SPS1'!K1397+'SPS1'!K1481+'SPS1'!K1488+'SPS1'!K1495+'SPS1'!K1544+'SPS1'!K1591+'SPS1'!K1638</f>
        <v>95.195015863735705</v>
      </c>
    </row>
    <row r="8" spans="2:8" x14ac:dyDescent="0.25">
      <c r="B8" s="2" t="s">
        <v>1736</v>
      </c>
      <c r="C8" s="3">
        <f>SUM(C9:C12)</f>
        <v>508.76988201769535</v>
      </c>
      <c r="D8" s="3">
        <f t="shared" ref="D8:H8" si="1">SUM(D9:D12)</f>
        <v>491.03358604988807</v>
      </c>
      <c r="E8" s="3">
        <f t="shared" si="1"/>
        <v>544.10359359449569</v>
      </c>
      <c r="F8" s="3">
        <f t="shared" si="1"/>
        <v>514.24904219353903</v>
      </c>
      <c r="G8" s="3">
        <f t="shared" si="1"/>
        <v>472.55291576827869</v>
      </c>
      <c r="H8" s="3">
        <f t="shared" si="1"/>
        <v>464.95987445556733</v>
      </c>
    </row>
    <row r="9" spans="2:8" x14ac:dyDescent="0.25">
      <c r="B9" s="25" t="s">
        <v>1733</v>
      </c>
      <c r="C9" s="1">
        <f>'SPS1'!F289+'SPS1'!F407</f>
        <v>493.38261116293046</v>
      </c>
      <c r="D9" s="1">
        <f>'SPS1'!G289+'SPS1'!G407</f>
        <v>472.91523649050839</v>
      </c>
      <c r="E9" s="1">
        <f>'SPS1'!H289+'SPS1'!H407</f>
        <v>523.22605877389663</v>
      </c>
      <c r="F9" s="1">
        <f>'SPS1'!I289+'SPS1'!I407</f>
        <v>487.3859562294333</v>
      </c>
      <c r="G9" s="1">
        <f>'SPS1'!J289+'SPS1'!J407</f>
        <v>438.39858899954862</v>
      </c>
      <c r="H9" s="1">
        <f>'SPS1'!K289+'SPS1'!K407</f>
        <v>393.56708189313605</v>
      </c>
    </row>
    <row r="10" spans="2:8" x14ac:dyDescent="0.25">
      <c r="B10" s="25" t="s">
        <v>1734</v>
      </c>
      <c r="C10" s="1">
        <f>'SPS1'!F588+'SPS1'!F602+'SPS1'!F642</f>
        <v>15.379706984313977</v>
      </c>
      <c r="D10" s="1">
        <f>'SPS1'!G588+'SPS1'!G602+'SPS1'!G642</f>
        <v>18.093367918479032</v>
      </c>
      <c r="E10" s="1">
        <f>'SPS1'!H588+'SPS1'!H602+'SPS1'!H642</f>
        <v>20.53547064225873</v>
      </c>
      <c r="F10" s="1">
        <f>'SPS1'!I588+'SPS1'!I602+'SPS1'!I642</f>
        <v>21.357643482986994</v>
      </c>
      <c r="G10" s="1">
        <f>'SPS1'!J588+'SPS1'!J602+'SPS1'!J642</f>
        <v>23.211094037506751</v>
      </c>
      <c r="H10" s="1">
        <f>'SPS1'!K588+'SPS1'!K602+'SPS1'!K642</f>
        <v>40.083633859570924</v>
      </c>
    </row>
    <row r="11" spans="2:8" x14ac:dyDescent="0.25">
      <c r="B11" s="25" t="s">
        <v>1732</v>
      </c>
      <c r="C11" s="1">
        <f>'SPS1'!F677</f>
        <v>7.5638704508663385E-3</v>
      </c>
      <c r="D11" s="1">
        <f>'SPS1'!G677</f>
        <v>2.4981640900644201E-2</v>
      </c>
      <c r="E11" s="1">
        <f>'SPS1'!H677</f>
        <v>0.34206417834039327</v>
      </c>
      <c r="F11" s="1">
        <f>'SPS1'!I677</f>
        <v>5.5054424811187452</v>
      </c>
      <c r="G11" s="1">
        <f>'SPS1'!J677</f>
        <v>10.943215980849404</v>
      </c>
      <c r="H11" s="1">
        <f>'SPS1'!K677</f>
        <v>31.309109041868652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1.6750373878683984E-5</v>
      </c>
      <c r="H12" s="1">
        <f>'SPS1'!K1702</f>
        <v>4.9660991698174028E-5</v>
      </c>
    </row>
    <row r="13" spans="2:8" x14ac:dyDescent="0.25">
      <c r="B13" s="2" t="s">
        <v>1737</v>
      </c>
      <c r="C13" s="3">
        <f>'SPS1'!F2+'SPS1'!F20-'SPS1'!F55</f>
        <v>961.63537274738508</v>
      </c>
      <c r="D13" s="3">
        <f>'SPS1'!G2+'SPS1'!G20-'SPS1'!G55</f>
        <v>957.14546076336967</v>
      </c>
      <c r="E13" s="3">
        <f>'SPS1'!H2+'SPS1'!H20-'SPS1'!H55</f>
        <v>956.60058268366936</v>
      </c>
      <c r="F13" s="3">
        <f>'SPS1'!I2+'SPS1'!I20-'SPS1'!I55</f>
        <v>829.17670587656471</v>
      </c>
      <c r="G13" s="3">
        <f>'SPS1'!J2+'SPS1'!J20-'SPS1'!J55</f>
        <v>687.79503496621965</v>
      </c>
      <c r="H13" s="3">
        <f>'SPS1'!K2+'SPS1'!K20-'SPS1'!K55</f>
        <v>597.50531224245299</v>
      </c>
    </row>
    <row r="14" spans="2:8" x14ac:dyDescent="0.25">
      <c r="B14" s="25" t="s">
        <v>1738</v>
      </c>
      <c r="C14" s="1">
        <f>'SPS1'!F2</f>
        <v>299.34500605091995</v>
      </c>
      <c r="D14" s="1">
        <f>'SPS1'!G2</f>
        <v>289.76734588014989</v>
      </c>
      <c r="E14" s="1">
        <f>'SPS1'!H2</f>
        <v>389.15916926925405</v>
      </c>
      <c r="F14" s="1">
        <f>'SPS1'!I2</f>
        <v>382.2555845887523</v>
      </c>
      <c r="G14" s="1">
        <f>'SPS1'!J2</f>
        <v>463.65469857832244</v>
      </c>
      <c r="H14" s="1">
        <f>'SPS1'!K2</f>
        <v>534.04949442420582</v>
      </c>
    </row>
    <row r="15" spans="2:8" x14ac:dyDescent="0.25">
      <c r="B15" s="25" t="s">
        <v>19</v>
      </c>
      <c r="C15" s="1">
        <f>'SPS1'!F20</f>
        <v>779.46037262954962</v>
      </c>
      <c r="D15" s="1">
        <f>'SPS1'!G20</f>
        <v>702.68351000469738</v>
      </c>
      <c r="E15" s="1">
        <f>'SPS1'!H20</f>
        <v>620.47901606002154</v>
      </c>
      <c r="F15" s="1">
        <f>'SPS1'!I20</f>
        <v>475.76942293179951</v>
      </c>
      <c r="G15" s="1">
        <f>'SPS1'!J20</f>
        <v>238.59636573859302</v>
      </c>
      <c r="H15" s="1">
        <f>'SPS1'!K20</f>
        <v>75.752113882572544</v>
      </c>
    </row>
    <row r="16" spans="2:8" x14ac:dyDescent="0.25">
      <c r="B16" s="25" t="s">
        <v>24</v>
      </c>
      <c r="C16" s="1">
        <f>'SPS1'!F55</f>
        <v>117.17000593308454</v>
      </c>
      <c r="D16" s="1">
        <f>'SPS1'!G55</f>
        <v>35.30539512147751</v>
      </c>
      <c r="E16" s="1">
        <f>'SPS1'!H55</f>
        <v>53.037602645606142</v>
      </c>
      <c r="F16" s="1">
        <f>'SPS1'!I55</f>
        <v>28.848301643987099</v>
      </c>
      <c r="G16" s="1">
        <f>'SPS1'!J55</f>
        <v>14.456029350695903</v>
      </c>
      <c r="H16" s="1">
        <f>'SPS1'!K55</f>
        <v>12.296296064325311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FDEE8301-439C-40F6-A241-C1F74FB16C20}"/>
</file>

<file path=customXml/itemProps2.xml><?xml version="1.0" encoding="utf-8"?>
<ds:datastoreItem xmlns:ds="http://schemas.openxmlformats.org/officeDocument/2006/customXml" ds:itemID="{C808FFA0-6403-4A66-A4BE-F8129B3488B1}"/>
</file>

<file path=customXml/itemProps3.xml><?xml version="1.0" encoding="utf-8"?>
<ds:datastoreItem xmlns:ds="http://schemas.openxmlformats.org/officeDocument/2006/customXml" ds:itemID="{4DCE9A76-9207-4034-9BC0-A1AEFFFADBFD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2025-03-12T11:19:51Z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