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9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Sep - Nov 2024\"/>
    </mc:Choice>
  </mc:AlternateContent>
  <xr:revisionPtr revIDLastSave="0" documentId="13_ncr:1_{2F872AEE-DA16-48EA-8934-B8CEB17287BD}" xr6:coauthVersionLast="47" xr6:coauthVersionMax="47" xr10:uidLastSave="{00000000-0000-0000-0000-000000000000}"/>
  <bookViews>
    <workbookView xWindow="-108" yWindow="-108" windowWidth="23256" windowHeight="1389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I1688" i="1" a="1"/>
  <c r="I1688" i="1" s="1"/>
  <c r="H1688" i="1" a="1"/>
  <c r="H1688" i="1" s="1"/>
  <c r="G1688" i="1" a="1"/>
  <c r="G1688" i="1" s="1"/>
  <c r="K1688" i="1" a="1"/>
  <c r="K1688" i="1" s="1"/>
  <c r="J1688" i="1" a="1"/>
  <c r="J1688" i="1" s="1"/>
  <c r="F1688" i="1" a="1"/>
  <c r="F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J2011" i="1" a="1"/>
  <c r="J2011" i="1" s="1"/>
  <c r="I2015" i="1" a="1"/>
  <c r="I2015" i="1" s="1"/>
  <c r="K2015" i="1" a="1"/>
  <c r="K2015" i="1" s="1"/>
  <c r="H2008" i="1" a="1"/>
  <c r="H2008" i="1" s="1"/>
  <c r="J2013" i="1" a="1"/>
  <c r="J2013" i="1" s="1"/>
  <c r="J2014" i="1" s="1" a="1"/>
  <c r="J2014" i="1" s="1"/>
  <c r="F2016" i="1" a="1"/>
  <c r="F2016" i="1" s="1"/>
  <c r="H2011" i="1" a="1"/>
  <c r="H2011" i="1" s="1"/>
  <c r="H2012" i="1" s="1" a="1"/>
  <c r="H2012" i="1" s="1"/>
  <c r="G2010" i="1" a="1"/>
  <c r="G2010" i="1" s="1"/>
  <c r="F2010" i="1" a="1"/>
  <c r="F2010" i="1" s="1"/>
  <c r="I2011" i="1" a="1"/>
  <c r="I2011" i="1" s="1"/>
  <c r="F2011" i="1" a="1"/>
  <c r="F2011" i="1" s="1"/>
  <c r="H2010" i="1" a="1"/>
  <c r="H2010" i="1" s="1"/>
  <c r="F2013" i="1" a="1"/>
  <c r="F2013" i="1" s="1"/>
  <c r="F2014" i="1" s="1" a="1"/>
  <c r="F2014" i="1" s="1"/>
  <c r="J2012" i="1" a="1"/>
  <c r="J2012" i="1" s="1"/>
  <c r="J2008" i="1" a="1"/>
  <c r="J2008" i="1" s="1"/>
  <c r="J2009" i="1" s="1" a="1"/>
  <c r="J2009" i="1" s="1"/>
  <c r="K2016" i="1" a="1"/>
  <c r="K2016" i="1" s="1"/>
  <c r="J2016" i="1" a="1"/>
  <c r="J2016" i="1" s="1"/>
  <c r="G2011" i="1" a="1"/>
  <c r="G2011" i="1" s="1"/>
  <c r="G2012" i="1" s="1" a="1"/>
  <c r="G2012" i="1" s="1"/>
  <c r="K2010" i="1" a="1"/>
  <c r="K2010" i="1" s="1"/>
  <c r="H2009" i="1" a="1"/>
  <c r="H2009" i="1" s="1"/>
  <c r="I2012" i="1" a="1"/>
  <c r="I2012" i="1" s="1"/>
  <c r="K2008" i="1" a="1"/>
  <c r="K2008" i="1" s="1"/>
  <c r="K2009" i="1" s="1" a="1"/>
  <c r="K2009" i="1" s="1"/>
  <c r="I2016" i="1" a="1"/>
  <c r="I2016" i="1" s="1"/>
  <c r="H2016" i="1" a="1"/>
  <c r="H2016" i="1" s="1"/>
  <c r="G2016" i="1" a="1"/>
  <c r="G2016" i="1" s="1"/>
  <c r="G2015" i="1" a="1"/>
  <c r="G2015" i="1" s="1"/>
  <c r="F2015" i="1" a="1"/>
  <c r="F2015" i="1" s="1"/>
  <c r="G2008" i="1" a="1"/>
  <c r="G2008" i="1" s="1"/>
  <c r="G2009" i="1" s="1" a="1"/>
  <c r="G2009" i="1" s="1"/>
  <c r="F2008" i="1" a="1"/>
  <c r="F2008" i="1" s="1"/>
  <c r="I2010" i="1" a="1"/>
  <c r="I2010" i="1" s="1"/>
  <c r="K2011" i="1" a="1"/>
  <c r="K2011" i="1" s="1"/>
  <c r="K2012" i="1" s="1" a="1"/>
  <c r="K2012" i="1" s="1"/>
  <c r="I2008" i="1" a="1"/>
  <c r="I2008" i="1" s="1"/>
  <c r="I2009" i="1" s="1" a="1"/>
  <c r="I2009" i="1" s="1"/>
  <c r="F2012" i="1" a="1"/>
  <c r="F2012" i="1" s="1"/>
  <c r="F2009" i="1" a="1"/>
  <c r="F2009" i="1" s="1"/>
  <c r="J2015" i="1" a="1"/>
  <c r="J2015" i="1" s="1"/>
  <c r="H2015" i="1" a="1"/>
  <c r="H2015" i="1" s="1"/>
  <c r="K2013" i="1" a="1"/>
  <c r="K2013" i="1" s="1"/>
  <c r="K2014" i="1" s="1" a="1"/>
  <c r="K2014" i="1" s="1"/>
  <c r="G2013" i="1" a="1"/>
  <c r="G2013" i="1" s="1"/>
  <c r="G2014" i="1" s="1" a="1"/>
  <c r="G2014" i="1" s="1"/>
  <c r="I2013" i="1" a="1"/>
  <c r="I2013" i="1" s="1"/>
  <c r="I2014" i="1" s="1" a="1"/>
  <c r="I2014" i="1" s="1"/>
  <c r="H2013" i="1" a="1"/>
  <c r="H2013" i="1" s="1"/>
  <c r="H2014" i="1" s="1" a="1"/>
  <c r="H2014" i="1" s="1"/>
  <c r="J2010" i="1" a="1"/>
  <c r="J2010" i="1" s="1"/>
  <c r="K2006" i="1" a="1"/>
  <c r="K2006" i="1" s="1"/>
  <c r="J2006" i="1" a="1"/>
  <c r="J2006" i="1" s="1"/>
  <c r="J2005" i="1" a="1"/>
  <c r="J2005" i="1" s="1"/>
  <c r="I1998" i="1" a="1"/>
  <c r="I1998" i="1" s="1"/>
  <c r="G2003" i="1" a="1"/>
  <c r="G2003" i="1" s="1"/>
  <c r="I2006" i="1" a="1"/>
  <c r="I2006" i="1" s="1"/>
  <c r="G2006" i="1" a="1"/>
  <c r="G2006" i="1" s="1"/>
  <c r="K2005" i="1" a="1"/>
  <c r="K2005" i="1" s="1"/>
  <c r="F2003" i="1" a="1"/>
  <c r="F2003" i="1" s="1"/>
  <c r="K2000" i="1" a="1"/>
  <c r="K2000" i="1" s="1"/>
  <c r="H1998" i="1" a="1"/>
  <c r="H1998" i="1" s="1"/>
  <c r="H1999" i="1" s="1" a="1"/>
  <c r="H1999" i="1" s="1"/>
  <c r="I1999" i="1" a="1"/>
  <c r="I1999" i="1" s="1"/>
  <c r="I2000" i="1" a="1"/>
  <c r="I2000" i="1" s="1"/>
  <c r="G1998" i="1" a="1"/>
  <c r="G1998" i="1" s="1"/>
  <c r="F2001" i="1" a="1"/>
  <c r="F2001" i="1" s="1"/>
  <c r="F2002" i="1" s="1" a="1"/>
  <c r="F2002" i="1" s="1"/>
  <c r="G2001" i="1" a="1"/>
  <c r="G2001" i="1" s="1"/>
  <c r="G2002" i="1" s="1" a="1"/>
  <c r="G2002" i="1" s="1"/>
  <c r="F2000" i="1" a="1"/>
  <c r="F2000" i="1" s="1"/>
  <c r="J1998" i="1" a="1"/>
  <c r="J1998" i="1" s="1"/>
  <c r="G2000" i="1" a="1"/>
  <c r="G2000" i="1" s="1"/>
  <c r="J1996" i="1" a="1"/>
  <c r="J1996" i="1" s="1"/>
  <c r="H2006" i="1" a="1"/>
  <c r="H2006" i="1" s="1"/>
  <c r="F2006" i="1" a="1"/>
  <c r="F2006" i="1" s="1"/>
  <c r="K2003" i="1" a="1"/>
  <c r="K2003" i="1" s="1"/>
  <c r="K2004" i="1" s="1" a="1"/>
  <c r="K2004" i="1" s="1"/>
  <c r="J2001" i="1" a="1"/>
  <c r="J2001" i="1" s="1"/>
  <c r="J2002" i="1" s="1" a="1"/>
  <c r="J2002" i="1" s="1"/>
  <c r="I2001" i="1" a="1"/>
  <c r="I2001" i="1" s="1"/>
  <c r="I2002" i="1" s="1" a="1"/>
  <c r="I2002" i="1" s="1"/>
  <c r="J2000" i="1" a="1"/>
  <c r="J2000" i="1" s="1"/>
  <c r="G1999" i="1" a="1"/>
  <c r="G1999" i="1" s="1"/>
  <c r="I2005" i="1" a="1"/>
  <c r="I2005" i="1" s="1"/>
  <c r="H2005" i="1" a="1"/>
  <c r="H2005" i="1" s="1"/>
  <c r="K1996" i="1" a="1"/>
  <c r="K1996" i="1" s="1"/>
  <c r="F2004" i="1" a="1"/>
  <c r="F2004" i="1" s="1"/>
  <c r="I2003" i="1" a="1"/>
  <c r="I2003" i="1" s="1"/>
  <c r="I2004" i="1" s="1" a="1"/>
  <c r="I2004" i="1" s="1"/>
  <c r="H2003" i="1" a="1"/>
  <c r="H2003" i="1" s="1"/>
  <c r="H2004" i="1" s="1" a="1"/>
  <c r="H2004" i="1" s="1"/>
  <c r="J2003" i="1" a="1"/>
  <c r="J2003" i="1" s="1"/>
  <c r="J2004" i="1" s="1" a="1"/>
  <c r="J2004" i="1" s="1"/>
  <c r="H2001" i="1" a="1"/>
  <c r="H2001" i="1" s="1"/>
  <c r="H2002" i="1" s="1" a="1"/>
  <c r="H2002" i="1" s="1"/>
  <c r="K2001" i="1" a="1"/>
  <c r="K2001" i="1" s="1"/>
  <c r="K2002" i="1" s="1" a="1"/>
  <c r="K2002" i="1" s="1"/>
  <c r="H2000" i="1" a="1"/>
  <c r="H2000" i="1" s="1"/>
  <c r="K1998" i="1" a="1"/>
  <c r="K1998" i="1" s="1"/>
  <c r="K1999" i="1" s="1" a="1"/>
  <c r="K1999" i="1" s="1"/>
  <c r="J1999" i="1" a="1"/>
  <c r="J1999" i="1" s="1"/>
  <c r="F1998" i="1" a="1"/>
  <c r="F1998" i="1" s="1"/>
  <c r="F1999" i="1" s="1" a="1"/>
  <c r="F1999" i="1" s="1"/>
  <c r="G2005" i="1" a="1"/>
  <c r="G2005" i="1" s="1"/>
  <c r="G2004" i="1" a="1"/>
  <c r="G2004" i="1" s="1"/>
  <c r="F2005" i="1" a="1"/>
  <c r="F2005" i="1" s="1"/>
  <c r="J1989" i="1" a="1"/>
  <c r="J1989" i="1" s="1"/>
  <c r="I1995" i="1" a="1"/>
  <c r="I1995" i="1" s="1"/>
  <c r="F1994" i="1" a="1"/>
  <c r="F1994" i="1" s="1"/>
  <c r="K1989" i="1" a="1"/>
  <c r="K1989" i="1" s="1"/>
  <c r="H1995" i="1" a="1"/>
  <c r="H1995" i="1" s="1"/>
  <c r="G1993" i="1" a="1"/>
  <c r="G1993" i="1" s="1"/>
  <c r="F1993" i="1" a="1"/>
  <c r="F1993" i="1" s="1"/>
  <c r="G1995" i="1" a="1"/>
  <c r="G1995" i="1" s="1"/>
  <c r="I1989" i="1" a="1"/>
  <c r="I1989" i="1" s="1"/>
  <c r="F1986" i="1" a="1"/>
  <c r="F1986" i="1" s="1"/>
  <c r="F1995" i="1" a="1"/>
  <c r="F1995" i="1" s="1"/>
  <c r="I1992" i="1" a="1"/>
  <c r="I1992" i="1" s="1"/>
  <c r="F1991" i="1" a="1"/>
  <c r="F1991" i="1" s="1"/>
  <c r="K1994" i="1" a="1"/>
  <c r="K1994" i="1" s="1"/>
  <c r="J1994" i="1" a="1"/>
  <c r="J1994" i="1" s="1"/>
  <c r="I1994" i="1" a="1"/>
  <c r="I1994" i="1" s="1"/>
  <c r="H1994" i="1" a="1"/>
  <c r="H1994" i="1" s="1"/>
  <c r="H1988" i="1" a="1"/>
  <c r="H1988" i="1" s="1"/>
  <c r="I1991" i="1" a="1"/>
  <c r="I1991" i="1" s="1"/>
  <c r="F1990" i="1" a="1"/>
  <c r="F1990" i="1" s="1"/>
  <c r="G1986" i="1" a="1"/>
  <c r="G1986" i="1" s="1"/>
  <c r="G1994" i="1" a="1"/>
  <c r="G1994" i="1" s="1"/>
  <c r="K1993" i="1" a="1"/>
  <c r="K1993" i="1" s="1"/>
  <c r="H1992" i="1" a="1"/>
  <c r="H1992" i="1" s="1"/>
  <c r="I1988" i="1" a="1"/>
  <c r="I1988" i="1" s="1"/>
  <c r="I1993" i="1" a="1"/>
  <c r="I1993" i="1" s="1"/>
  <c r="H1993" i="1" a="1"/>
  <c r="H1993" i="1" s="1"/>
  <c r="K1992" i="1" a="1"/>
  <c r="K1992" i="1" s="1"/>
  <c r="H1990" i="1" a="1"/>
  <c r="H1990" i="1" s="1"/>
  <c r="H1991" i="1" a="1"/>
  <c r="H1991" i="1" s="1"/>
  <c r="J1992" i="1" a="1"/>
  <c r="J1992" i="1" s="1"/>
  <c r="K1991" i="1" a="1"/>
  <c r="K1991" i="1" s="1"/>
  <c r="H1986" i="1" a="1"/>
  <c r="H1986" i="1" s="1"/>
  <c r="G1991" i="1" a="1"/>
  <c r="G1991" i="1" s="1"/>
  <c r="I1986" i="1" a="1"/>
  <c r="I1986" i="1" s="1"/>
  <c r="I1990" i="1" a="1"/>
  <c r="I1990" i="1" s="1"/>
  <c r="H1987" i="1" a="1"/>
  <c r="H1987" i="1" s="1"/>
  <c r="F1989" i="1" a="1"/>
  <c r="F1989" i="1" s="1"/>
  <c r="K1990" i="1" a="1"/>
  <c r="K1990" i="1" s="1"/>
  <c r="K1988" i="1" a="1"/>
  <c r="K1988" i="1" s="1"/>
  <c r="H1989" i="1" a="1"/>
  <c r="H1989" i="1" s="1"/>
  <c r="G1992" i="1" a="1"/>
  <c r="G1992" i="1" s="1"/>
  <c r="I1987" i="1" a="1"/>
  <c r="I1987" i="1" s="1"/>
  <c r="J1991" i="1" a="1"/>
  <c r="J1991" i="1" s="1"/>
  <c r="G1990" i="1" a="1"/>
  <c r="G1990" i="1" s="1"/>
  <c r="G1988" i="1" a="1"/>
  <c r="G1988" i="1" s="1"/>
  <c r="J1990" i="1" a="1"/>
  <c r="J1990" i="1" s="1"/>
  <c r="J1988" i="1" a="1"/>
  <c r="J1988" i="1" s="1"/>
  <c r="F1987" i="1" a="1"/>
  <c r="F1987" i="1" s="1"/>
  <c r="J1987" i="1" a="1"/>
  <c r="J1987" i="1" s="1"/>
  <c r="K1986" i="1" a="1"/>
  <c r="K1986" i="1" s="1"/>
  <c r="G1989" i="1" a="1"/>
  <c r="G1989" i="1" s="1"/>
  <c r="F1988" i="1" a="1"/>
  <c r="F1988" i="1" s="1"/>
  <c r="J1986" i="1" a="1"/>
  <c r="J1986" i="1" s="1"/>
  <c r="G1987" i="1" a="1"/>
  <c r="G1987" i="1" s="1"/>
  <c r="F1992" i="1" a="1"/>
  <c r="F1992" i="1" s="1"/>
  <c r="I1996" i="1" a="1"/>
  <c r="I1996" i="1" s="1"/>
  <c r="K1987" i="1" a="1"/>
  <c r="K1987" i="1" s="1"/>
  <c r="H1996" i="1" a="1"/>
  <c r="H1996" i="1" s="1"/>
  <c r="G1996" i="1" a="1"/>
  <c r="G1996" i="1" s="1"/>
  <c r="F1996" i="1" a="1"/>
  <c r="F1996" i="1" s="1"/>
  <c r="J1993" i="1" a="1"/>
  <c r="J1993" i="1" s="1"/>
  <c r="K1995" i="1" a="1"/>
  <c r="K1995" i="1" s="1"/>
  <c r="J1995" i="1" a="1"/>
  <c r="J1995" i="1" s="1"/>
  <c r="G1976" i="1" a="1"/>
  <c r="G1976" i="1" s="1"/>
  <c r="F1981" i="1" a="1"/>
  <c r="F1981" i="1" s="1"/>
  <c r="J1975" i="1" a="1"/>
  <c r="J1975" i="1" s="1"/>
  <c r="J1981" i="1" a="1"/>
  <c r="J1981" i="1" s="1"/>
  <c r="J1976" i="1" a="1"/>
  <c r="J1976" i="1" s="1"/>
  <c r="I1975" i="1" a="1"/>
  <c r="I1975" i="1" s="1"/>
  <c r="G1977" i="1" a="1"/>
  <c r="G1977" i="1" s="1"/>
  <c r="J1984" i="1" a="1"/>
  <c r="J1984" i="1" s="1"/>
  <c r="G1980" i="1" a="1"/>
  <c r="G1980" i="1" s="1"/>
  <c r="G1979" i="1" a="1"/>
  <c r="G1979" i="1" s="1"/>
  <c r="F1980" i="1" a="1"/>
  <c r="F1980" i="1" s="1"/>
  <c r="K1980" i="1" a="1"/>
  <c r="K1980" i="1" s="1"/>
  <c r="I1979" i="1" a="1"/>
  <c r="I1979" i="1" s="1"/>
  <c r="H1984" i="1" a="1"/>
  <c r="H1984" i="1" s="1"/>
  <c r="K1983" i="1" a="1"/>
  <c r="K1983" i="1" s="1"/>
  <c r="J1982" i="1" a="1"/>
  <c r="J1982" i="1" s="1"/>
  <c r="H1980" i="1" a="1"/>
  <c r="H1980" i="1" s="1"/>
  <c r="I1980" i="1" a="1"/>
  <c r="I1980" i="1" s="1"/>
  <c r="H1975" i="1" a="1"/>
  <c r="H1975" i="1" s="1"/>
  <c r="J1980" i="1" a="1"/>
  <c r="J1980" i="1" s="1"/>
  <c r="H1978" i="1" a="1"/>
  <c r="H1978" i="1" s="1"/>
  <c r="K1975" i="1" a="1"/>
  <c r="K1975" i="1" s="1"/>
  <c r="F1977" i="1" a="1"/>
  <c r="F1977" i="1" s="1"/>
  <c r="K1976" i="1" a="1"/>
  <c r="K1976" i="1" s="1"/>
  <c r="K1982" i="1" a="1"/>
  <c r="K1982" i="1" s="1"/>
  <c r="H1981" i="1" a="1"/>
  <c r="H1981" i="1" s="1"/>
  <c r="J1977" i="1" a="1"/>
  <c r="J1977" i="1" s="1"/>
  <c r="K1981" i="1" a="1"/>
  <c r="K1981" i="1" s="1"/>
  <c r="K1979" i="1" a="1"/>
  <c r="K1979" i="1" s="1"/>
  <c r="F1976" i="1" a="1"/>
  <c r="F1976" i="1" s="1"/>
  <c r="G1984" i="1" a="1"/>
  <c r="G1984" i="1" s="1"/>
  <c r="I1978" i="1" a="1"/>
  <c r="I1978" i="1" s="1"/>
  <c r="K1985" i="1" a="1"/>
  <c r="K1985" i="1" s="1"/>
  <c r="J1985" i="1" a="1"/>
  <c r="J1985" i="1" s="1"/>
  <c r="I1984" i="1" a="1"/>
  <c r="I1984" i="1" s="1"/>
  <c r="I1981" i="1" a="1"/>
  <c r="I1981" i="1" s="1"/>
  <c r="J1979" i="1" a="1"/>
  <c r="J1979" i="1" s="1"/>
  <c r="G1983" i="1" a="1"/>
  <c r="G1983" i="1" s="1"/>
  <c r="F1979" i="1" a="1"/>
  <c r="F1979" i="1" s="1"/>
  <c r="K1977" i="1" a="1"/>
  <c r="K1977" i="1" s="1"/>
  <c r="H1976" i="1" a="1"/>
  <c r="H1976" i="1" s="1"/>
  <c r="I1985" i="1" a="1"/>
  <c r="I1985" i="1" s="1"/>
  <c r="H1985" i="1" a="1"/>
  <c r="H1985" i="1" s="1"/>
  <c r="G1985" i="1" a="1"/>
  <c r="G1985" i="1" s="1"/>
  <c r="H1979" i="1" a="1"/>
  <c r="H1979" i="1" s="1"/>
  <c r="I1982" i="1" a="1"/>
  <c r="I1982" i="1" s="1"/>
  <c r="H1983" i="1" a="1"/>
  <c r="H1983" i="1" s="1"/>
  <c r="F1985" i="1" a="1"/>
  <c r="F1985" i="1" s="1"/>
  <c r="I1977" i="1" a="1"/>
  <c r="I1977" i="1" s="1"/>
  <c r="J1983" i="1" a="1"/>
  <c r="J1983" i="1" s="1"/>
  <c r="K1984" i="1" a="1"/>
  <c r="K1984" i="1" s="1"/>
  <c r="F1978" i="1" a="1"/>
  <c r="F1978" i="1" s="1"/>
  <c r="H1982" i="1" a="1"/>
  <c r="H1982" i="1" s="1"/>
  <c r="F1982" i="1" a="1"/>
  <c r="F1982" i="1" s="1"/>
  <c r="I1983" i="1" a="1"/>
  <c r="I1983" i="1" s="1"/>
  <c r="G1978" i="1" a="1"/>
  <c r="G1978" i="1" s="1"/>
  <c r="K1978" i="1" a="1"/>
  <c r="K1978" i="1" s="1"/>
  <c r="J1978" i="1" a="1"/>
  <c r="J1978" i="1" s="1"/>
  <c r="I1976" i="1" a="1"/>
  <c r="I1976" i="1" s="1"/>
  <c r="G1981" i="1" a="1"/>
  <c r="G1981" i="1" s="1"/>
  <c r="H1977" i="1" a="1"/>
  <c r="H1977" i="1" s="1"/>
  <c r="F1984" i="1" a="1"/>
  <c r="F1984" i="1" s="1"/>
  <c r="F1983" i="1" a="1"/>
  <c r="F1983" i="1" s="1"/>
  <c r="G1982" i="1" a="1"/>
  <c r="G1982" i="1" s="1"/>
  <c r="H1968" i="1" a="1"/>
  <c r="H1968" i="1" s="1"/>
  <c r="K1966" i="1" a="1"/>
  <c r="K1966" i="1" s="1"/>
  <c r="K1967" i="1" a="1"/>
  <c r="K1967" i="1" s="1"/>
  <c r="G1972" i="1" a="1"/>
  <c r="G1972" i="1" s="1"/>
  <c r="G1969" i="1" a="1"/>
  <c r="G1969" i="1" s="1"/>
  <c r="J1967" i="1" a="1"/>
  <c r="J1967" i="1" s="1"/>
  <c r="K1965" i="1" a="1"/>
  <c r="K1965" i="1" s="1"/>
  <c r="H1971" i="1" a="1"/>
  <c r="H1971" i="1" s="1"/>
  <c r="J1966" i="1" a="1"/>
  <c r="J1966" i="1" s="1"/>
  <c r="I1965" i="1" a="1"/>
  <c r="I1965" i="1" s="1"/>
  <c r="G1966" i="1" a="1"/>
  <c r="G1966" i="1" s="1"/>
  <c r="G1975" i="1" a="1"/>
  <c r="G1975" i="1" s="1"/>
  <c r="F1975" i="1" a="1"/>
  <c r="F1975" i="1" s="1"/>
  <c r="K1974" i="1" a="1"/>
  <c r="K1974" i="1" s="1"/>
  <c r="J1974" i="1" a="1"/>
  <c r="J1974" i="1" s="1"/>
  <c r="I1974" i="1" a="1"/>
  <c r="I1974" i="1" s="1"/>
  <c r="H1974" i="1" a="1"/>
  <c r="H1974" i="1" s="1"/>
  <c r="G1974" i="1" a="1"/>
  <c r="G1974" i="1" s="1"/>
  <c r="I1967" i="1" a="1"/>
  <c r="I1967" i="1" s="1"/>
  <c r="H1967" i="1" a="1"/>
  <c r="H1967" i="1" s="1"/>
  <c r="F1974" i="1" a="1"/>
  <c r="F1974" i="1" s="1"/>
  <c r="I1970" i="1" a="1"/>
  <c r="I1970" i="1" s="1"/>
  <c r="H1966" i="1" a="1"/>
  <c r="H1966" i="1" s="1"/>
  <c r="J1965" i="1" a="1"/>
  <c r="J1965" i="1" s="1"/>
  <c r="F1966" i="1" a="1"/>
  <c r="F1966" i="1" s="1"/>
  <c r="J1972" i="1" a="1"/>
  <c r="J1972" i="1" s="1"/>
  <c r="J1970" i="1" a="1"/>
  <c r="J1970" i="1" s="1"/>
  <c r="H1969" i="1" a="1"/>
  <c r="H1969" i="1" s="1"/>
  <c r="G1968" i="1" a="1"/>
  <c r="G1968" i="1" s="1"/>
  <c r="F1968" i="1" a="1"/>
  <c r="F1968" i="1" s="1"/>
  <c r="K1964" i="1" a="1"/>
  <c r="K1964" i="1" s="1"/>
  <c r="I1972" i="1" a="1"/>
  <c r="I1972" i="1" s="1"/>
  <c r="H1972" i="1" a="1"/>
  <c r="H1972" i="1" s="1"/>
  <c r="K1972" i="1" a="1"/>
  <c r="K1972" i="1" s="1"/>
  <c r="F1965" i="1" a="1"/>
  <c r="F1965" i="1" s="1"/>
  <c r="J1971" i="1" a="1"/>
  <c r="J1971" i="1" s="1"/>
  <c r="I1966" i="1" a="1"/>
  <c r="I1966" i="1" s="1"/>
  <c r="G1971" i="1" a="1"/>
  <c r="G1971" i="1" s="1"/>
  <c r="H1965" i="1" a="1"/>
  <c r="H1965" i="1" s="1"/>
  <c r="I1968" i="1" a="1"/>
  <c r="I1968" i="1" s="1"/>
  <c r="I1969" i="1" a="1"/>
  <c r="I1969" i="1" s="1"/>
  <c r="J1968" i="1" a="1"/>
  <c r="J1968" i="1" s="1"/>
  <c r="F1972" i="1" a="1"/>
  <c r="F1972" i="1" s="1"/>
  <c r="I1971" i="1" a="1"/>
  <c r="I1971" i="1" s="1"/>
  <c r="K1969" i="1" a="1"/>
  <c r="K1969" i="1" s="1"/>
  <c r="F1967" i="1" a="1"/>
  <c r="F1967" i="1" s="1"/>
  <c r="K1971" i="1" a="1"/>
  <c r="K1971" i="1" s="1"/>
  <c r="F1971" i="1" a="1"/>
  <c r="F1971" i="1" s="1"/>
  <c r="G1970" i="1" a="1"/>
  <c r="G1970" i="1" s="1"/>
  <c r="F1970" i="1" a="1"/>
  <c r="F1970" i="1" s="1"/>
  <c r="K1968" i="1" a="1"/>
  <c r="K1968" i="1" s="1"/>
  <c r="H1970" i="1" a="1"/>
  <c r="H1970" i="1" s="1"/>
  <c r="G1965" i="1" a="1"/>
  <c r="G1965" i="1" s="1"/>
  <c r="K1970" i="1" a="1"/>
  <c r="K1970" i="1" s="1"/>
  <c r="F1969" i="1" a="1"/>
  <c r="F1969" i="1" s="1"/>
  <c r="J1969" i="1" a="1"/>
  <c r="J1969" i="1" s="1"/>
  <c r="G1967" i="1" a="1"/>
  <c r="G1967" i="1" s="1"/>
  <c r="J1960" i="1" a="1"/>
  <c r="J1960" i="1" s="1"/>
  <c r="F1956" i="1" a="1"/>
  <c r="F1956" i="1" s="1"/>
  <c r="H1958" i="1" a="1"/>
  <c r="H1958" i="1" s="1"/>
  <c r="J1961" i="1" a="1"/>
  <c r="J1961" i="1" s="1"/>
  <c r="F1962" i="1" a="1"/>
  <c r="F1962" i="1" s="1"/>
  <c r="F1960" i="1" a="1"/>
  <c r="F1960" i="1" s="1"/>
  <c r="F1959" i="1" a="1"/>
  <c r="F1959" i="1" s="1"/>
  <c r="H1960" i="1" a="1"/>
  <c r="H1960" i="1" s="1"/>
  <c r="F1957" i="1" a="1"/>
  <c r="F1957" i="1" s="1"/>
  <c r="J1959" i="1" a="1"/>
  <c r="J1959" i="1" s="1"/>
  <c r="F1958" i="1" a="1"/>
  <c r="F1958" i="1" s="1"/>
  <c r="F1955" i="1" a="1"/>
  <c r="F1955" i="1" s="1"/>
  <c r="H1954" i="1" a="1"/>
  <c r="H1954" i="1" s="1"/>
  <c r="J1964" i="1" a="1"/>
  <c r="J1964" i="1" s="1"/>
  <c r="I1964" i="1" a="1"/>
  <c r="I1964" i="1" s="1"/>
  <c r="F1963" i="1" a="1"/>
  <c r="F1963" i="1" s="1"/>
  <c r="K1954" i="1" a="1"/>
  <c r="K1954" i="1" s="1"/>
  <c r="G1954" i="1" a="1"/>
  <c r="G1954" i="1" s="1"/>
  <c r="H1964" i="1" a="1"/>
  <c r="H1964" i="1" s="1"/>
  <c r="F1964" i="1" a="1"/>
  <c r="F1964" i="1" s="1"/>
  <c r="G1963" i="1" a="1"/>
  <c r="G1963" i="1" s="1"/>
  <c r="K1962" i="1" a="1"/>
  <c r="K1962" i="1" s="1"/>
  <c r="G1962" i="1" a="1"/>
  <c r="G1962" i="1" s="1"/>
  <c r="I1956" i="1" a="1"/>
  <c r="I1956" i="1" s="1"/>
  <c r="K1961" i="1" a="1"/>
  <c r="K1961" i="1" s="1"/>
  <c r="H1959" i="1" a="1"/>
  <c r="H1959" i="1" s="1"/>
  <c r="K1955" i="1" a="1"/>
  <c r="K1955" i="1" s="1"/>
  <c r="I1955" i="1" a="1"/>
  <c r="I1955" i="1" s="1"/>
  <c r="G1960" i="1" a="1"/>
  <c r="G1960" i="1" s="1"/>
  <c r="I1957" i="1" a="1"/>
  <c r="I1957" i="1" s="1"/>
  <c r="H1957" i="1" a="1"/>
  <c r="H1957" i="1" s="1"/>
  <c r="H1955" i="1" a="1"/>
  <c r="H1955" i="1" s="1"/>
  <c r="I1959" i="1" a="1"/>
  <c r="I1959" i="1" s="1"/>
  <c r="G1964" i="1" a="1"/>
  <c r="G1964" i="1" s="1"/>
  <c r="J1955" i="1" a="1"/>
  <c r="J1955" i="1" s="1"/>
  <c r="K1963" i="1" a="1"/>
  <c r="K1963" i="1" s="1"/>
  <c r="K1960" i="1" a="1"/>
  <c r="K1960" i="1" s="1"/>
  <c r="K1958" i="1" a="1"/>
  <c r="K1958" i="1" s="1"/>
  <c r="I1958" i="1" a="1"/>
  <c r="I1958" i="1" s="1"/>
  <c r="H1956" i="1" a="1"/>
  <c r="H1956" i="1" s="1"/>
  <c r="H1963" i="1" a="1"/>
  <c r="H1963" i="1" s="1"/>
  <c r="G1955" i="1" a="1"/>
  <c r="G1955" i="1" s="1"/>
  <c r="H1961" i="1" a="1"/>
  <c r="H1961" i="1" s="1"/>
  <c r="J1962" i="1" a="1"/>
  <c r="J1962" i="1" s="1"/>
  <c r="J1954" i="1" a="1"/>
  <c r="J1954" i="1" s="1"/>
  <c r="K1957" i="1" a="1"/>
  <c r="K1957" i="1" s="1"/>
  <c r="J1958" i="1" a="1"/>
  <c r="J1958" i="1" s="1"/>
  <c r="F1961" i="1" a="1"/>
  <c r="F1961" i="1" s="1"/>
  <c r="K1959" i="1" a="1"/>
  <c r="K1959" i="1" s="1"/>
  <c r="J1963" i="1" a="1"/>
  <c r="J1963" i="1" s="1"/>
  <c r="I1961" i="1" a="1"/>
  <c r="I1961" i="1" s="1"/>
  <c r="I1960" i="1" a="1"/>
  <c r="I1960" i="1" s="1"/>
  <c r="J1957" i="1" a="1"/>
  <c r="J1957" i="1" s="1"/>
  <c r="I1954" i="1" a="1"/>
  <c r="I1954" i="1" s="1"/>
  <c r="K1956" i="1" a="1"/>
  <c r="K1956" i="1" s="1"/>
  <c r="G1958" i="1" a="1"/>
  <c r="G1958" i="1" s="1"/>
  <c r="G1956" i="1" a="1"/>
  <c r="G1956" i="1" s="1"/>
  <c r="I1963" i="1" a="1"/>
  <c r="I1963" i="1" s="1"/>
  <c r="I1962" i="1" a="1"/>
  <c r="I1962" i="1" s="1"/>
  <c r="H1962" i="1" a="1"/>
  <c r="H1962" i="1" s="1"/>
  <c r="G1957" i="1" a="1"/>
  <c r="G1957" i="1" s="1"/>
  <c r="G1961" i="1" a="1"/>
  <c r="G1961" i="1" s="1"/>
  <c r="G1959" i="1" a="1"/>
  <c r="G1959" i="1" s="1"/>
  <c r="J1956" i="1" a="1"/>
  <c r="J1956" i="1" s="1"/>
  <c r="I1943" i="1" a="1"/>
  <c r="I1943" i="1" s="1"/>
  <c r="J1952" i="1" a="1"/>
  <c r="J1952" i="1" s="1"/>
  <c r="K1943" i="1" a="1"/>
  <c r="K1943" i="1" s="1"/>
  <c r="I1952" i="1" a="1"/>
  <c r="I1952" i="1" s="1"/>
  <c r="F1951" i="1" a="1"/>
  <c r="F1951" i="1" s="1"/>
  <c r="I1948" i="1" a="1"/>
  <c r="I1948" i="1" s="1"/>
  <c r="F1952" i="1" a="1"/>
  <c r="F1952" i="1" s="1"/>
  <c r="J1948" i="1" a="1"/>
  <c r="J1948" i="1" s="1"/>
  <c r="J1945" i="1" a="1"/>
  <c r="J1945" i="1" s="1"/>
  <c r="H1952" i="1" a="1"/>
  <c r="H1952" i="1" s="1"/>
  <c r="I1947" i="1" a="1"/>
  <c r="I1947" i="1" s="1"/>
  <c r="G1947" i="1" a="1"/>
  <c r="G1947" i="1" s="1"/>
  <c r="G1943" i="1" a="1"/>
  <c r="G1943" i="1" s="1"/>
  <c r="H1945" i="1" a="1"/>
  <c r="H1945" i="1" s="1"/>
  <c r="G1952" i="1" a="1"/>
  <c r="G1952" i="1" s="1"/>
  <c r="F1947" i="1" a="1"/>
  <c r="F1947" i="1" s="1"/>
  <c r="K1951" i="1" a="1"/>
  <c r="K1951" i="1" s="1"/>
  <c r="H1951" i="1" a="1"/>
  <c r="H1951" i="1" s="1"/>
  <c r="J1946" i="1" a="1"/>
  <c r="J1946" i="1" s="1"/>
  <c r="I1946" i="1" a="1"/>
  <c r="I1946" i="1" s="1"/>
  <c r="K1946" i="1" a="1"/>
  <c r="K1946" i="1" s="1"/>
  <c r="F1945" i="1" a="1"/>
  <c r="F1945" i="1" s="1"/>
  <c r="F1944" i="1" a="1"/>
  <c r="F1944" i="1" s="1"/>
  <c r="K1950" i="1" a="1"/>
  <c r="K1950" i="1" s="1"/>
  <c r="H1943" i="1" a="1"/>
  <c r="H1943" i="1" s="1"/>
  <c r="H1948" i="1" a="1"/>
  <c r="H1948" i="1" s="1"/>
  <c r="I1944" i="1" a="1"/>
  <c r="I1944" i="1" s="1"/>
  <c r="H1950" i="1" a="1"/>
  <c r="H1950" i="1" s="1"/>
  <c r="J1950" i="1" a="1"/>
  <c r="J1950" i="1" s="1"/>
  <c r="J1951" i="1" a="1"/>
  <c r="J1951" i="1" s="1"/>
  <c r="G1950" i="1" a="1"/>
  <c r="G1950" i="1" s="1"/>
  <c r="F1950" i="1" a="1"/>
  <c r="F1950" i="1" s="1"/>
  <c r="K1944" i="1" a="1"/>
  <c r="K1944" i="1" s="1"/>
  <c r="J1953" i="1" a="1"/>
  <c r="J1953" i="1" s="1"/>
  <c r="K1945" i="1" a="1"/>
  <c r="K1945" i="1" s="1"/>
  <c r="I1950" i="1" a="1"/>
  <c r="I1950" i="1" s="1"/>
  <c r="F1954" i="1" a="1"/>
  <c r="F1954" i="1" s="1"/>
  <c r="K1953" i="1" a="1"/>
  <c r="K1953" i="1" s="1"/>
  <c r="G1951" i="1" a="1"/>
  <c r="G1951" i="1" s="1"/>
  <c r="K1948" i="1" a="1"/>
  <c r="K1948" i="1" s="1"/>
  <c r="F1948" i="1" a="1"/>
  <c r="F1948" i="1" s="1"/>
  <c r="G1944" i="1" a="1"/>
  <c r="G1944" i="1" s="1"/>
  <c r="F1943" i="1" a="1"/>
  <c r="F1943" i="1" s="1"/>
  <c r="K1947" i="1" a="1"/>
  <c r="K1947" i="1" s="1"/>
  <c r="G1948" i="1" a="1"/>
  <c r="G1948" i="1" s="1"/>
  <c r="J1947" i="1" a="1"/>
  <c r="J1947" i="1" s="1"/>
  <c r="H1944" i="1" a="1"/>
  <c r="H1944" i="1" s="1"/>
  <c r="J1944" i="1" a="1"/>
  <c r="J1944" i="1" s="1"/>
  <c r="J1943" i="1" a="1"/>
  <c r="J1943" i="1" s="1"/>
  <c r="H1947" i="1" a="1"/>
  <c r="H1947" i="1" s="1"/>
  <c r="H1953" i="1" a="1"/>
  <c r="H1953" i="1" s="1"/>
  <c r="H1946" i="1" a="1"/>
  <c r="H1946" i="1" s="1"/>
  <c r="I1953" i="1" a="1"/>
  <c r="I1953" i="1" s="1"/>
  <c r="G1953" i="1" a="1"/>
  <c r="G1953" i="1" s="1"/>
  <c r="I1945" i="1" a="1"/>
  <c r="I1945" i="1" s="1"/>
  <c r="F1953" i="1" a="1"/>
  <c r="F1953" i="1" s="1"/>
  <c r="K1952" i="1" a="1"/>
  <c r="K1952" i="1" s="1"/>
  <c r="I1951" i="1" a="1"/>
  <c r="I1951" i="1" s="1"/>
  <c r="G1945" i="1" a="1"/>
  <c r="G1945" i="1" s="1"/>
  <c r="G1946" i="1" a="1"/>
  <c r="G1946" i="1" s="1"/>
  <c r="F1946" i="1" a="1"/>
  <c r="F1946" i="1" s="1"/>
  <c r="K1933" i="1" a="1"/>
  <c r="K1933" i="1" s="1"/>
  <c r="G1940" i="1" a="1"/>
  <c r="G1940" i="1" s="1"/>
  <c r="H1936" i="1" a="1"/>
  <c r="H1936" i="1" s="1"/>
  <c r="F1935" i="1" a="1"/>
  <c r="F1935" i="1" s="1"/>
  <c r="H1939" i="1" a="1"/>
  <c r="H1939" i="1" s="1"/>
  <c r="H1933" i="1" a="1"/>
  <c r="H1933" i="1" s="1"/>
  <c r="F1937" i="1" a="1"/>
  <c r="F1937" i="1" s="1"/>
  <c r="H1938" i="1" a="1"/>
  <c r="H1938" i="1" s="1"/>
  <c r="F1938" i="1" a="1"/>
  <c r="F1938" i="1" s="1"/>
  <c r="K1935" i="1" a="1"/>
  <c r="K1935" i="1" s="1"/>
  <c r="K1936" i="1" a="1"/>
  <c r="K1936" i="1" s="1"/>
  <c r="F1934" i="1" a="1"/>
  <c r="F1934" i="1" s="1"/>
  <c r="I1933" i="1" a="1"/>
  <c r="I1933" i="1" s="1"/>
  <c r="J1934" i="1" a="1"/>
  <c r="J1934" i="1" s="1"/>
  <c r="I1936" i="1" a="1"/>
  <c r="I1936" i="1" s="1"/>
  <c r="J1936" i="1" a="1"/>
  <c r="J1936" i="1" s="1"/>
  <c r="J1938" i="1" a="1"/>
  <c r="J1938" i="1" s="1"/>
  <c r="G1941" i="1" a="1"/>
  <c r="G1941" i="1" s="1"/>
  <c r="F1939" i="1" a="1"/>
  <c r="F1939" i="1" s="1"/>
  <c r="G1936" i="1" a="1"/>
  <c r="G1936" i="1" s="1"/>
  <c r="F1941" i="1" a="1"/>
  <c r="F1941" i="1" s="1"/>
  <c r="I1939" i="1" a="1"/>
  <c r="I1939" i="1" s="1"/>
  <c r="I1935" i="1" a="1"/>
  <c r="I1935" i="1" s="1"/>
  <c r="H1932" i="1" a="1"/>
  <c r="H1932" i="1" s="1"/>
  <c r="K1934" i="1" a="1"/>
  <c r="K1934" i="1" s="1"/>
  <c r="F1933" i="1" a="1"/>
  <c r="F1933" i="1" s="1"/>
  <c r="K1932" i="1" a="1"/>
  <c r="K1932" i="1" s="1"/>
  <c r="I1940" i="1" a="1"/>
  <c r="I1940" i="1" s="1"/>
  <c r="G1939" i="1" a="1"/>
  <c r="G1939" i="1" s="1"/>
  <c r="G1938" i="1" a="1"/>
  <c r="G1938" i="1" s="1"/>
  <c r="G1935" i="1" a="1"/>
  <c r="G1935" i="1" s="1"/>
  <c r="J1937" i="1" a="1"/>
  <c r="J1937" i="1" s="1"/>
  <c r="J1932" i="1" a="1"/>
  <c r="J1932" i="1" s="1"/>
  <c r="H1940" i="1" a="1"/>
  <c r="H1940" i="1" s="1"/>
  <c r="K1942" i="1" a="1"/>
  <c r="K1942" i="1" s="1"/>
  <c r="J1942" i="1" a="1"/>
  <c r="J1942" i="1" s="1"/>
  <c r="H1937" i="1" a="1"/>
  <c r="H1937" i="1" s="1"/>
  <c r="I1942" i="1" a="1"/>
  <c r="I1942" i="1" s="1"/>
  <c r="H1942" i="1" a="1"/>
  <c r="H1942" i="1" s="1"/>
  <c r="G1942" i="1" a="1"/>
  <c r="G1942" i="1" s="1"/>
  <c r="F1942" i="1" a="1"/>
  <c r="F1942" i="1" s="1"/>
  <c r="K1941" i="1" a="1"/>
  <c r="K1941" i="1" s="1"/>
  <c r="I1941" i="1" a="1"/>
  <c r="I1941" i="1" s="1"/>
  <c r="I1934" i="1" a="1"/>
  <c r="I1934" i="1" s="1"/>
  <c r="H1935" i="1" a="1"/>
  <c r="H1935" i="1" s="1"/>
  <c r="K1940" i="1" a="1"/>
  <c r="K1940" i="1" s="1"/>
  <c r="F1940" i="1" a="1"/>
  <c r="F1940" i="1" s="1"/>
  <c r="K1939" i="1" a="1"/>
  <c r="K1939" i="1" s="1"/>
  <c r="G1937" i="1" a="1"/>
  <c r="G1937" i="1" s="1"/>
  <c r="J1939" i="1" a="1"/>
  <c r="J1939" i="1" s="1"/>
  <c r="K1938" i="1" a="1"/>
  <c r="K1938" i="1" s="1"/>
  <c r="F1936" i="1" a="1"/>
  <c r="F1936" i="1" s="1"/>
  <c r="J1935" i="1" a="1"/>
  <c r="J1935" i="1" s="1"/>
  <c r="H1934" i="1" a="1"/>
  <c r="H1934" i="1" s="1"/>
  <c r="J1933" i="1" a="1"/>
  <c r="J1933" i="1" s="1"/>
  <c r="G1933" i="1" a="1"/>
  <c r="G1933" i="1" s="1"/>
  <c r="I1938" i="1" a="1"/>
  <c r="I1938" i="1" s="1"/>
  <c r="G1934" i="1" a="1"/>
  <c r="G1934" i="1" s="1"/>
  <c r="I1932" i="1" a="1"/>
  <c r="I1932" i="1" s="1"/>
  <c r="J1941" i="1" a="1"/>
  <c r="J1941" i="1" s="1"/>
  <c r="H1941" i="1" a="1"/>
  <c r="H1941" i="1" s="1"/>
  <c r="J1940" i="1" a="1"/>
  <c r="J1940" i="1" s="1"/>
  <c r="I1937" i="1" a="1"/>
  <c r="I1937" i="1" s="1"/>
  <c r="K1937" i="1" a="1"/>
  <c r="K1937" i="1" s="1"/>
  <c r="F1925" i="1" a="1"/>
  <c r="F1925" i="1" s="1"/>
  <c r="H1924" i="1" a="1"/>
  <c r="H1924" i="1" s="1"/>
  <c r="I1928" i="1" a="1"/>
  <c r="I1928" i="1" s="1"/>
  <c r="K1922" i="1" a="1"/>
  <c r="K1922" i="1" s="1"/>
  <c r="I1926" i="1" a="1"/>
  <c r="I1926" i="1" s="1"/>
  <c r="J1923" i="1" a="1"/>
  <c r="J1923" i="1" s="1"/>
  <c r="F1924" i="1" a="1"/>
  <c r="F1924" i="1" s="1"/>
  <c r="G1926" i="1" a="1"/>
  <c r="G1926" i="1" s="1"/>
  <c r="F1922" i="1" a="1"/>
  <c r="F1922" i="1" s="1"/>
  <c r="G1928" i="1" a="1"/>
  <c r="G1928" i="1" s="1"/>
  <c r="I1927" i="1" a="1"/>
  <c r="I1927" i="1" s="1"/>
  <c r="F1928" i="1" a="1"/>
  <c r="F1928" i="1" s="1"/>
  <c r="H1927" i="1" a="1"/>
  <c r="H1927" i="1" s="1"/>
  <c r="H1925" i="1" a="1"/>
  <c r="H1925" i="1" s="1"/>
  <c r="G1927" i="1" a="1"/>
  <c r="G1927" i="1" s="1"/>
  <c r="G1924" i="1" a="1"/>
  <c r="G1924" i="1" s="1"/>
  <c r="I1923" i="1" a="1"/>
  <c r="I1923" i="1" s="1"/>
  <c r="H1922" i="1" a="1"/>
  <c r="H1922" i="1" s="1"/>
  <c r="H1926" i="1" a="1"/>
  <c r="H1926" i="1" s="1"/>
  <c r="J1922" i="1" a="1"/>
  <c r="J1922" i="1" s="1"/>
  <c r="H1923" i="1" a="1"/>
  <c r="H1923" i="1" s="1"/>
  <c r="H1931" i="1" a="1"/>
  <c r="H1931" i="1" s="1"/>
  <c r="K1928" i="1" a="1"/>
  <c r="K1928" i="1" s="1"/>
  <c r="I1925" i="1" a="1"/>
  <c r="I1925" i="1" s="1"/>
  <c r="K1923" i="1" a="1"/>
  <c r="K1923" i="1" s="1"/>
  <c r="J1921" i="1" a="1"/>
  <c r="J1921" i="1" s="1"/>
  <c r="G1932" i="1" a="1"/>
  <c r="G1932" i="1" s="1"/>
  <c r="J1931" i="1" a="1"/>
  <c r="J1931" i="1" s="1"/>
  <c r="J1924" i="1" a="1"/>
  <c r="J1924" i="1" s="1"/>
  <c r="G1929" i="1" a="1"/>
  <c r="G1929" i="1" s="1"/>
  <c r="F1930" i="1" a="1"/>
  <c r="F1930" i="1" s="1"/>
  <c r="J1926" i="1" a="1"/>
  <c r="J1926" i="1" s="1"/>
  <c r="I1924" i="1" a="1"/>
  <c r="I1924" i="1" s="1"/>
  <c r="K1921" i="1" a="1"/>
  <c r="K1921" i="1" s="1"/>
  <c r="F1932" i="1" a="1"/>
  <c r="F1932" i="1" s="1"/>
  <c r="J1927" i="1" a="1"/>
  <c r="J1927" i="1" s="1"/>
  <c r="K1931" i="1" a="1"/>
  <c r="K1931" i="1" s="1"/>
  <c r="I1931" i="1" a="1"/>
  <c r="I1931" i="1" s="1"/>
  <c r="G1930" i="1" a="1"/>
  <c r="G1930" i="1" s="1"/>
  <c r="K1926" i="1" a="1"/>
  <c r="K1926" i="1" s="1"/>
  <c r="G1931" i="1" a="1"/>
  <c r="G1931" i="1" s="1"/>
  <c r="F1929" i="1" a="1"/>
  <c r="F1929" i="1" s="1"/>
  <c r="G1922" i="1" a="1"/>
  <c r="G1922" i="1" s="1"/>
  <c r="F1926" i="1" a="1"/>
  <c r="F1926" i="1" s="1"/>
  <c r="G1925" i="1" a="1"/>
  <c r="G1925" i="1" s="1"/>
  <c r="F1931" i="1" a="1"/>
  <c r="F1931" i="1" s="1"/>
  <c r="K1930" i="1" a="1"/>
  <c r="K1930" i="1" s="1"/>
  <c r="J1930" i="1" a="1"/>
  <c r="J1930" i="1" s="1"/>
  <c r="H1930" i="1" a="1"/>
  <c r="H1930" i="1" s="1"/>
  <c r="I1929" i="1" a="1"/>
  <c r="I1929" i="1" s="1"/>
  <c r="F1923" i="1" a="1"/>
  <c r="F1923" i="1" s="1"/>
  <c r="K1925" i="1" a="1"/>
  <c r="K1925" i="1" s="1"/>
  <c r="K1927" i="1" a="1"/>
  <c r="K1927" i="1" s="1"/>
  <c r="F1927" i="1" a="1"/>
  <c r="F1927" i="1" s="1"/>
  <c r="I1922" i="1" a="1"/>
  <c r="I1922" i="1" s="1"/>
  <c r="K1924" i="1" a="1"/>
  <c r="K1924" i="1" s="1"/>
  <c r="H1928" i="1" a="1"/>
  <c r="H1928" i="1" s="1"/>
  <c r="I1930" i="1" a="1"/>
  <c r="I1930" i="1" s="1"/>
  <c r="J1928" i="1" a="1"/>
  <c r="J1928" i="1" s="1"/>
  <c r="K1929" i="1" a="1"/>
  <c r="K1929" i="1" s="1"/>
  <c r="J1929" i="1" a="1"/>
  <c r="J1929" i="1" s="1"/>
  <c r="G1923" i="1" a="1"/>
  <c r="G1923" i="1" s="1"/>
  <c r="H1929" i="1" a="1"/>
  <c r="H1929" i="1" s="1"/>
  <c r="J1925" i="1" a="1"/>
  <c r="J1925" i="1" s="1"/>
  <c r="I1912" i="1" a="1"/>
  <c r="I1912" i="1" s="1"/>
  <c r="F1913" i="1" a="1"/>
  <c r="F1913" i="1" s="1"/>
  <c r="I1921" i="1" a="1"/>
  <c r="I1921" i="1" s="1"/>
  <c r="J1912" i="1" a="1"/>
  <c r="J1912" i="1" s="1"/>
  <c r="H1919" i="1" a="1"/>
  <c r="H1919" i="1" s="1"/>
  <c r="G1918" i="1" a="1"/>
  <c r="G1918" i="1" s="1"/>
  <c r="H1914" i="1" a="1"/>
  <c r="H1914" i="1" s="1"/>
  <c r="H1921" i="1" a="1"/>
  <c r="H1921" i="1" s="1"/>
  <c r="G1915" i="1" a="1"/>
  <c r="G1915" i="1" s="1"/>
  <c r="J1915" i="1" a="1"/>
  <c r="J1915" i="1" s="1"/>
  <c r="J1919" i="1" a="1"/>
  <c r="J1919" i="1" s="1"/>
  <c r="I1919" i="1" a="1"/>
  <c r="I1919" i="1" s="1"/>
  <c r="F1915" i="1" a="1"/>
  <c r="F1915" i="1" s="1"/>
  <c r="G1921" i="1" a="1"/>
  <c r="G1921" i="1" s="1"/>
  <c r="F1921" i="1" a="1"/>
  <c r="F1921" i="1" s="1"/>
  <c r="H1913" i="1" a="1"/>
  <c r="H1913" i="1" s="1"/>
  <c r="K1920" i="1" a="1"/>
  <c r="K1920" i="1" s="1"/>
  <c r="J1920" i="1" a="1"/>
  <c r="J1920" i="1" s="1"/>
  <c r="F1918" i="1" a="1"/>
  <c r="F1918" i="1" s="1"/>
  <c r="G1916" i="1" a="1"/>
  <c r="G1916" i="1" s="1"/>
  <c r="K1911" i="1" a="1"/>
  <c r="K1911" i="1" s="1"/>
  <c r="F1914" i="1" a="1"/>
  <c r="F1914" i="1" s="1"/>
  <c r="G1911" i="1" a="1"/>
  <c r="G1911" i="1" s="1"/>
  <c r="I1913" i="1" a="1"/>
  <c r="I1913" i="1" s="1"/>
  <c r="I1920" i="1" a="1"/>
  <c r="I1920" i="1" s="1"/>
  <c r="G1920" i="1" a="1"/>
  <c r="G1920" i="1" s="1"/>
  <c r="K1918" i="1" a="1"/>
  <c r="K1918" i="1" s="1"/>
  <c r="J1918" i="1" a="1"/>
  <c r="J1918" i="1" s="1"/>
  <c r="H1918" i="1" a="1"/>
  <c r="H1918" i="1" s="1"/>
  <c r="F1917" i="1" a="1"/>
  <c r="F1917" i="1" s="1"/>
  <c r="K1912" i="1" a="1"/>
  <c r="K1912" i="1" s="1"/>
  <c r="J1917" i="1" a="1"/>
  <c r="J1917" i="1" s="1"/>
  <c r="I1914" i="1" a="1"/>
  <c r="I1914" i="1" s="1"/>
  <c r="K1919" i="1" a="1"/>
  <c r="K1919" i="1" s="1"/>
  <c r="G1919" i="1" a="1"/>
  <c r="G1919" i="1" s="1"/>
  <c r="K1915" i="1" a="1"/>
  <c r="K1915" i="1" s="1"/>
  <c r="F1911" i="1" a="1"/>
  <c r="F1911" i="1" s="1"/>
  <c r="I1918" i="1" a="1"/>
  <c r="I1918" i="1" s="1"/>
  <c r="G1914" i="1" a="1"/>
  <c r="G1914" i="1" s="1"/>
  <c r="J1914" i="1" a="1"/>
  <c r="J1914" i="1" s="1"/>
  <c r="H1920" i="1" a="1"/>
  <c r="H1920" i="1" s="1"/>
  <c r="F1919" i="1" a="1"/>
  <c r="F1919" i="1" s="1"/>
  <c r="I1917" i="1" a="1"/>
  <c r="I1917" i="1" s="1"/>
  <c r="H1917" i="1" a="1"/>
  <c r="H1917" i="1" s="1"/>
  <c r="H1915" i="1" a="1"/>
  <c r="H1915" i="1" s="1"/>
  <c r="G1917" i="1" a="1"/>
  <c r="G1917" i="1" s="1"/>
  <c r="G1912" i="1" a="1"/>
  <c r="G1912" i="1" s="1"/>
  <c r="J1916" i="1" a="1"/>
  <c r="J1916" i="1" s="1"/>
  <c r="K1914" i="1" a="1"/>
  <c r="K1914" i="1" s="1"/>
  <c r="H1912" i="1" a="1"/>
  <c r="H1912" i="1" s="1"/>
  <c r="I1911" i="1" a="1"/>
  <c r="I1911" i="1" s="1"/>
  <c r="G1913" i="1" a="1"/>
  <c r="G1913" i="1" s="1"/>
  <c r="I1916" i="1" a="1"/>
  <c r="I1916" i="1" s="1"/>
  <c r="K1913" i="1" a="1"/>
  <c r="K1913" i="1" s="1"/>
  <c r="H1911" i="1" a="1"/>
  <c r="H1911" i="1" s="1"/>
  <c r="F1912" i="1" a="1"/>
  <c r="F1912" i="1" s="1"/>
  <c r="F1920" i="1" a="1"/>
  <c r="F1920" i="1" s="1"/>
  <c r="I1915" i="1" a="1"/>
  <c r="I1915" i="1" s="1"/>
  <c r="K1917" i="1" a="1"/>
  <c r="K1917" i="1" s="1"/>
  <c r="K1916" i="1" a="1"/>
  <c r="K1916" i="1" s="1"/>
  <c r="H1916" i="1" a="1"/>
  <c r="H1916" i="1" s="1"/>
  <c r="J1911" i="1" a="1"/>
  <c r="J1911" i="1" s="1"/>
  <c r="F1916" i="1" a="1"/>
  <c r="F1916" i="1" s="1"/>
  <c r="J1913" i="1" a="1"/>
  <c r="J1913" i="1" s="1"/>
  <c r="F1902" i="1" a="1"/>
  <c r="F1902" i="1" s="1"/>
  <c r="H1905" i="1" a="1"/>
  <c r="H1905" i="1" s="1"/>
  <c r="K1903" i="1" a="1"/>
  <c r="K1903" i="1" s="1"/>
  <c r="F1910" i="1" a="1"/>
  <c r="F1910" i="1" s="1"/>
  <c r="H1906" i="1" a="1"/>
  <c r="H1906" i="1" s="1"/>
  <c r="K1902" i="1" a="1"/>
  <c r="K1902" i="1" s="1"/>
  <c r="K1908" i="1" a="1"/>
  <c r="K1908" i="1" s="1"/>
  <c r="K1907" i="1" a="1"/>
  <c r="K1907" i="1" s="1"/>
  <c r="I1906" i="1" a="1"/>
  <c r="I1906" i="1" s="1"/>
  <c r="J1905" i="1" a="1"/>
  <c r="J1905" i="1" s="1"/>
  <c r="K1904" i="1" a="1"/>
  <c r="K1904" i="1" s="1"/>
  <c r="F1905" i="1" a="1"/>
  <c r="F1905" i="1" s="1"/>
  <c r="G1904" i="1" a="1"/>
  <c r="G1904" i="1" s="1"/>
  <c r="H1902" i="1" a="1"/>
  <c r="H1902" i="1" s="1"/>
  <c r="F1901" i="1" a="1"/>
  <c r="F1901" i="1" s="1"/>
  <c r="H1903" i="1" a="1"/>
  <c r="H1903" i="1" s="1"/>
  <c r="G1902" i="1" a="1"/>
  <c r="G1902" i="1" s="1"/>
  <c r="J1907" i="1" a="1"/>
  <c r="J1907" i="1" s="1"/>
  <c r="J1906" i="1" a="1"/>
  <c r="J1906" i="1" s="1"/>
  <c r="G1905" i="1" a="1"/>
  <c r="G1905" i="1" s="1"/>
  <c r="F1904" i="1" a="1"/>
  <c r="F1904" i="1" s="1"/>
  <c r="I1903" i="1" a="1"/>
  <c r="I1903" i="1" s="1"/>
  <c r="F1903" i="1" a="1"/>
  <c r="F1903" i="1" s="1"/>
  <c r="H1901" i="1" a="1"/>
  <c r="H1901" i="1" s="1"/>
  <c r="K1901" i="1" a="1"/>
  <c r="K1901" i="1" s="1"/>
  <c r="G1907" i="1" a="1"/>
  <c r="G1907" i="1" s="1"/>
  <c r="K1905" i="1" a="1"/>
  <c r="K1905" i="1" s="1"/>
  <c r="K1900" i="1" a="1"/>
  <c r="K1900" i="1" s="1"/>
  <c r="G1901" i="1" a="1"/>
  <c r="G1901" i="1" s="1"/>
  <c r="H1910" i="1" a="1"/>
  <c r="H1910" i="1" s="1"/>
  <c r="K1909" i="1" a="1"/>
  <c r="K1909" i="1" s="1"/>
  <c r="I1908" i="1" a="1"/>
  <c r="I1908" i="1" s="1"/>
  <c r="K1906" i="1" a="1"/>
  <c r="K1906" i="1" s="1"/>
  <c r="G1910" i="1" a="1"/>
  <c r="G1910" i="1" s="1"/>
  <c r="G1906" i="1" a="1"/>
  <c r="G1906" i="1" s="1"/>
  <c r="J1909" i="1" a="1"/>
  <c r="J1909" i="1" s="1"/>
  <c r="J1902" i="1" a="1"/>
  <c r="J1902" i="1" s="1"/>
  <c r="J1908" i="1" a="1"/>
  <c r="J1908" i="1" s="1"/>
  <c r="F1907" i="1" a="1"/>
  <c r="F1907" i="1" s="1"/>
  <c r="F1908" i="1" a="1"/>
  <c r="F1908" i="1" s="1"/>
  <c r="J1901" i="1" a="1"/>
  <c r="J1901" i="1" s="1"/>
  <c r="I1902" i="1" a="1"/>
  <c r="I1902" i="1" s="1"/>
  <c r="I1909" i="1" a="1"/>
  <c r="I1909" i="1" s="1"/>
  <c r="I1900" i="1" a="1"/>
  <c r="I1900" i="1" s="1"/>
  <c r="H1909" i="1" a="1"/>
  <c r="H1909" i="1" s="1"/>
  <c r="I1904" i="1" a="1"/>
  <c r="I1904" i="1" s="1"/>
  <c r="G1908" i="1" a="1"/>
  <c r="G1908" i="1" s="1"/>
  <c r="J1904" i="1" a="1"/>
  <c r="J1904" i="1" s="1"/>
  <c r="H1904" i="1" a="1"/>
  <c r="H1904" i="1" s="1"/>
  <c r="J1900" i="1" a="1"/>
  <c r="J1900" i="1" s="1"/>
  <c r="F1906" i="1" a="1"/>
  <c r="F1906" i="1" s="1"/>
  <c r="J1903" i="1" a="1"/>
  <c r="J1903" i="1" s="1"/>
  <c r="H1908" i="1" a="1"/>
  <c r="H1908" i="1" s="1"/>
  <c r="I1905" i="1" a="1"/>
  <c r="I1905" i="1" s="1"/>
  <c r="I1907" i="1" a="1"/>
  <c r="I1907" i="1" s="1"/>
  <c r="K1910" i="1" a="1"/>
  <c r="K1910" i="1" s="1"/>
  <c r="G1909" i="1" a="1"/>
  <c r="G1909" i="1" s="1"/>
  <c r="J1910" i="1" a="1"/>
  <c r="J1910" i="1" s="1"/>
  <c r="H1900" i="1" a="1"/>
  <c r="H1900" i="1" s="1"/>
  <c r="I1910" i="1" a="1"/>
  <c r="I1910" i="1" s="1"/>
  <c r="F1909" i="1" a="1"/>
  <c r="F1909" i="1" s="1"/>
  <c r="I1901" i="1" a="1"/>
  <c r="I1901" i="1" s="1"/>
  <c r="H1907" i="1" a="1"/>
  <c r="H1907" i="1" s="1"/>
  <c r="G1903" i="1" a="1"/>
  <c r="G1903" i="1" s="1"/>
  <c r="K1899" i="1" a="1"/>
  <c r="K1899" i="1" s="1"/>
  <c r="I1899" i="1" a="1"/>
  <c r="I1899" i="1" s="1"/>
  <c r="G1899" i="1" a="1"/>
  <c r="G1899" i="1" s="1"/>
  <c r="F1899" i="1" a="1"/>
  <c r="F1899" i="1" s="1"/>
  <c r="G1900" i="1" a="1"/>
  <c r="G1900" i="1" s="1"/>
  <c r="F1900" i="1" a="1"/>
  <c r="F1900" i="1" s="1"/>
  <c r="J1899" i="1" a="1"/>
  <c r="J1899" i="1" s="1"/>
  <c r="H1899" i="1" a="1"/>
  <c r="H1899" i="1" s="1"/>
  <c r="J1670" i="1" a="1"/>
  <c r="J1670" i="1" s="1"/>
  <c r="F1671" i="1" a="1"/>
  <c r="F1671" i="1" s="1"/>
  <c r="G1671" i="1" a="1"/>
  <c r="G1671" i="1" s="1"/>
  <c r="K1671" i="1" a="1"/>
  <c r="K1671" i="1" s="1"/>
  <c r="J1671" i="1" a="1"/>
  <c r="J1671" i="1" s="1"/>
  <c r="H1671" i="1" a="1"/>
  <c r="H1671" i="1" s="1"/>
  <c r="I1671" i="1" a="1"/>
  <c r="I1671" i="1" s="1"/>
  <c r="K1670" i="1" a="1"/>
  <c r="K1670" i="1" s="1"/>
  <c r="J1663" i="1" a="1"/>
  <c r="J1663" i="1" s="1"/>
  <c r="F1663" i="1" a="1"/>
  <c r="F1663" i="1" s="1"/>
  <c r="H1660" i="1" a="1"/>
  <c r="H1660" i="1" s="1"/>
  <c r="I1668" i="1" a="1"/>
  <c r="I1668" i="1" s="1"/>
  <c r="F1660" i="1" a="1"/>
  <c r="F1660" i="1" s="1"/>
  <c r="K1662" i="1" a="1"/>
  <c r="K1662" i="1" s="1"/>
  <c r="H1669" i="1" a="1"/>
  <c r="H1669" i="1" s="1"/>
  <c r="F1669" i="1" a="1"/>
  <c r="F1669" i="1" s="1"/>
  <c r="J1662" i="1" a="1"/>
  <c r="J1662" i="1" s="1"/>
  <c r="K1668" i="1" a="1"/>
  <c r="K1668" i="1" s="1"/>
  <c r="F1662" i="1" a="1"/>
  <c r="F1662" i="1" s="1"/>
  <c r="I1665" i="1" a="1"/>
  <c r="I1665" i="1" s="1"/>
  <c r="J1659" i="1" a="1"/>
  <c r="J1659" i="1" s="1"/>
  <c r="J1667" i="1" a="1"/>
  <c r="J1667" i="1" s="1"/>
  <c r="J1665" i="1" a="1"/>
  <c r="J1665" i="1" s="1"/>
  <c r="I1667" i="1" a="1"/>
  <c r="I1667" i="1" s="1"/>
  <c r="G1667" i="1" a="1"/>
  <c r="G1667" i="1" s="1"/>
  <c r="K1666" i="1" a="1"/>
  <c r="K1666" i="1" s="1"/>
  <c r="I1666" i="1" a="1"/>
  <c r="I1666" i="1" s="1"/>
  <c r="G1666" i="1" a="1"/>
  <c r="G1666" i="1" s="1"/>
  <c r="H1665" i="1" a="1"/>
  <c r="H1665" i="1" s="1"/>
  <c r="K1659" i="1" a="1"/>
  <c r="K1659" i="1" s="1"/>
  <c r="I1659" i="1" a="1"/>
  <c r="I1659" i="1" s="1"/>
  <c r="F1666" i="1" a="1"/>
  <c r="F1666" i="1" s="1"/>
  <c r="I1663" i="1" a="1"/>
  <c r="I1663" i="1" s="1"/>
  <c r="H1663" i="1" a="1"/>
  <c r="H1663" i="1" s="1"/>
  <c r="J1669" i="1" a="1"/>
  <c r="J1669" i="1" s="1"/>
  <c r="G1669" i="1" a="1"/>
  <c r="G1669" i="1" s="1"/>
  <c r="I1664" i="1" a="1"/>
  <c r="I1664" i="1" s="1"/>
  <c r="K1660" i="1" a="1"/>
  <c r="K1660" i="1" s="1"/>
  <c r="J1660" i="1" a="1"/>
  <c r="J1660" i="1" s="1"/>
  <c r="J1668" i="1" a="1"/>
  <c r="J1668" i="1" s="1"/>
  <c r="I1660" i="1" a="1"/>
  <c r="I1660" i="1" s="1"/>
  <c r="G1665" i="1" a="1"/>
  <c r="G1665" i="1" s="1"/>
  <c r="G1662" i="1" a="1"/>
  <c r="G1662" i="1" s="1"/>
  <c r="I1670" i="1" a="1"/>
  <c r="I1670" i="1" s="1"/>
  <c r="G1664" i="1" a="1"/>
  <c r="G1664" i="1" s="1"/>
  <c r="H1670" i="1" a="1"/>
  <c r="H1670" i="1" s="1"/>
  <c r="G1670" i="1" a="1"/>
  <c r="G1670" i="1" s="1"/>
  <c r="F1670" i="1" a="1"/>
  <c r="F1670" i="1" s="1"/>
  <c r="F1667" i="1" a="1"/>
  <c r="F1667" i="1" s="1"/>
  <c r="H1664" i="1" a="1"/>
  <c r="H1664" i="1" s="1"/>
  <c r="H1667" i="1" a="1"/>
  <c r="H1667" i="1" s="1"/>
  <c r="H1662" i="1" a="1"/>
  <c r="H1662" i="1" s="1"/>
  <c r="F1665" i="1" a="1"/>
  <c r="F1665" i="1" s="1"/>
  <c r="K1664" i="1" a="1"/>
  <c r="K1664" i="1" s="1"/>
  <c r="J1664" i="1" a="1"/>
  <c r="J1664" i="1" s="1"/>
  <c r="F1664" i="1" a="1"/>
  <c r="F1664" i="1" s="1"/>
  <c r="G1660" i="1" a="1"/>
  <c r="G1660" i="1" s="1"/>
  <c r="K1663" i="1" a="1"/>
  <c r="K1663" i="1" s="1"/>
  <c r="G1663" i="1" a="1"/>
  <c r="G1663" i="1" s="1"/>
  <c r="I1662" i="1" a="1"/>
  <c r="I1662" i="1" s="1"/>
  <c r="K1669" i="1" a="1"/>
  <c r="K1669" i="1" s="1"/>
  <c r="I1669" i="1" a="1"/>
  <c r="I1669" i="1" s="1"/>
  <c r="K1665" i="1" a="1"/>
  <c r="K1665" i="1" s="1"/>
  <c r="H1668" i="1" a="1"/>
  <c r="H1668" i="1" s="1"/>
  <c r="G1668" i="1" a="1"/>
  <c r="G1668" i="1" s="1"/>
  <c r="F1668" i="1" a="1"/>
  <c r="F1668" i="1" s="1"/>
  <c r="K1667" i="1" a="1"/>
  <c r="K1667" i="1" s="1"/>
  <c r="J1666" i="1" a="1"/>
  <c r="J1666" i="1" s="1"/>
  <c r="H1666" i="1" a="1"/>
  <c r="H1666" i="1" s="1"/>
  <c r="J1652" i="1" a="1"/>
  <c r="J1652" i="1" s="1"/>
  <c r="J1645" i="1" a="1"/>
  <c r="J1645" i="1" s="1"/>
  <c r="J1658" i="1" a="1"/>
  <c r="J1658" i="1" s="1"/>
  <c r="G1642" i="1" a="1"/>
  <c r="G1642" i="1" s="1"/>
  <c r="F1645" i="1" a="1"/>
  <c r="F1645" i="1" s="1"/>
  <c r="H1652" i="1" a="1"/>
  <c r="H1652" i="1" s="1"/>
  <c r="G1652" i="1" a="1"/>
  <c r="G1652" i="1" s="1"/>
  <c r="G1644" i="1" a="1"/>
  <c r="G1644" i="1" s="1"/>
  <c r="F1646" i="1" a="1"/>
  <c r="F1646" i="1" s="1"/>
  <c r="I1644" i="1" a="1"/>
  <c r="I1644" i="1" s="1"/>
  <c r="G1659" i="1" a="1"/>
  <c r="G1659" i="1" s="1"/>
  <c r="F1658" i="1" a="1"/>
  <c r="F1658" i="1" s="1"/>
  <c r="H1645" i="1" a="1"/>
  <c r="H1645" i="1" s="1"/>
  <c r="K1641" i="1" a="1"/>
  <c r="K1641" i="1" s="1"/>
  <c r="J1641" i="1" a="1"/>
  <c r="J1641" i="1" s="1"/>
  <c r="F1659" i="1" a="1"/>
  <c r="F1659" i="1" s="1"/>
  <c r="H1644" i="1" a="1"/>
  <c r="H1644" i="1" s="1"/>
  <c r="I1645" i="1" a="1"/>
  <c r="I1645" i="1" s="1"/>
  <c r="F1644" i="1" a="1"/>
  <c r="F1644" i="1" s="1"/>
  <c r="H1642" i="1" a="1"/>
  <c r="H1642" i="1" s="1"/>
  <c r="K1645" i="1" a="1"/>
  <c r="K1645" i="1" s="1"/>
  <c r="K1644" i="1" a="1"/>
  <c r="K1644" i="1" s="1"/>
  <c r="I1652" i="1" a="1"/>
  <c r="I1652" i="1" s="1"/>
  <c r="K1652" i="1" a="1"/>
  <c r="K1652" i="1" s="1"/>
  <c r="I1642" i="1" a="1"/>
  <c r="I1642" i="1" s="1"/>
  <c r="J1646" i="1" a="1"/>
  <c r="J1646" i="1" s="1"/>
  <c r="G1645" i="1" a="1"/>
  <c r="G1645" i="1" s="1"/>
  <c r="H1641" i="1" a="1"/>
  <c r="H1641" i="1" s="1"/>
  <c r="H1646" i="1" a="1"/>
  <c r="H1646" i="1" s="1"/>
  <c r="F1652" i="1" a="1"/>
  <c r="F1652" i="1" s="1"/>
  <c r="I1646" i="1" a="1"/>
  <c r="I1646" i="1" s="1"/>
  <c r="G1646" i="1" a="1"/>
  <c r="G1646" i="1" s="1"/>
  <c r="K1646" i="1" a="1"/>
  <c r="K1646" i="1" s="1"/>
  <c r="K1642" i="1" a="1"/>
  <c r="K1642" i="1" s="1"/>
  <c r="F1642" i="1" a="1"/>
  <c r="F1642" i="1" s="1"/>
  <c r="H1659" i="1" a="1"/>
  <c r="H1659" i="1" s="1"/>
  <c r="I1641" i="1" a="1"/>
  <c r="I1641" i="1" s="1"/>
  <c r="K1658" i="1" a="1"/>
  <c r="K1658" i="1" s="1"/>
  <c r="J1644" i="1" a="1"/>
  <c r="J1644" i="1" s="1"/>
  <c r="I1658" i="1" a="1"/>
  <c r="I1658" i="1" s="1"/>
  <c r="G1658" i="1" a="1"/>
  <c r="G1658" i="1" s="1"/>
  <c r="J1642" i="1" a="1"/>
  <c r="J1642" i="1" s="1"/>
  <c r="H1658" i="1" a="1"/>
  <c r="H1658" i="1" s="1"/>
  <c r="F1623" i="1" a="1"/>
  <c r="F1623" i="1" s="1"/>
  <c r="H1621" i="1" a="1"/>
  <c r="H1621" i="1" s="1"/>
  <c r="H1625" i="1" a="1"/>
  <c r="H1625" i="1" s="1"/>
  <c r="K1622" i="1" a="1"/>
  <c r="K1622" i="1" s="1"/>
  <c r="K1623" i="1" a="1"/>
  <c r="K1623" i="1" s="1"/>
  <c r="J1622" i="1" a="1"/>
  <c r="J1622" i="1" s="1"/>
  <c r="F1627" i="1" a="1"/>
  <c r="F1627" i="1" s="1"/>
  <c r="G1624" i="1" a="1"/>
  <c r="G1624" i="1" s="1"/>
  <c r="H1626" i="1" a="1"/>
  <c r="H1626" i="1" s="1"/>
  <c r="K1621" i="1" a="1"/>
  <c r="K1621" i="1" s="1"/>
  <c r="H1627" i="1" a="1"/>
  <c r="H1627" i="1" s="1"/>
  <c r="I1623" i="1" a="1"/>
  <c r="I1623" i="1" s="1"/>
  <c r="K1626" i="1" a="1"/>
  <c r="K1626" i="1" s="1"/>
  <c r="I1622" i="1" a="1"/>
  <c r="I1622" i="1" s="1"/>
  <c r="I1624" i="1" a="1"/>
  <c r="I1624" i="1" s="1"/>
  <c r="J1627" i="1" a="1"/>
  <c r="J1627" i="1" s="1"/>
  <c r="H1622" i="1" a="1"/>
  <c r="H1622" i="1" s="1"/>
  <c r="I1626" i="1" a="1"/>
  <c r="I1626" i="1" s="1"/>
  <c r="K1625" i="1" a="1"/>
  <c r="K1625" i="1" s="1"/>
  <c r="F1624" i="1" a="1"/>
  <c r="F1624" i="1" s="1"/>
  <c r="I1627" i="1" a="1"/>
  <c r="I1627" i="1" s="1"/>
  <c r="J1624" i="1" a="1"/>
  <c r="J1624" i="1" s="1"/>
  <c r="G1621" i="1" a="1"/>
  <c r="G1621" i="1" s="1"/>
  <c r="J1623" i="1" a="1"/>
  <c r="J1623" i="1" s="1"/>
  <c r="F1626" i="1" a="1"/>
  <c r="F1626" i="1" s="1"/>
  <c r="I1625" i="1" a="1"/>
  <c r="I1625" i="1" s="1"/>
  <c r="G1641" i="1" a="1"/>
  <c r="G1641" i="1" s="1"/>
  <c r="F1641" i="1" a="1"/>
  <c r="F1641" i="1" s="1"/>
  <c r="K1640" i="1" a="1"/>
  <c r="K1640" i="1" s="1"/>
  <c r="H1640" i="1" a="1"/>
  <c r="H1640" i="1" s="1"/>
  <c r="J1626" i="1" a="1"/>
  <c r="J1626" i="1" s="1"/>
  <c r="J1640" i="1" a="1"/>
  <c r="J1640" i="1" s="1"/>
  <c r="I1640" i="1" a="1"/>
  <c r="I1640" i="1" s="1"/>
  <c r="G1640" i="1" a="1"/>
  <c r="G1640" i="1" s="1"/>
  <c r="G1627" i="1" a="1"/>
  <c r="G1627" i="1" s="1"/>
  <c r="H1624" i="1" a="1"/>
  <c r="H1624" i="1" s="1"/>
  <c r="H1623" i="1" a="1"/>
  <c r="H1623" i="1" s="1"/>
  <c r="J1625" i="1" a="1"/>
  <c r="J1625" i="1" s="1"/>
  <c r="K1624" i="1" a="1"/>
  <c r="K1624" i="1" s="1"/>
  <c r="G1623" i="1" a="1"/>
  <c r="G1623" i="1" s="1"/>
  <c r="F1625" i="1" a="1"/>
  <c r="F1625" i="1" s="1"/>
  <c r="F1622" i="1" a="1"/>
  <c r="F1622" i="1" s="1"/>
  <c r="F1640" i="1" a="1"/>
  <c r="F1640" i="1" s="1"/>
  <c r="G1626" i="1" a="1"/>
  <c r="G1626" i="1" s="1"/>
  <c r="J1621" i="1" a="1"/>
  <c r="J1621" i="1" s="1"/>
  <c r="I1621" i="1" a="1"/>
  <c r="I1621" i="1" s="1"/>
  <c r="G1622" i="1" a="1"/>
  <c r="G1622" i="1" s="1"/>
  <c r="K1627" i="1" a="1"/>
  <c r="K1627" i="1" s="1"/>
  <c r="G1625" i="1" a="1"/>
  <c r="G1625" i="1" s="1"/>
  <c r="G1611" i="1" a="1"/>
  <c r="G1611" i="1" s="1"/>
  <c r="K1610" i="1" a="1"/>
  <c r="K1610" i="1" s="1"/>
  <c r="F1610" i="1" a="1"/>
  <c r="F1610" i="1" s="1"/>
  <c r="J1620" i="1" a="1"/>
  <c r="J1620" i="1" s="1"/>
  <c r="F1621" i="1" a="1"/>
  <c r="F1621" i="1" s="1"/>
  <c r="I1609" i="1" a="1"/>
  <c r="I1609" i="1" s="1"/>
  <c r="I1620" i="1" a="1"/>
  <c r="I1620" i="1" s="1"/>
  <c r="G1620" i="1" a="1"/>
  <c r="G1620" i="1" s="1"/>
  <c r="F1619" i="1" a="1"/>
  <c r="F1619" i="1" s="1"/>
  <c r="K1617" i="1" a="1"/>
  <c r="K1617" i="1" s="1"/>
  <c r="I1610" i="1" a="1"/>
  <c r="I1610" i="1" s="1"/>
  <c r="J1617" i="1" a="1"/>
  <c r="J1617" i="1" s="1"/>
  <c r="K1611" i="1" a="1"/>
  <c r="K1611" i="1" s="1"/>
  <c r="K1603" i="1" a="1"/>
  <c r="K1603" i="1" s="1"/>
  <c r="G1610" i="1" a="1"/>
  <c r="G1610" i="1" s="1"/>
  <c r="K1609" i="1" a="1"/>
  <c r="K1609" i="1" s="1"/>
  <c r="I1617" i="1" a="1"/>
  <c r="I1617" i="1" s="1"/>
  <c r="I1611" i="1" a="1"/>
  <c r="I1611" i="1" s="1"/>
  <c r="F1611" i="1" a="1"/>
  <c r="F1611" i="1" s="1"/>
  <c r="J1609" i="1" a="1"/>
  <c r="J1609" i="1" s="1"/>
  <c r="F1609" i="1" a="1"/>
  <c r="F1609" i="1" s="1"/>
  <c r="H1603" i="1" a="1"/>
  <c r="H1603" i="1" s="1"/>
  <c r="J1603" i="1" a="1"/>
  <c r="J1603" i="1" s="1"/>
  <c r="K1620" i="1" a="1"/>
  <c r="K1620" i="1" s="1"/>
  <c r="H1617" i="1" a="1"/>
  <c r="H1617" i="1" s="1"/>
  <c r="I1603" i="1" a="1"/>
  <c r="I1603" i="1" s="1"/>
  <c r="H1620" i="1" a="1"/>
  <c r="H1620" i="1" s="1"/>
  <c r="J1619" i="1" a="1"/>
  <c r="J1619" i="1" s="1"/>
  <c r="H1619" i="1" a="1"/>
  <c r="H1619" i="1" s="1"/>
  <c r="G1617" i="1" a="1"/>
  <c r="G1617" i="1" s="1"/>
  <c r="J1611" i="1" a="1"/>
  <c r="J1611" i="1" s="1"/>
  <c r="H1611" i="1" a="1"/>
  <c r="H1611" i="1" s="1"/>
  <c r="H1610" i="1" a="1"/>
  <c r="H1610" i="1" s="1"/>
  <c r="H1609" i="1" a="1"/>
  <c r="H1609" i="1" s="1"/>
  <c r="F1620" i="1" a="1"/>
  <c r="F1620" i="1" s="1"/>
  <c r="J1610" i="1" a="1"/>
  <c r="J1610" i="1" s="1"/>
  <c r="F1617" i="1" a="1"/>
  <c r="F1617" i="1" s="1"/>
  <c r="G1609" i="1" a="1"/>
  <c r="G1609" i="1" s="1"/>
  <c r="K1619" i="1" a="1"/>
  <c r="K1619" i="1" s="1"/>
  <c r="I1619" i="1" a="1"/>
  <c r="I1619" i="1" s="1"/>
  <c r="G1619" i="1" a="1"/>
  <c r="G1619" i="1" s="1"/>
  <c r="J1602" i="1" a="1"/>
  <c r="J1602" i="1" s="1"/>
  <c r="F1602" i="1" a="1"/>
  <c r="F1602" i="1" s="1"/>
  <c r="G1596" i="1" a="1"/>
  <c r="G1596" i="1" s="1"/>
  <c r="F1596" i="1" a="1"/>
  <c r="F1596" i="1" s="1"/>
  <c r="K1593" i="1" a="1"/>
  <c r="K1593" i="1" s="1"/>
  <c r="G1593" i="1" a="1"/>
  <c r="G1593" i="1" s="1"/>
  <c r="K1594" i="1" a="1"/>
  <c r="K1594" i="1" s="1"/>
  <c r="J1594" i="1" a="1"/>
  <c r="J1594" i="1" s="1"/>
  <c r="H1593" i="1" a="1"/>
  <c r="H1593" i="1" s="1"/>
  <c r="K1602" i="1" a="1"/>
  <c r="K1602" i="1" s="1"/>
  <c r="G1603" i="1" a="1"/>
  <c r="G1603" i="1" s="1"/>
  <c r="F1603" i="1" a="1"/>
  <c r="F1603" i="1" s="1"/>
  <c r="I1596" i="1" a="1"/>
  <c r="I1596" i="1" s="1"/>
  <c r="F1594" i="1" a="1"/>
  <c r="F1594" i="1" s="1"/>
  <c r="I1602" i="1" a="1"/>
  <c r="I1602" i="1" s="1"/>
  <c r="H1602" i="1" a="1"/>
  <c r="H1602" i="1" s="1"/>
  <c r="G1602" i="1" a="1"/>
  <c r="G1602" i="1" s="1"/>
  <c r="K1596" i="1" a="1"/>
  <c r="K1596" i="1" s="1"/>
  <c r="H1594" i="1" a="1"/>
  <c r="H1594" i="1" s="1"/>
  <c r="J1593" i="1" a="1"/>
  <c r="J1593" i="1" s="1"/>
  <c r="J1596" i="1" a="1"/>
  <c r="J1596" i="1" s="1"/>
  <c r="H1596" i="1" a="1"/>
  <c r="H1596" i="1" s="1"/>
  <c r="I1594" i="1" a="1"/>
  <c r="I1594" i="1" s="1"/>
  <c r="G1594" i="1" a="1"/>
  <c r="G1594" i="1" s="1"/>
  <c r="I1593" i="1" a="1"/>
  <c r="I1593" i="1" s="1"/>
  <c r="F1593" i="1" a="1"/>
  <c r="F1593" i="1" s="1"/>
  <c r="F1572" i="1" a="1"/>
  <c r="F1572" i="1" s="1"/>
  <c r="J1575" i="1" a="1"/>
  <c r="J1575" i="1" s="1"/>
  <c r="F1580" i="1" a="1"/>
  <c r="F1580" i="1" s="1"/>
  <c r="J1572" i="1" a="1"/>
  <c r="J1572" i="1" s="1"/>
  <c r="K1574" i="1" a="1"/>
  <c r="K1574" i="1" s="1"/>
  <c r="J1573" i="1" a="1"/>
  <c r="J1573" i="1" s="1"/>
  <c r="G1570" i="1" a="1"/>
  <c r="G1570" i="1" s="1"/>
  <c r="F1574" i="1" a="1"/>
  <c r="F1574" i="1" s="1"/>
  <c r="I1573" i="1" a="1"/>
  <c r="I1573" i="1" s="1"/>
  <c r="I1580" i="1" a="1"/>
  <c r="I1580" i="1" s="1"/>
  <c r="G1578" i="1" a="1"/>
  <c r="G1578" i="1" s="1"/>
  <c r="J1577" i="1" a="1"/>
  <c r="J1577" i="1" s="1"/>
  <c r="H1575" i="1" a="1"/>
  <c r="H1575" i="1" s="1"/>
  <c r="G1575" i="1" a="1"/>
  <c r="G1575" i="1" s="1"/>
  <c r="K1572" i="1" a="1"/>
  <c r="K1572" i="1" s="1"/>
  <c r="H1577" i="1" a="1"/>
  <c r="H1577" i="1" s="1"/>
  <c r="J1574" i="1" a="1"/>
  <c r="J1574" i="1" s="1"/>
  <c r="G1572" i="1" a="1"/>
  <c r="G1572" i="1" s="1"/>
  <c r="I1576" i="1" a="1"/>
  <c r="I1576" i="1" s="1"/>
  <c r="I1572" i="1" a="1"/>
  <c r="I1572" i="1" s="1"/>
  <c r="I1574" i="1" a="1"/>
  <c r="I1574" i="1" s="1"/>
  <c r="I1577" i="1" a="1"/>
  <c r="I1577" i="1" s="1"/>
  <c r="J1576" i="1" a="1"/>
  <c r="J1576" i="1" s="1"/>
  <c r="H1576" i="1" a="1"/>
  <c r="H1576" i="1" s="1"/>
  <c r="G1576" i="1" a="1"/>
  <c r="G1576" i="1" s="1"/>
  <c r="F1576" i="1" a="1"/>
  <c r="F1576" i="1" s="1"/>
  <c r="H1572" i="1" a="1"/>
  <c r="H1572" i="1" s="1"/>
  <c r="I1575" i="1" a="1"/>
  <c r="I1575" i="1" s="1"/>
  <c r="K1573" i="1" a="1"/>
  <c r="K1573" i="1" s="1"/>
  <c r="H1580" i="1" a="1"/>
  <c r="H1580" i="1" s="1"/>
  <c r="K1576" i="1" a="1"/>
  <c r="K1576" i="1" s="1"/>
  <c r="J1578" i="1" a="1"/>
  <c r="J1578" i="1" s="1"/>
  <c r="K1570" i="1" a="1"/>
  <c r="K1570" i="1" s="1"/>
  <c r="G1580" i="1" a="1"/>
  <c r="G1580" i="1" s="1"/>
  <c r="J1580" i="1" a="1"/>
  <c r="J1580" i="1" s="1"/>
  <c r="I1570" i="1" a="1"/>
  <c r="I1570" i="1" s="1"/>
  <c r="I1579" i="1" a="1"/>
  <c r="I1579" i="1" s="1"/>
  <c r="F1577" i="1" a="1"/>
  <c r="F1577" i="1" s="1"/>
  <c r="J1579" i="1" a="1"/>
  <c r="J1579" i="1" s="1"/>
  <c r="H1579" i="1" a="1"/>
  <c r="H1579" i="1" s="1"/>
  <c r="G1574" i="1" a="1"/>
  <c r="G1574" i="1" s="1"/>
  <c r="K1578" i="1" a="1"/>
  <c r="K1578" i="1" s="1"/>
  <c r="H1578" i="1" a="1"/>
  <c r="H1578" i="1" s="1"/>
  <c r="K1577" i="1" a="1"/>
  <c r="K1577" i="1" s="1"/>
  <c r="G1573" i="1" a="1"/>
  <c r="G1573" i="1" s="1"/>
  <c r="G1577" i="1" a="1"/>
  <c r="G1577" i="1" s="1"/>
  <c r="H1570" i="1" a="1"/>
  <c r="H1570" i="1" s="1"/>
  <c r="F1578" i="1" a="1"/>
  <c r="F1578" i="1" s="1"/>
  <c r="F1573" i="1" a="1"/>
  <c r="F1573" i="1" s="1"/>
  <c r="F1579" i="1" a="1"/>
  <c r="F1579" i="1" s="1"/>
  <c r="H1573" i="1" a="1"/>
  <c r="H1573" i="1" s="1"/>
  <c r="K1580" i="1" a="1"/>
  <c r="K1580" i="1" s="1"/>
  <c r="K1579" i="1" a="1"/>
  <c r="K1579" i="1" s="1"/>
  <c r="G1579" i="1" a="1"/>
  <c r="G1579" i="1" s="1"/>
  <c r="I1578" i="1" a="1"/>
  <c r="I1578" i="1" s="1"/>
  <c r="K1575" i="1" a="1"/>
  <c r="K1575" i="1" s="1"/>
  <c r="H1574" i="1" a="1"/>
  <c r="H1574" i="1" s="1"/>
  <c r="J1570" i="1" a="1"/>
  <c r="J1570" i="1" s="1"/>
  <c r="F1575" i="1" a="1"/>
  <c r="F1575" i="1" s="1"/>
  <c r="H1563" i="1" a="1"/>
  <c r="H1563" i="1" s="1"/>
  <c r="F1555" i="1" a="1"/>
  <c r="F1555" i="1" s="1"/>
  <c r="G1563" i="1" a="1"/>
  <c r="G1563" i="1" s="1"/>
  <c r="F1562" i="1" a="1"/>
  <c r="F1562" i="1" s="1"/>
  <c r="K1562" i="1" a="1"/>
  <c r="K1562" i="1" s="1"/>
  <c r="H1549" i="1" a="1"/>
  <c r="H1549" i="1" s="1"/>
  <c r="H1555" i="1" a="1"/>
  <c r="H1555" i="1" s="1"/>
  <c r="G1556" i="1" a="1"/>
  <c r="G1556" i="1" s="1"/>
  <c r="F1556" i="1" a="1"/>
  <c r="F1556" i="1" s="1"/>
  <c r="J1556" i="1" a="1"/>
  <c r="J1556" i="1" s="1"/>
  <c r="K1549" i="1" a="1"/>
  <c r="K1549" i="1" s="1"/>
  <c r="K1556" i="1" a="1"/>
  <c r="K1556" i="1" s="1"/>
  <c r="J1555" i="1" a="1"/>
  <c r="J1555" i="1" s="1"/>
  <c r="J1564" i="1" a="1"/>
  <c r="J1564" i="1" s="1"/>
  <c r="G1564" i="1" a="1"/>
  <c r="G1564" i="1" s="1"/>
  <c r="I1563" i="1" a="1"/>
  <c r="I1563" i="1" s="1"/>
  <c r="F1549" i="1" a="1"/>
  <c r="F1549" i="1" s="1"/>
  <c r="F1570" i="1" a="1"/>
  <c r="F1570" i="1" s="1"/>
  <c r="I1564" i="1" a="1"/>
  <c r="I1564" i="1" s="1"/>
  <c r="I1549" i="1" a="1"/>
  <c r="I1549" i="1" s="1"/>
  <c r="H1562" i="1" a="1"/>
  <c r="H1562" i="1" s="1"/>
  <c r="K1555" i="1" a="1"/>
  <c r="K1555" i="1" s="1"/>
  <c r="F1564" i="1" a="1"/>
  <c r="F1564" i="1" s="1"/>
  <c r="I1555" i="1" a="1"/>
  <c r="I1555" i="1" s="1"/>
  <c r="H1556" i="1" a="1"/>
  <c r="H1556" i="1" s="1"/>
  <c r="G1549" i="1" a="1"/>
  <c r="G1549" i="1" s="1"/>
  <c r="I1556" i="1" a="1"/>
  <c r="I1556" i="1" s="1"/>
  <c r="K1564" i="1" a="1"/>
  <c r="K1564" i="1" s="1"/>
  <c r="F1563" i="1" a="1"/>
  <c r="F1563" i="1" s="1"/>
  <c r="G1555" i="1" a="1"/>
  <c r="G1555" i="1" s="1"/>
  <c r="J1549" i="1" a="1"/>
  <c r="J1549" i="1" s="1"/>
  <c r="J1562" i="1" a="1"/>
  <c r="J1562" i="1" s="1"/>
  <c r="H1564" i="1" a="1"/>
  <c r="H1564" i="1" s="1"/>
  <c r="I1562" i="1" a="1"/>
  <c r="I1562" i="1" s="1"/>
  <c r="G1562" i="1" a="1"/>
  <c r="G1562" i="1" s="1"/>
  <c r="K1563" i="1" a="1"/>
  <c r="K1563" i="1" s="1"/>
  <c r="J1563" i="1" a="1"/>
  <c r="J1563" i="1" s="1"/>
  <c r="I1529" i="1" a="1"/>
  <c r="I1529" i="1" s="1"/>
  <c r="H1525" i="1" a="1"/>
  <c r="H1525" i="1" s="1"/>
  <c r="G1528" i="1" a="1"/>
  <c r="G1528" i="1" s="1"/>
  <c r="I1527" i="1" a="1"/>
  <c r="I1527" i="1" s="1"/>
  <c r="K1526" i="1" a="1"/>
  <c r="K1526" i="1" s="1"/>
  <c r="F1528" i="1" a="1"/>
  <c r="F1528" i="1" s="1"/>
  <c r="J1526" i="1" a="1"/>
  <c r="J1526" i="1" s="1"/>
  <c r="J1524" i="1" a="1"/>
  <c r="J1524" i="1" s="1"/>
  <c r="H1524" i="1" a="1"/>
  <c r="H1524" i="1" s="1"/>
  <c r="F1529" i="1" a="1"/>
  <c r="F1529" i="1" s="1"/>
  <c r="J1525" i="1" a="1"/>
  <c r="J1525" i="1" s="1"/>
  <c r="J1527" i="1" a="1"/>
  <c r="J1527" i="1" s="1"/>
  <c r="G1529" i="1" a="1"/>
  <c r="G1529" i="1" s="1"/>
  <c r="F1525" i="1" a="1"/>
  <c r="F1525" i="1" s="1"/>
  <c r="G1547" i="1" a="1"/>
  <c r="G1547" i="1" s="1"/>
  <c r="K1524" i="1" a="1"/>
  <c r="K1524" i="1" s="1"/>
  <c r="J1546" i="1" a="1"/>
  <c r="J1546" i="1" s="1"/>
  <c r="G1525" i="1" a="1"/>
  <c r="G1525" i="1" s="1"/>
  <c r="K1547" i="1" a="1"/>
  <c r="K1547" i="1" s="1"/>
  <c r="J1547" i="1" a="1"/>
  <c r="J1547" i="1" s="1"/>
  <c r="H1527" i="1" a="1"/>
  <c r="H1527" i="1" s="1"/>
  <c r="I1546" i="1" a="1"/>
  <c r="I1546" i="1" s="1"/>
  <c r="F1526" i="1" a="1"/>
  <c r="F1526" i="1" s="1"/>
  <c r="I1547" i="1" a="1"/>
  <c r="I1547" i="1" s="1"/>
  <c r="H1547" i="1" a="1"/>
  <c r="H1547" i="1" s="1"/>
  <c r="J1529" i="1" a="1"/>
  <c r="J1529" i="1" s="1"/>
  <c r="I1528" i="1" a="1"/>
  <c r="I1528" i="1" s="1"/>
  <c r="F1527" i="1" a="1"/>
  <c r="F1527" i="1" s="1"/>
  <c r="I1524" i="1" a="1"/>
  <c r="I1524" i="1" s="1"/>
  <c r="F1547" i="1" a="1"/>
  <c r="F1547" i="1" s="1"/>
  <c r="G1527" i="1" a="1"/>
  <c r="G1527" i="1" s="1"/>
  <c r="K1546" i="1" a="1"/>
  <c r="K1546" i="1" s="1"/>
  <c r="H1546" i="1" a="1"/>
  <c r="H1546" i="1" s="1"/>
  <c r="G1546" i="1" a="1"/>
  <c r="G1546" i="1" s="1"/>
  <c r="K1528" i="1" a="1"/>
  <c r="K1528" i="1" s="1"/>
  <c r="F1546" i="1" a="1"/>
  <c r="F1546" i="1" s="1"/>
  <c r="H1526" i="1" a="1"/>
  <c r="H1526" i="1" s="1"/>
  <c r="H1528" i="1" a="1"/>
  <c r="H1528" i="1" s="1"/>
  <c r="K1527" i="1" a="1"/>
  <c r="K1527" i="1" s="1"/>
  <c r="I1525" i="1" a="1"/>
  <c r="I1525" i="1" s="1"/>
  <c r="I1526" i="1" a="1"/>
  <c r="I1526" i="1" s="1"/>
  <c r="G1526" i="1" a="1"/>
  <c r="G1526" i="1" s="1"/>
  <c r="H1529" i="1" a="1"/>
  <c r="H1529" i="1" s="1"/>
  <c r="G1524" i="1" a="1"/>
  <c r="G1524" i="1" s="1"/>
  <c r="J1528" i="1" a="1"/>
  <c r="J1528" i="1" s="1"/>
  <c r="K1525" i="1" a="1"/>
  <c r="K1525" i="1" s="1"/>
  <c r="K1529" i="1" a="1"/>
  <c r="K1529" i="1" s="1"/>
  <c r="K1521" i="1" a="1"/>
  <c r="K1521" i="1" s="1"/>
  <c r="G1515" i="1" a="1"/>
  <c r="G1515" i="1" s="1"/>
  <c r="F1520" i="1" a="1"/>
  <c r="F1520" i="1" s="1"/>
  <c r="I1513" i="1" a="1"/>
  <c r="I1513" i="1" s="1"/>
  <c r="G1521" i="1" a="1"/>
  <c r="G1521" i="1" s="1"/>
  <c r="H1519" i="1" a="1"/>
  <c r="H1519" i="1" s="1"/>
  <c r="H1520" i="1" a="1"/>
  <c r="H1520" i="1" s="1"/>
  <c r="F1523" i="1" a="1"/>
  <c r="F1523" i="1" s="1"/>
  <c r="J1521" i="1" a="1"/>
  <c r="J1521" i="1" s="1"/>
  <c r="K1518" i="1" a="1"/>
  <c r="K1518" i="1" s="1"/>
  <c r="H1518" i="1" a="1"/>
  <c r="H1518" i="1" s="1"/>
  <c r="F1524" i="1" a="1"/>
  <c r="F1524" i="1" s="1"/>
  <c r="J1518" i="1" a="1"/>
  <c r="J1518" i="1" s="1"/>
  <c r="J1513" i="1" a="1"/>
  <c r="J1513" i="1" s="1"/>
  <c r="G1513" i="1" a="1"/>
  <c r="G1513" i="1" s="1"/>
  <c r="K1523" i="1" a="1"/>
  <c r="K1523" i="1" s="1"/>
  <c r="J1523" i="1" a="1"/>
  <c r="J1523" i="1" s="1"/>
  <c r="F1515" i="1" a="1"/>
  <c r="F1515" i="1" s="1"/>
  <c r="F1514" i="1" a="1"/>
  <c r="F1514" i="1" s="1"/>
  <c r="F1522" i="1" a="1"/>
  <c r="F1522" i="1" s="1"/>
  <c r="J1520" i="1" a="1"/>
  <c r="J1520" i="1" s="1"/>
  <c r="K1515" i="1" a="1"/>
  <c r="K1515" i="1" s="1"/>
  <c r="I1515" i="1" a="1"/>
  <c r="I1515" i="1" s="1"/>
  <c r="I1519" i="1" a="1"/>
  <c r="I1519" i="1" s="1"/>
  <c r="H1515" i="1" a="1"/>
  <c r="H1515" i="1" s="1"/>
  <c r="I1523" i="1" a="1"/>
  <c r="I1523" i="1" s="1"/>
  <c r="H1513" i="1" a="1"/>
  <c r="H1513" i="1" s="1"/>
  <c r="G1517" i="1" a="1"/>
  <c r="G1517" i="1" s="1"/>
  <c r="H1523" i="1" a="1"/>
  <c r="H1523" i="1" s="1"/>
  <c r="H1521" i="1" a="1"/>
  <c r="H1521" i="1" s="1"/>
  <c r="G1523" i="1" a="1"/>
  <c r="G1523" i="1" s="1"/>
  <c r="K1522" i="1" a="1"/>
  <c r="K1522" i="1" s="1"/>
  <c r="J1519" i="1" a="1"/>
  <c r="J1519" i="1" s="1"/>
  <c r="I1517" i="1" a="1"/>
  <c r="I1517" i="1" s="1"/>
  <c r="G1522" i="1" a="1"/>
  <c r="G1522" i="1" s="1"/>
  <c r="J1522" i="1" a="1"/>
  <c r="J1522" i="1" s="1"/>
  <c r="I1518" i="1" a="1"/>
  <c r="I1518" i="1" s="1"/>
  <c r="K1514" i="1" a="1"/>
  <c r="K1514" i="1" s="1"/>
  <c r="H1522" i="1" a="1"/>
  <c r="H1522" i="1" s="1"/>
  <c r="I1522" i="1" a="1"/>
  <c r="I1522" i="1" s="1"/>
  <c r="F1513" i="1" a="1"/>
  <c r="F1513" i="1" s="1"/>
  <c r="I1521" i="1" a="1"/>
  <c r="I1521" i="1" s="1"/>
  <c r="F1521" i="1" a="1"/>
  <c r="F1521" i="1" s="1"/>
  <c r="K1519" i="1" a="1"/>
  <c r="K1519" i="1" s="1"/>
  <c r="G1519" i="1" a="1"/>
  <c r="G1519" i="1" s="1"/>
  <c r="F1517" i="1" a="1"/>
  <c r="F1517" i="1" s="1"/>
  <c r="J1514" i="1" a="1"/>
  <c r="J1514" i="1" s="1"/>
  <c r="F1519" i="1" a="1"/>
  <c r="F1519" i="1" s="1"/>
  <c r="F1518" i="1" a="1"/>
  <c r="F1518" i="1" s="1"/>
  <c r="H1514" i="1" a="1"/>
  <c r="H1514" i="1" s="1"/>
  <c r="K1513" i="1" a="1"/>
  <c r="K1513" i="1" s="1"/>
  <c r="K1520" i="1" a="1"/>
  <c r="K1520" i="1" s="1"/>
  <c r="I1520" i="1" a="1"/>
  <c r="I1520" i="1" s="1"/>
  <c r="G1514" i="1" a="1"/>
  <c r="G1514" i="1" s="1"/>
  <c r="G1520" i="1" a="1"/>
  <c r="G1520" i="1" s="1"/>
  <c r="K1517" i="1" a="1"/>
  <c r="K1517" i="1" s="1"/>
  <c r="G1518" i="1" a="1"/>
  <c r="G1518" i="1" s="1"/>
  <c r="J1517" i="1" a="1"/>
  <c r="J1517" i="1" s="1"/>
  <c r="H1517" i="1" a="1"/>
  <c r="H1517" i="1" s="1"/>
  <c r="J1515" i="1" a="1"/>
  <c r="J1515" i="1" s="1"/>
  <c r="I1514" i="1" a="1"/>
  <c r="I1514" i="1" s="1"/>
  <c r="I1505" i="1" a="1"/>
  <c r="I1505" i="1" s="1"/>
  <c r="I1512" i="1" a="1"/>
  <c r="I1512" i="1" s="1"/>
  <c r="H1512" i="1" a="1"/>
  <c r="H1512" i="1" s="1"/>
  <c r="F1503" i="1" a="1"/>
  <c r="F1503" i="1" s="1"/>
  <c r="G1512" i="1" a="1"/>
  <c r="G1512" i="1" s="1"/>
  <c r="F1512" i="1" a="1"/>
  <c r="F1512" i="1" s="1"/>
  <c r="K1511" i="1" a="1"/>
  <c r="K1511" i="1" s="1"/>
  <c r="F1505" i="1" a="1"/>
  <c r="F1505" i="1" s="1"/>
  <c r="G1503" i="1" a="1"/>
  <c r="G1503" i="1" s="1"/>
  <c r="H1511" i="1" a="1"/>
  <c r="H1511" i="1" s="1"/>
  <c r="H1505" i="1" a="1"/>
  <c r="H1505" i="1" s="1"/>
  <c r="K1504" i="1" a="1"/>
  <c r="K1504" i="1" s="1"/>
  <c r="I1502" i="1" a="1"/>
  <c r="I1502" i="1" s="1"/>
  <c r="K1502" i="1" a="1"/>
  <c r="K1502" i="1" s="1"/>
  <c r="F1511" i="1" a="1"/>
  <c r="F1511" i="1" s="1"/>
  <c r="H1504" i="1" a="1"/>
  <c r="H1504" i="1" s="1"/>
  <c r="K1503" i="1" a="1"/>
  <c r="K1503" i="1" s="1"/>
  <c r="J1503" i="1" a="1"/>
  <c r="J1503" i="1" s="1"/>
  <c r="H1500" i="1" a="1"/>
  <c r="H1500" i="1" s="1"/>
  <c r="J1500" i="1" a="1"/>
  <c r="J1500" i="1" s="1"/>
  <c r="G1502" i="1" a="1"/>
  <c r="G1502" i="1" s="1"/>
  <c r="I1503" i="1" a="1"/>
  <c r="I1503" i="1" s="1"/>
  <c r="I1500" i="1" a="1"/>
  <c r="I1500" i="1" s="1"/>
  <c r="I1504" i="1" a="1"/>
  <c r="I1504" i="1" s="1"/>
  <c r="H1502" i="1" a="1"/>
  <c r="H1502" i="1" s="1"/>
  <c r="K1505" i="1" a="1"/>
  <c r="K1505" i="1" s="1"/>
  <c r="G1505" i="1" a="1"/>
  <c r="G1505" i="1" s="1"/>
  <c r="F1504" i="1" a="1"/>
  <c r="F1504" i="1" s="1"/>
  <c r="F1500" i="1" a="1"/>
  <c r="F1500" i="1" s="1"/>
  <c r="J1504" i="1" a="1"/>
  <c r="J1504" i="1" s="1"/>
  <c r="G1504" i="1" a="1"/>
  <c r="G1504" i="1" s="1"/>
  <c r="G1500" i="1" a="1"/>
  <c r="G1500" i="1" s="1"/>
  <c r="J1505" i="1" a="1"/>
  <c r="J1505" i="1" s="1"/>
  <c r="H1503" i="1" a="1"/>
  <c r="H1503" i="1" s="1"/>
  <c r="F1502" i="1" a="1"/>
  <c r="F1502" i="1" s="1"/>
  <c r="K1500" i="1" a="1"/>
  <c r="K1500" i="1" s="1"/>
  <c r="J1502" i="1" a="1"/>
  <c r="J1502" i="1" s="1"/>
  <c r="J1511" i="1" a="1"/>
  <c r="J1511" i="1" s="1"/>
  <c r="I1511" i="1" a="1"/>
  <c r="I1511" i="1" s="1"/>
  <c r="G1511" i="1" a="1"/>
  <c r="G1511" i="1" s="1"/>
  <c r="K1512" i="1" a="1"/>
  <c r="K1512" i="1" s="1"/>
  <c r="J1512" i="1" a="1"/>
  <c r="J1512" i="1" s="1"/>
  <c r="H1485" i="1" a="1"/>
  <c r="H1485" i="1" s="1"/>
  <c r="K1483" i="1" a="1"/>
  <c r="K1483" i="1" s="1"/>
  <c r="I1485" i="1" a="1"/>
  <c r="I1485" i="1" s="1"/>
  <c r="K1499" i="1" a="1"/>
  <c r="K1499" i="1" s="1"/>
  <c r="J1499" i="1" a="1"/>
  <c r="J1499" i="1" s="1"/>
  <c r="J1490" i="1" a="1"/>
  <c r="J1490" i="1" s="1"/>
  <c r="I1499" i="1" a="1"/>
  <c r="I1499" i="1" s="1"/>
  <c r="J1492" i="1" a="1"/>
  <c r="J1492" i="1" s="1"/>
  <c r="H1499" i="1" a="1"/>
  <c r="H1499" i="1" s="1"/>
  <c r="F1499" i="1" a="1"/>
  <c r="F1499" i="1" s="1"/>
  <c r="K1498" i="1" a="1"/>
  <c r="K1498" i="1" s="1"/>
  <c r="H1498" i="1" a="1"/>
  <c r="H1498" i="1" s="1"/>
  <c r="I1498" i="1" a="1"/>
  <c r="I1498" i="1" s="1"/>
  <c r="G1498" i="1" a="1"/>
  <c r="G1498" i="1" s="1"/>
  <c r="I1497" i="1" a="1"/>
  <c r="I1497" i="1" s="1"/>
  <c r="I1483" i="1" a="1"/>
  <c r="I1483" i="1" s="1"/>
  <c r="J1497" i="1" a="1"/>
  <c r="J1497" i="1" s="1"/>
  <c r="K1497" i="1" a="1"/>
  <c r="K1497" i="1" s="1"/>
  <c r="J1485" i="1" a="1"/>
  <c r="J1485" i="1" s="1"/>
  <c r="H1497" i="1" a="1"/>
  <c r="H1497" i="1" s="1"/>
  <c r="F1490" i="1" a="1"/>
  <c r="F1490" i="1" s="1"/>
  <c r="G1497" i="1" a="1"/>
  <c r="G1497" i="1" s="1"/>
  <c r="K1485" i="1" a="1"/>
  <c r="K1485" i="1" s="1"/>
  <c r="F1492" i="1" a="1"/>
  <c r="F1492" i="1" s="1"/>
  <c r="J1483" i="1" a="1"/>
  <c r="J1483" i="1" s="1"/>
  <c r="G1483" i="1" a="1"/>
  <c r="G1483" i="1" s="1"/>
  <c r="K1492" i="1" a="1"/>
  <c r="K1492" i="1" s="1"/>
  <c r="I1492" i="1" a="1"/>
  <c r="I1492" i="1" s="1"/>
  <c r="H1490" i="1" a="1"/>
  <c r="H1490" i="1" s="1"/>
  <c r="F1485" i="1" a="1"/>
  <c r="F1485" i="1" s="1"/>
  <c r="H1483" i="1" a="1"/>
  <c r="H1483" i="1" s="1"/>
  <c r="F1483" i="1" a="1"/>
  <c r="F1483" i="1" s="1"/>
  <c r="G1485" i="1" a="1"/>
  <c r="G1485" i="1" s="1"/>
  <c r="H1492" i="1" a="1"/>
  <c r="H1492" i="1" s="1"/>
  <c r="G1492" i="1" a="1"/>
  <c r="G1492" i="1" s="1"/>
  <c r="G1490" i="1" a="1"/>
  <c r="G1490" i="1" s="1"/>
  <c r="G1499" i="1" a="1"/>
  <c r="G1499" i="1" s="1"/>
  <c r="J1498" i="1" a="1"/>
  <c r="J1498" i="1" s="1"/>
  <c r="F1498" i="1" a="1"/>
  <c r="F1498" i="1" s="1"/>
  <c r="F1497" i="1" a="1"/>
  <c r="F1497" i="1" s="1"/>
  <c r="I1490" i="1" a="1"/>
  <c r="I1490" i="1" s="1"/>
  <c r="K1490" i="1" a="1"/>
  <c r="K1490" i="1" s="1"/>
  <c r="K1451" i="1" a="1"/>
  <c r="K1451" i="1" s="1"/>
  <c r="K1454" i="1" a="1"/>
  <c r="K1454" i="1" s="1"/>
  <c r="J1456" i="1" a="1"/>
  <c r="J1456" i="1" s="1"/>
  <c r="H1454" i="1" a="1"/>
  <c r="H1454" i="1" s="1"/>
  <c r="H1455" i="1" a="1"/>
  <c r="H1455" i="1" s="1"/>
  <c r="J1453" i="1" a="1"/>
  <c r="J1453" i="1" s="1"/>
  <c r="H1453" i="1" a="1"/>
  <c r="H1453" i="1" s="1"/>
  <c r="F1452" i="1" a="1"/>
  <c r="F1452" i="1" s="1"/>
  <c r="I1451" i="1" a="1"/>
  <c r="I1451" i="1" s="1"/>
  <c r="K1453" i="1" a="1"/>
  <c r="K1453" i="1" s="1"/>
  <c r="G1453" i="1" a="1"/>
  <c r="G1453" i="1" s="1"/>
  <c r="K1456" i="1" a="1"/>
  <c r="K1456" i="1" s="1"/>
  <c r="J1452" i="1" a="1"/>
  <c r="J1452" i="1" s="1"/>
  <c r="I1456" i="1" a="1"/>
  <c r="I1456" i="1" s="1"/>
  <c r="I1452" i="1" a="1"/>
  <c r="I1452" i="1" s="1"/>
  <c r="G1456" i="1" a="1"/>
  <c r="G1456" i="1" s="1"/>
  <c r="I1454" i="1" a="1"/>
  <c r="I1454" i="1" s="1"/>
  <c r="F1453" i="1" a="1"/>
  <c r="F1453" i="1" s="1"/>
  <c r="H1451" i="1" a="1"/>
  <c r="H1451" i="1" s="1"/>
  <c r="J1454" i="1" a="1"/>
  <c r="J1454" i="1" s="1"/>
  <c r="H1456" i="1" a="1"/>
  <c r="H1456" i="1" s="1"/>
  <c r="G1454" i="1" a="1"/>
  <c r="G1454" i="1" s="1"/>
  <c r="F1454" i="1" a="1"/>
  <c r="F1454" i="1" s="1"/>
  <c r="I1453" i="1" a="1"/>
  <c r="I1453" i="1" s="1"/>
  <c r="H1452" i="1" a="1"/>
  <c r="H1452" i="1" s="1"/>
  <c r="I1455" i="1" a="1"/>
  <c r="I1455" i="1" s="1"/>
  <c r="J1455" i="1" a="1"/>
  <c r="J1455" i="1" s="1"/>
  <c r="K1452" i="1" a="1"/>
  <c r="K1452" i="1" s="1"/>
  <c r="J1451" i="1" a="1"/>
  <c r="J1451" i="1" s="1"/>
  <c r="G1451" i="1" a="1"/>
  <c r="G1451" i="1" s="1"/>
  <c r="G1455" i="1" a="1"/>
  <c r="G1455" i="1" s="1"/>
  <c r="G1452" i="1" a="1"/>
  <c r="G1452" i="1" s="1"/>
  <c r="F1455" i="1" a="1"/>
  <c r="F1455" i="1" s="1"/>
  <c r="F1456" i="1" a="1"/>
  <c r="F1456" i="1" s="1"/>
  <c r="K1455" i="1" a="1"/>
  <c r="K1455" i="1" s="1"/>
  <c r="K1445" i="1" a="1"/>
  <c r="K1445" i="1" s="1"/>
  <c r="I1440" i="1" a="1"/>
  <c r="I1440" i="1" s="1"/>
  <c r="K1444" i="1" a="1"/>
  <c r="K1444" i="1" s="1"/>
  <c r="I1450" i="1" a="1"/>
  <c r="I1450" i="1" s="1"/>
  <c r="G1449" i="1" a="1"/>
  <c r="G1449" i="1" s="1"/>
  <c r="H1444" i="1" a="1"/>
  <c r="H1444" i="1" s="1"/>
  <c r="F1448" i="1" a="1"/>
  <c r="F1448" i="1" s="1"/>
  <c r="G1447" i="1" a="1"/>
  <c r="G1447" i="1" s="1"/>
  <c r="K1443" i="1" a="1"/>
  <c r="K1443" i="1" s="1"/>
  <c r="H1442" i="1" a="1"/>
  <c r="H1442" i="1" s="1"/>
  <c r="I1441" i="1" a="1"/>
  <c r="I1441" i="1" s="1"/>
  <c r="G1446" i="1" a="1"/>
  <c r="G1446" i="1" s="1"/>
  <c r="G1442" i="1" a="1"/>
  <c r="G1442" i="1" s="1"/>
  <c r="G1450" i="1" a="1"/>
  <c r="G1450" i="1" s="1"/>
  <c r="I1449" i="1" a="1"/>
  <c r="I1449" i="1" s="1"/>
  <c r="F1446" i="1" a="1"/>
  <c r="F1446" i="1" s="1"/>
  <c r="F1449" i="1" a="1"/>
  <c r="F1449" i="1" s="1"/>
  <c r="G1448" i="1" a="1"/>
  <c r="G1448" i="1" s="1"/>
  <c r="I1447" i="1" a="1"/>
  <c r="I1447" i="1" s="1"/>
  <c r="K1446" i="1" a="1"/>
  <c r="K1446" i="1" s="1"/>
  <c r="F1445" i="1" a="1"/>
  <c r="F1445" i="1" s="1"/>
  <c r="J1443" i="1" a="1"/>
  <c r="J1443" i="1" s="1"/>
  <c r="H1443" i="1" a="1"/>
  <c r="H1443" i="1" s="1"/>
  <c r="J1442" i="1" a="1"/>
  <c r="J1442" i="1" s="1"/>
  <c r="J1449" i="1" a="1"/>
  <c r="J1449" i="1" s="1"/>
  <c r="G1443" i="1" a="1"/>
  <c r="G1443" i="1" s="1"/>
  <c r="F1443" i="1" a="1"/>
  <c r="F1443" i="1" s="1"/>
  <c r="H1449" i="1" a="1"/>
  <c r="H1449" i="1" s="1"/>
  <c r="I1442" i="1" a="1"/>
  <c r="I1442" i="1" s="1"/>
  <c r="F1450" i="1" a="1"/>
  <c r="F1450" i="1" s="1"/>
  <c r="F1451" i="1" a="1"/>
  <c r="F1451" i="1" s="1"/>
  <c r="J1450" i="1" a="1"/>
  <c r="J1450" i="1" s="1"/>
  <c r="K1450" i="1" a="1"/>
  <c r="K1450" i="1" s="1"/>
  <c r="H1450" i="1" a="1"/>
  <c r="H1450" i="1" s="1"/>
  <c r="K1449" i="1" a="1"/>
  <c r="K1449" i="1" s="1"/>
  <c r="I1448" i="1" a="1"/>
  <c r="I1448" i="1" s="1"/>
  <c r="K1447" i="1" a="1"/>
  <c r="K1447" i="1" s="1"/>
  <c r="F1442" i="1" a="1"/>
  <c r="F1442" i="1" s="1"/>
  <c r="F1441" i="1" a="1"/>
  <c r="F1441" i="1" s="1"/>
  <c r="J1447" i="1" a="1"/>
  <c r="J1447" i="1" s="1"/>
  <c r="J1446" i="1" a="1"/>
  <c r="J1446" i="1" s="1"/>
  <c r="J1445" i="1" a="1"/>
  <c r="J1445" i="1" s="1"/>
  <c r="I1445" i="1" a="1"/>
  <c r="I1445" i="1" s="1"/>
  <c r="K1441" i="1" a="1"/>
  <c r="K1441" i="1" s="1"/>
  <c r="J1440" i="1" a="1"/>
  <c r="J1440" i="1" s="1"/>
  <c r="J1441" i="1" a="1"/>
  <c r="J1441" i="1" s="1"/>
  <c r="K1440" i="1" a="1"/>
  <c r="K1440" i="1" s="1"/>
  <c r="G1444" i="1" a="1"/>
  <c r="G1444" i="1" s="1"/>
  <c r="G1445" i="1" a="1"/>
  <c r="G1445" i="1" s="1"/>
  <c r="K1442" i="1" a="1"/>
  <c r="K1442" i="1" s="1"/>
  <c r="F1444" i="1" a="1"/>
  <c r="F1444" i="1" s="1"/>
  <c r="I1446" i="1" a="1"/>
  <c r="I1446" i="1" s="1"/>
  <c r="H1441" i="1" a="1"/>
  <c r="H1441" i="1" s="1"/>
  <c r="I1444" i="1" a="1"/>
  <c r="I1444" i="1" s="1"/>
  <c r="J1448" i="1" a="1"/>
  <c r="J1448" i="1" s="1"/>
  <c r="K1448" i="1" a="1"/>
  <c r="K1448" i="1" s="1"/>
  <c r="H1447" i="1" a="1"/>
  <c r="H1447" i="1" s="1"/>
  <c r="H1446" i="1" a="1"/>
  <c r="H1446" i="1" s="1"/>
  <c r="H1445" i="1" a="1"/>
  <c r="H1445" i="1" s="1"/>
  <c r="J1444" i="1" a="1"/>
  <c r="J1444" i="1" s="1"/>
  <c r="G1441" i="1" a="1"/>
  <c r="G1441" i="1" s="1"/>
  <c r="H1448" i="1" a="1"/>
  <c r="H1448" i="1" s="1"/>
  <c r="F1447" i="1" a="1"/>
  <c r="F1447" i="1" s="1"/>
  <c r="I1443" i="1" a="1"/>
  <c r="I1443" i="1" s="1"/>
  <c r="F1431" i="1" a="1"/>
  <c r="F1431" i="1" s="1"/>
  <c r="F1439" i="1" a="1"/>
  <c r="F1439" i="1" s="1"/>
  <c r="G1440" i="1" a="1"/>
  <c r="G1440" i="1" s="1"/>
  <c r="F1440" i="1" a="1"/>
  <c r="F1440" i="1" s="1"/>
  <c r="H1439" i="1" a="1"/>
  <c r="H1439" i="1" s="1"/>
  <c r="G1438" i="1" a="1"/>
  <c r="G1438" i="1" s="1"/>
  <c r="F1436" i="1" a="1"/>
  <c r="F1436" i="1" s="1"/>
  <c r="F1434" i="1" a="1"/>
  <c r="F1434" i="1" s="1"/>
  <c r="K1430" i="1" a="1"/>
  <c r="K1430" i="1" s="1"/>
  <c r="H1430" i="1" a="1"/>
  <c r="H1430" i="1" s="1"/>
  <c r="I1431" i="1" a="1"/>
  <c r="I1431" i="1" s="1"/>
  <c r="J1430" i="1" a="1"/>
  <c r="J1430" i="1" s="1"/>
  <c r="H1437" i="1" a="1"/>
  <c r="H1437" i="1" s="1"/>
  <c r="F1435" i="1" a="1"/>
  <c r="F1435" i="1" s="1"/>
  <c r="G1435" i="1" a="1"/>
  <c r="G1435" i="1" s="1"/>
  <c r="G1439" i="1" a="1"/>
  <c r="G1439" i="1" s="1"/>
  <c r="J1437" i="1" a="1"/>
  <c r="J1437" i="1" s="1"/>
  <c r="J1435" i="1" a="1"/>
  <c r="J1435" i="1" s="1"/>
  <c r="I1436" i="1" a="1"/>
  <c r="I1436" i="1" s="1"/>
  <c r="H1436" i="1" a="1"/>
  <c r="H1436" i="1" s="1"/>
  <c r="I1432" i="1" a="1"/>
  <c r="I1432" i="1" s="1"/>
  <c r="J1432" i="1" a="1"/>
  <c r="J1432" i="1" s="1"/>
  <c r="G1432" i="1" a="1"/>
  <c r="G1432" i="1" s="1"/>
  <c r="K1436" i="1" a="1"/>
  <c r="K1436" i="1" s="1"/>
  <c r="I1435" i="1" a="1"/>
  <c r="I1435" i="1" s="1"/>
  <c r="F1432" i="1" a="1"/>
  <c r="F1432" i="1" s="1"/>
  <c r="H1435" i="1" a="1"/>
  <c r="H1435" i="1" s="1"/>
  <c r="K1432" i="1" a="1"/>
  <c r="K1432" i="1" s="1"/>
  <c r="J1434" i="1" a="1"/>
  <c r="J1434" i="1" s="1"/>
  <c r="J1439" i="1" a="1"/>
  <c r="J1439" i="1" s="1"/>
  <c r="I1438" i="1" a="1"/>
  <c r="I1438" i="1" s="1"/>
  <c r="J1431" i="1" a="1"/>
  <c r="J1431" i="1" s="1"/>
  <c r="H1438" i="1" a="1"/>
  <c r="H1438" i="1" s="1"/>
  <c r="K1431" i="1" a="1"/>
  <c r="K1431" i="1" s="1"/>
  <c r="I1430" i="1" a="1"/>
  <c r="I1430" i="1" s="1"/>
  <c r="K1437" i="1" a="1"/>
  <c r="K1437" i="1" s="1"/>
  <c r="K1434" i="1" a="1"/>
  <c r="K1434" i="1" s="1"/>
  <c r="G1437" i="1" a="1"/>
  <c r="G1437" i="1" s="1"/>
  <c r="G1436" i="1" a="1"/>
  <c r="G1436" i="1" s="1"/>
  <c r="H1431" i="1" a="1"/>
  <c r="H1431" i="1" s="1"/>
  <c r="G1431" i="1" a="1"/>
  <c r="G1431" i="1" s="1"/>
  <c r="K1439" i="1" a="1"/>
  <c r="K1439" i="1" s="1"/>
  <c r="H1432" i="1" a="1"/>
  <c r="H1432" i="1" s="1"/>
  <c r="J1438" i="1" a="1"/>
  <c r="J1438" i="1" s="1"/>
  <c r="H1434" i="1" a="1"/>
  <c r="H1434" i="1" s="1"/>
  <c r="K1438" i="1" a="1"/>
  <c r="K1438" i="1" s="1"/>
  <c r="J1436" i="1" a="1"/>
  <c r="J1436" i="1" s="1"/>
  <c r="I1434" i="1" a="1"/>
  <c r="I1434" i="1" s="1"/>
  <c r="K1435" i="1" a="1"/>
  <c r="K1435" i="1" s="1"/>
  <c r="F1438" i="1" a="1"/>
  <c r="F1438" i="1" s="1"/>
  <c r="G1434" i="1" a="1"/>
  <c r="G1434" i="1" s="1"/>
  <c r="G1430" i="1" a="1"/>
  <c r="G1430" i="1" s="1"/>
  <c r="H1440" i="1" a="1"/>
  <c r="H1440" i="1" s="1"/>
  <c r="I1437" i="1" a="1"/>
  <c r="I1437" i="1" s="1"/>
  <c r="I1439" i="1" a="1"/>
  <c r="I1439" i="1" s="1"/>
  <c r="F1437" i="1" a="1"/>
  <c r="F1437" i="1" s="1"/>
  <c r="G1418" i="1" a="1"/>
  <c r="G1418" i="1" s="1"/>
  <c r="F1429" i="1" a="1"/>
  <c r="F1429" i="1" s="1"/>
  <c r="H1428" i="1" a="1"/>
  <c r="H1428" i="1" s="1"/>
  <c r="H1418" i="1" a="1"/>
  <c r="H1418" i="1" s="1"/>
  <c r="K1428" i="1" a="1"/>
  <c r="K1428" i="1" s="1"/>
  <c r="I1428" i="1" a="1"/>
  <c r="I1428" i="1" s="1"/>
  <c r="F1421" i="1" a="1"/>
  <c r="F1421" i="1" s="1"/>
  <c r="H1419" i="1" a="1"/>
  <c r="H1419" i="1" s="1"/>
  <c r="G1419" i="1" a="1"/>
  <c r="G1419" i="1" s="1"/>
  <c r="F1419" i="1" a="1"/>
  <c r="F1419" i="1" s="1"/>
  <c r="J1420" i="1" a="1"/>
  <c r="J1420" i="1" s="1"/>
  <c r="J1428" i="1" a="1"/>
  <c r="J1428" i="1" s="1"/>
  <c r="H1429" i="1" a="1"/>
  <c r="H1429" i="1" s="1"/>
  <c r="G1429" i="1" a="1"/>
  <c r="G1429" i="1" s="1"/>
  <c r="G1428" i="1" a="1"/>
  <c r="G1428" i="1" s="1"/>
  <c r="F1428" i="1" a="1"/>
  <c r="F1428" i="1" s="1"/>
  <c r="J1419" i="1" a="1"/>
  <c r="J1419" i="1" s="1"/>
  <c r="K1418" i="1" a="1"/>
  <c r="K1418" i="1" s="1"/>
  <c r="H1421" i="1" a="1"/>
  <c r="H1421" i="1" s="1"/>
  <c r="F1420" i="1" a="1"/>
  <c r="F1420" i="1" s="1"/>
  <c r="K1419" i="1" a="1"/>
  <c r="K1419" i="1" s="1"/>
  <c r="K1421" i="1" a="1"/>
  <c r="K1421" i="1" s="1"/>
  <c r="I1419" i="1" a="1"/>
  <c r="I1419" i="1" s="1"/>
  <c r="I1418" i="1" a="1"/>
  <c r="I1418" i="1" s="1"/>
  <c r="I1422" i="1" a="1"/>
  <c r="I1422" i="1" s="1"/>
  <c r="K1422" i="1" a="1"/>
  <c r="K1422" i="1" s="1"/>
  <c r="G1421" i="1" a="1"/>
  <c r="G1421" i="1" s="1"/>
  <c r="I1420" i="1" a="1"/>
  <c r="I1420" i="1" s="1"/>
  <c r="H1420" i="1" a="1"/>
  <c r="H1420" i="1" s="1"/>
  <c r="F1418" i="1" a="1"/>
  <c r="F1418" i="1" s="1"/>
  <c r="G1422" i="1" a="1"/>
  <c r="G1422" i="1" s="1"/>
  <c r="K1420" i="1" a="1"/>
  <c r="K1420" i="1" s="1"/>
  <c r="J1418" i="1" a="1"/>
  <c r="J1418" i="1" s="1"/>
  <c r="H1422" i="1" a="1"/>
  <c r="H1422" i="1" s="1"/>
  <c r="J1429" i="1" a="1"/>
  <c r="J1429" i="1" s="1"/>
  <c r="J1421" i="1" a="1"/>
  <c r="J1421" i="1" s="1"/>
  <c r="F1430" i="1" a="1"/>
  <c r="F1430" i="1" s="1"/>
  <c r="K1429" i="1" a="1"/>
  <c r="K1429" i="1" s="1"/>
  <c r="I1429" i="1" a="1"/>
  <c r="I1429" i="1" s="1"/>
  <c r="J1422" i="1" a="1"/>
  <c r="J1422" i="1" s="1"/>
  <c r="F1422" i="1" a="1"/>
  <c r="F1422" i="1" s="1"/>
  <c r="I1421" i="1" a="1"/>
  <c r="I1421" i="1" s="1"/>
  <c r="G1420" i="1" a="1"/>
  <c r="G1420" i="1" s="1"/>
  <c r="K1405" i="1" a="1"/>
  <c r="K1405" i="1" s="1"/>
  <c r="J1405" i="1" a="1"/>
  <c r="J1405" i="1" s="1"/>
  <c r="I1405" i="1" a="1"/>
  <c r="I1405" i="1" s="1"/>
  <c r="K1417" i="1" a="1"/>
  <c r="K1417" i="1" s="1"/>
  <c r="G1405" i="1" a="1"/>
  <c r="G1405" i="1" s="1"/>
  <c r="J1417" i="1" a="1"/>
  <c r="J1417" i="1" s="1"/>
  <c r="I1407" i="1" a="1"/>
  <c r="I1407" i="1" s="1"/>
  <c r="I1417" i="1" a="1"/>
  <c r="I1417" i="1" s="1"/>
  <c r="H1416" i="1" a="1"/>
  <c r="H1416" i="1" s="1"/>
  <c r="H1415" i="1" a="1"/>
  <c r="H1415" i="1" s="1"/>
  <c r="F1417" i="1" a="1"/>
  <c r="F1417" i="1" s="1"/>
  <c r="J1406" i="1" a="1"/>
  <c r="J1406" i="1" s="1"/>
  <c r="H1417" i="1" a="1"/>
  <c r="H1417" i="1" s="1"/>
  <c r="G1417" i="1" a="1"/>
  <c r="G1417" i="1" s="1"/>
  <c r="I1406" i="1" a="1"/>
  <c r="I1406" i="1" s="1"/>
  <c r="G1408" i="1" a="1"/>
  <c r="G1408" i="1" s="1"/>
  <c r="K1416" i="1" a="1"/>
  <c r="K1416" i="1" s="1"/>
  <c r="J1416" i="1" a="1"/>
  <c r="J1416" i="1" s="1"/>
  <c r="F1408" i="1" a="1"/>
  <c r="F1408" i="1" s="1"/>
  <c r="I1416" i="1" a="1"/>
  <c r="I1416" i="1" s="1"/>
  <c r="H1406" i="1" a="1"/>
  <c r="H1406" i="1" s="1"/>
  <c r="G1416" i="1" a="1"/>
  <c r="G1416" i="1" s="1"/>
  <c r="K1415" i="1" a="1"/>
  <c r="K1415" i="1" s="1"/>
  <c r="J1415" i="1" a="1"/>
  <c r="J1415" i="1" s="1"/>
  <c r="J1414" i="1" a="1"/>
  <c r="J1414" i="1" s="1"/>
  <c r="J1407" i="1" a="1"/>
  <c r="J1407" i="1" s="1"/>
  <c r="H1414" i="1" a="1"/>
  <c r="H1414" i="1" s="1"/>
  <c r="K1407" i="1" a="1"/>
  <c r="K1407" i="1" s="1"/>
  <c r="G1414" i="1" a="1"/>
  <c r="G1414" i="1" s="1"/>
  <c r="K1408" i="1" a="1"/>
  <c r="K1408" i="1" s="1"/>
  <c r="F1414" i="1" a="1"/>
  <c r="F1414" i="1" s="1"/>
  <c r="H1405" i="1" a="1"/>
  <c r="H1405" i="1" s="1"/>
  <c r="H1407" i="1" a="1"/>
  <c r="H1407" i="1" s="1"/>
  <c r="G1407" i="1" a="1"/>
  <c r="G1407" i="1" s="1"/>
  <c r="J1408" i="1" a="1"/>
  <c r="J1408" i="1" s="1"/>
  <c r="K1406" i="1" a="1"/>
  <c r="K1406" i="1" s="1"/>
  <c r="G1406" i="1" a="1"/>
  <c r="G1406" i="1" s="1"/>
  <c r="H1408" i="1" a="1"/>
  <c r="H1408" i="1" s="1"/>
  <c r="F1416" i="1" a="1"/>
  <c r="F1416" i="1" s="1"/>
  <c r="I1415" i="1" a="1"/>
  <c r="I1415" i="1" s="1"/>
  <c r="F1407" i="1" a="1"/>
  <c r="F1407" i="1" s="1"/>
  <c r="F1415" i="1" a="1"/>
  <c r="F1415" i="1" s="1"/>
  <c r="G1415" i="1" a="1"/>
  <c r="G1415" i="1" s="1"/>
  <c r="K1414" i="1" a="1"/>
  <c r="K1414" i="1" s="1"/>
  <c r="F1406" i="1" a="1"/>
  <c r="F1406" i="1" s="1"/>
  <c r="I1414" i="1" a="1"/>
  <c r="I1414" i="1" s="1"/>
  <c r="I1408" i="1" a="1"/>
  <c r="I1408" i="1" s="1"/>
  <c r="F1405" i="1" a="1"/>
  <c r="F1405" i="1" s="1"/>
  <c r="H1401" i="1" a="1"/>
  <c r="H1401" i="1" s="1"/>
  <c r="I1399" i="1" a="1"/>
  <c r="I1399" i="1" s="1"/>
  <c r="G1403" i="1" a="1"/>
  <c r="G1403" i="1" s="1"/>
  <c r="G1399" i="1" a="1"/>
  <c r="G1399" i="1" s="1"/>
  <c r="H1399" i="1" a="1"/>
  <c r="H1399" i="1" s="1"/>
  <c r="J1402" i="1" a="1"/>
  <c r="J1402" i="1" s="1"/>
  <c r="I1402" i="1" a="1"/>
  <c r="I1402" i="1" s="1"/>
  <c r="H1402" i="1" a="1"/>
  <c r="H1402" i="1" s="1"/>
  <c r="K1401" i="1" a="1"/>
  <c r="K1401" i="1" s="1"/>
  <c r="J1401" i="1" a="1"/>
  <c r="J1401" i="1" s="1"/>
  <c r="J1400" i="1" a="1"/>
  <c r="J1400" i="1" s="1"/>
  <c r="I1400" i="1" a="1"/>
  <c r="I1400" i="1" s="1"/>
  <c r="G1402" i="1" a="1"/>
  <c r="G1402" i="1" s="1"/>
  <c r="K1403" i="1" a="1"/>
  <c r="K1403" i="1" s="1"/>
  <c r="J1403" i="1" a="1"/>
  <c r="J1403" i="1" s="1"/>
  <c r="I1403" i="1" a="1"/>
  <c r="I1403" i="1" s="1"/>
  <c r="H1403" i="1" a="1"/>
  <c r="H1403" i="1" s="1"/>
  <c r="F1403" i="1" a="1"/>
  <c r="F1403" i="1" s="1"/>
  <c r="K1402" i="1" a="1"/>
  <c r="K1402" i="1" s="1"/>
  <c r="F1402" i="1" a="1"/>
  <c r="F1402" i="1" s="1"/>
  <c r="I1401" i="1" a="1"/>
  <c r="I1401" i="1" s="1"/>
  <c r="G1401" i="1" a="1"/>
  <c r="G1401" i="1" s="1"/>
  <c r="G1400" i="1" a="1"/>
  <c r="G1400" i="1" s="1"/>
  <c r="H1400" i="1" a="1"/>
  <c r="H1400" i="1" s="1"/>
  <c r="F1400" i="1" a="1"/>
  <c r="F1400" i="1" s="1"/>
  <c r="K1400" i="1" a="1"/>
  <c r="K1400" i="1" s="1"/>
  <c r="F1401" i="1" a="1"/>
  <c r="F1401" i="1" s="1"/>
  <c r="K1399" i="1" a="1"/>
  <c r="K1399" i="1" s="1"/>
  <c r="J1399" i="1" a="1"/>
  <c r="J1399" i="1" s="1"/>
  <c r="F1399" i="1" a="1"/>
  <c r="F1399" i="1" s="1"/>
  <c r="K1369" i="1" a="1"/>
  <c r="K1369" i="1" s="1"/>
  <c r="F1365" i="1" a="1"/>
  <c r="F1365" i="1" s="1"/>
  <c r="K1366" i="1" a="1"/>
  <c r="K1366" i="1" s="1"/>
  <c r="K1367" i="1" a="1"/>
  <c r="K1367" i="1" s="1"/>
  <c r="J1365" i="1" a="1"/>
  <c r="J1365" i="1" s="1"/>
  <c r="G1364" i="1" a="1"/>
  <c r="G1364" i="1" s="1"/>
  <c r="J1364" i="1" a="1"/>
  <c r="J1364" i="1" s="1"/>
  <c r="H1364" i="1" a="1"/>
  <c r="H1364" i="1" s="1"/>
  <c r="I1369" i="1" a="1"/>
  <c r="I1369" i="1" s="1"/>
  <c r="G1367" i="1" a="1"/>
  <c r="G1367" i="1" s="1"/>
  <c r="I1366" i="1" a="1"/>
  <c r="I1366" i="1" s="1"/>
  <c r="J1370" i="1" a="1"/>
  <c r="J1370" i="1" s="1"/>
  <c r="H1365" i="1" a="1"/>
  <c r="H1365" i="1" s="1"/>
  <c r="H1369" i="1" a="1"/>
  <c r="H1369" i="1" s="1"/>
  <c r="G1365" i="1" a="1"/>
  <c r="G1365" i="1" s="1"/>
  <c r="J1369" i="1" a="1"/>
  <c r="J1369" i="1" s="1"/>
  <c r="F1370" i="1" a="1"/>
  <c r="F1370" i="1" s="1"/>
  <c r="G1369" i="1" a="1"/>
  <c r="G1369" i="1" s="1"/>
  <c r="I1364" i="1" a="1"/>
  <c r="I1364" i="1" s="1"/>
  <c r="J1368" i="1" a="1"/>
  <c r="J1368" i="1" s="1"/>
  <c r="H1368" i="1" a="1"/>
  <c r="H1368" i="1" s="1"/>
  <c r="H1367" i="1" a="1"/>
  <c r="H1367" i="1" s="1"/>
  <c r="G1366" i="1" a="1"/>
  <c r="G1366" i="1" s="1"/>
  <c r="F1366" i="1" a="1"/>
  <c r="F1366" i="1" s="1"/>
  <c r="I1372" i="1" a="1"/>
  <c r="I1372" i="1" s="1"/>
  <c r="K1371" i="1" a="1"/>
  <c r="K1371" i="1" s="1"/>
  <c r="J1371" i="1" a="1"/>
  <c r="J1371" i="1" s="1"/>
  <c r="K1363" i="1" a="1"/>
  <c r="K1363" i="1" s="1"/>
  <c r="F1369" i="1" a="1"/>
  <c r="F1369" i="1" s="1"/>
  <c r="K1368" i="1" a="1"/>
  <c r="K1368" i="1" s="1"/>
  <c r="K1364" i="1" a="1"/>
  <c r="K1364" i="1" s="1"/>
  <c r="J1366" i="1" a="1"/>
  <c r="J1366" i="1" s="1"/>
  <c r="I1367" i="1" a="1"/>
  <c r="I1367" i="1" s="1"/>
  <c r="I1370" i="1" a="1"/>
  <c r="I1370" i="1" s="1"/>
  <c r="K1365" i="1" a="1"/>
  <c r="K1365" i="1" s="1"/>
  <c r="J1367" i="1" a="1"/>
  <c r="J1367" i="1" s="1"/>
  <c r="F1368" i="1" a="1"/>
  <c r="F1368" i="1" s="1"/>
  <c r="G1372" i="1" a="1"/>
  <c r="G1372" i="1" s="1"/>
  <c r="F1371" i="1" a="1"/>
  <c r="F1371" i="1" s="1"/>
  <c r="F1364" i="1" a="1"/>
  <c r="F1364" i="1" s="1"/>
  <c r="I1368" i="1" a="1"/>
  <c r="I1368" i="1" s="1"/>
  <c r="G1368" i="1" a="1"/>
  <c r="G1368" i="1" s="1"/>
  <c r="K1372" i="1" a="1"/>
  <c r="K1372" i="1" s="1"/>
  <c r="I1365" i="1" a="1"/>
  <c r="I1365" i="1" s="1"/>
  <c r="F1367" i="1" a="1"/>
  <c r="F1367" i="1" s="1"/>
  <c r="G1371" i="1" a="1"/>
  <c r="G1371" i="1" s="1"/>
  <c r="H1366" i="1" a="1"/>
  <c r="H1366" i="1" s="1"/>
  <c r="J1372" i="1" a="1"/>
  <c r="J1372" i="1" s="1"/>
  <c r="H1372" i="1" a="1"/>
  <c r="H1372" i="1" s="1"/>
  <c r="G1370" i="1" a="1"/>
  <c r="G1370" i="1" s="1"/>
  <c r="F1372" i="1" a="1"/>
  <c r="F1372" i="1" s="1"/>
  <c r="I1371" i="1" a="1"/>
  <c r="I1371" i="1" s="1"/>
  <c r="H1371" i="1" a="1"/>
  <c r="H1371" i="1" s="1"/>
  <c r="K1370" i="1" a="1"/>
  <c r="K1370" i="1" s="1"/>
  <c r="H1370" i="1" a="1"/>
  <c r="H1370" i="1" s="1"/>
  <c r="K1353" i="1" a="1"/>
  <c r="K1353" i="1" s="1"/>
  <c r="K1362" i="1" a="1"/>
  <c r="K1362" i="1" s="1"/>
  <c r="J1362" i="1" a="1"/>
  <c r="J1362" i="1" s="1"/>
  <c r="K1356" i="1" a="1"/>
  <c r="K1356" i="1" s="1"/>
  <c r="I1362" i="1" a="1"/>
  <c r="I1362" i="1" s="1"/>
  <c r="G1362" i="1" a="1"/>
  <c r="G1362" i="1" s="1"/>
  <c r="J1353" i="1" a="1"/>
  <c r="J1353" i="1" s="1"/>
  <c r="J1361" i="1" a="1"/>
  <c r="J1361" i="1" s="1"/>
  <c r="K1355" i="1" a="1"/>
  <c r="K1355" i="1" s="1"/>
  <c r="F1360" i="1" a="1"/>
  <c r="F1360" i="1" s="1"/>
  <c r="F1359" i="1" a="1"/>
  <c r="F1359" i="1" s="1"/>
  <c r="H1357" i="1" a="1"/>
  <c r="H1357" i="1" s="1"/>
  <c r="I1354" i="1" a="1"/>
  <c r="I1354" i="1" s="1"/>
  <c r="F1356" i="1" a="1"/>
  <c r="F1356" i="1" s="1"/>
  <c r="I1361" i="1" a="1"/>
  <c r="I1361" i="1" s="1"/>
  <c r="G1361" i="1" a="1"/>
  <c r="G1361" i="1" s="1"/>
  <c r="H1358" i="1" a="1"/>
  <c r="H1358" i="1" s="1"/>
  <c r="G1359" i="1" a="1"/>
  <c r="G1359" i="1" s="1"/>
  <c r="G1358" i="1" a="1"/>
  <c r="G1358" i="1" s="1"/>
  <c r="F1357" i="1" a="1"/>
  <c r="F1357" i="1" s="1"/>
  <c r="I1357" i="1" a="1"/>
  <c r="I1357" i="1" s="1"/>
  <c r="J1354" i="1" a="1"/>
  <c r="J1354" i="1" s="1"/>
  <c r="H1354" i="1" a="1"/>
  <c r="H1354" i="1" s="1"/>
  <c r="J1358" i="1" a="1"/>
  <c r="J1358" i="1" s="1"/>
  <c r="G1356" i="1" a="1"/>
  <c r="G1356" i="1" s="1"/>
  <c r="F1355" i="1" a="1"/>
  <c r="F1355" i="1" s="1"/>
  <c r="J1356" i="1" a="1"/>
  <c r="J1356" i="1" s="1"/>
  <c r="I1355" i="1" a="1"/>
  <c r="I1355" i="1" s="1"/>
  <c r="F1358" i="1" a="1"/>
  <c r="F1358" i="1" s="1"/>
  <c r="F1362" i="1" a="1"/>
  <c r="F1362" i="1" s="1"/>
  <c r="H1363" i="1" a="1"/>
  <c r="H1363" i="1" s="1"/>
  <c r="F1363" i="1" a="1"/>
  <c r="F1363" i="1" s="1"/>
  <c r="H1359" i="1" a="1"/>
  <c r="H1359" i="1" s="1"/>
  <c r="J1355" i="1" a="1"/>
  <c r="J1355" i="1" s="1"/>
  <c r="G1354" i="1" a="1"/>
  <c r="G1354" i="1" s="1"/>
  <c r="G1363" i="1" a="1"/>
  <c r="G1363" i="1" s="1"/>
  <c r="H1353" i="1" a="1"/>
  <c r="H1353" i="1" s="1"/>
  <c r="G1360" i="1" a="1"/>
  <c r="G1360" i="1" s="1"/>
  <c r="H1362" i="1" a="1"/>
  <c r="H1362" i="1" s="1"/>
  <c r="I1359" i="1" a="1"/>
  <c r="I1359" i="1" s="1"/>
  <c r="K1360" i="1" a="1"/>
  <c r="K1360" i="1" s="1"/>
  <c r="J1360" i="1" a="1"/>
  <c r="J1360" i="1" s="1"/>
  <c r="K1359" i="1" a="1"/>
  <c r="K1359" i="1" s="1"/>
  <c r="H1360" i="1" a="1"/>
  <c r="H1360" i="1" s="1"/>
  <c r="J1359" i="1" a="1"/>
  <c r="J1359" i="1" s="1"/>
  <c r="I1358" i="1" a="1"/>
  <c r="I1358" i="1" s="1"/>
  <c r="K1357" i="1" a="1"/>
  <c r="K1357" i="1" s="1"/>
  <c r="G1357" i="1" a="1"/>
  <c r="G1357" i="1" s="1"/>
  <c r="G1353" i="1" a="1"/>
  <c r="G1353" i="1" s="1"/>
  <c r="I1356" i="1" a="1"/>
  <c r="I1356" i="1" s="1"/>
  <c r="F1354" i="1" a="1"/>
  <c r="F1354" i="1" s="1"/>
  <c r="H1355" i="1" a="1"/>
  <c r="H1355" i="1" s="1"/>
  <c r="K1358" i="1" a="1"/>
  <c r="K1358" i="1" s="1"/>
  <c r="F1361" i="1" a="1"/>
  <c r="F1361" i="1" s="1"/>
  <c r="K1361" i="1" a="1"/>
  <c r="K1361" i="1" s="1"/>
  <c r="H1361" i="1" a="1"/>
  <c r="H1361" i="1" s="1"/>
  <c r="J1363" i="1" a="1"/>
  <c r="J1363" i="1" s="1"/>
  <c r="I1363" i="1" a="1"/>
  <c r="I1363" i="1" s="1"/>
  <c r="I1360" i="1" a="1"/>
  <c r="I1360" i="1" s="1"/>
  <c r="J1357" i="1" a="1"/>
  <c r="J1357" i="1" s="1"/>
  <c r="H1356" i="1" a="1"/>
  <c r="H1356" i="1" s="1"/>
  <c r="G1355" i="1" a="1"/>
  <c r="G1355" i="1" s="1"/>
  <c r="I1353" i="1" a="1"/>
  <c r="I1353" i="1" s="1"/>
  <c r="K1354" i="1" a="1"/>
  <c r="K1354" i="1" s="1"/>
  <c r="G1351" i="1" a="1"/>
  <c r="G1351" i="1" s="1"/>
  <c r="H1350" i="1" a="1"/>
  <c r="H1350" i="1" s="1"/>
  <c r="F1347" i="1" a="1"/>
  <c r="F1347" i="1" s="1"/>
  <c r="G1348" i="1" a="1"/>
  <c r="G1348" i="1" s="1"/>
  <c r="G1345" i="1" a="1"/>
  <c r="G1345" i="1" s="1"/>
  <c r="F1345" i="1" a="1"/>
  <c r="F1345" i="1" s="1"/>
  <c r="K1350" i="1" a="1"/>
  <c r="K1350" i="1" s="1"/>
  <c r="J1350" i="1" a="1"/>
  <c r="J1350" i="1" s="1"/>
  <c r="I1350" i="1" a="1"/>
  <c r="I1350" i="1" s="1"/>
  <c r="G1347" i="1" a="1"/>
  <c r="G1347" i="1" s="1"/>
  <c r="H1347" i="1" a="1"/>
  <c r="H1347" i="1" s="1"/>
  <c r="I1348" i="1" a="1"/>
  <c r="I1348" i="1" s="1"/>
  <c r="H1346" i="1" a="1"/>
  <c r="H1346" i="1" s="1"/>
  <c r="K1347" i="1" a="1"/>
  <c r="K1347" i="1" s="1"/>
  <c r="K1346" i="1" a="1"/>
  <c r="K1346" i="1" s="1"/>
  <c r="G1346" i="1" a="1"/>
  <c r="G1346" i="1" s="1"/>
  <c r="J1346" i="1" a="1"/>
  <c r="J1346" i="1" s="1"/>
  <c r="F1353" i="1" a="1"/>
  <c r="F1353" i="1" s="1"/>
  <c r="F1351" i="1" a="1"/>
  <c r="F1351" i="1" s="1"/>
  <c r="I1345" i="1" a="1"/>
  <c r="I1345" i="1" s="1"/>
  <c r="G1350" i="1" a="1"/>
  <c r="G1350" i="1" s="1"/>
  <c r="K1352" i="1" a="1"/>
  <c r="K1352" i="1" s="1"/>
  <c r="H1344" i="1" a="1"/>
  <c r="H1344" i="1" s="1"/>
  <c r="K1345" i="1" a="1"/>
  <c r="K1345" i="1" s="1"/>
  <c r="J1352" i="1" a="1"/>
  <c r="J1352" i="1" s="1"/>
  <c r="J1345" i="1" a="1"/>
  <c r="J1345" i="1" s="1"/>
  <c r="I1352" i="1" a="1"/>
  <c r="I1352" i="1" s="1"/>
  <c r="H1352" i="1" a="1"/>
  <c r="H1352" i="1" s="1"/>
  <c r="G1352" i="1" a="1"/>
  <c r="G1352" i="1" s="1"/>
  <c r="F1350" i="1" a="1"/>
  <c r="F1350" i="1" s="1"/>
  <c r="G1344" i="1" a="1"/>
  <c r="G1344" i="1" s="1"/>
  <c r="H1351" i="1" a="1"/>
  <c r="H1351" i="1" s="1"/>
  <c r="J1347" i="1" a="1"/>
  <c r="J1347" i="1" s="1"/>
  <c r="F1346" i="1" a="1"/>
  <c r="F1346" i="1" s="1"/>
  <c r="J1344" i="1" a="1"/>
  <c r="J1344" i="1" s="1"/>
  <c r="J1348" i="1" a="1"/>
  <c r="J1348" i="1" s="1"/>
  <c r="I1347" i="1" a="1"/>
  <c r="I1347" i="1" s="1"/>
  <c r="I1346" i="1" a="1"/>
  <c r="I1346" i="1" s="1"/>
  <c r="H1345" i="1" a="1"/>
  <c r="H1345" i="1" s="1"/>
  <c r="K1344" i="1" a="1"/>
  <c r="K1344" i="1" s="1"/>
  <c r="I1344" i="1" a="1"/>
  <c r="I1344" i="1" s="1"/>
  <c r="F1344" i="1" a="1"/>
  <c r="F1344" i="1" s="1"/>
  <c r="F1352" i="1" a="1"/>
  <c r="F1352" i="1" s="1"/>
  <c r="K1351" i="1" a="1"/>
  <c r="K1351" i="1" s="1"/>
  <c r="K1348" i="1" a="1"/>
  <c r="K1348" i="1" s="1"/>
  <c r="J1351" i="1" a="1"/>
  <c r="J1351" i="1" s="1"/>
  <c r="I1351" i="1" a="1"/>
  <c r="I1351" i="1" s="1"/>
  <c r="F1348" i="1" a="1"/>
  <c r="F1348" i="1" s="1"/>
  <c r="H1348" i="1" a="1"/>
  <c r="H1348" i="1" s="1"/>
  <c r="G1334" i="1" a="1"/>
  <c r="G1334" i="1" s="1"/>
  <c r="I1337" i="1" a="1"/>
  <c r="I1337" i="1" s="1"/>
  <c r="J1333" i="1" a="1"/>
  <c r="J1333" i="1" s="1"/>
  <c r="I1332" i="1" a="1"/>
  <c r="I1332" i="1" s="1"/>
  <c r="F1332" i="1" a="1"/>
  <c r="F1332" i="1" s="1"/>
  <c r="G1331" i="1" a="1"/>
  <c r="G1331" i="1" s="1"/>
  <c r="I1330" i="1" a="1"/>
  <c r="I1330" i="1" s="1"/>
  <c r="F1331" i="1" a="1"/>
  <c r="F1331" i="1" s="1"/>
  <c r="J1330" i="1" a="1"/>
  <c r="J1330" i="1" s="1"/>
  <c r="H1337" i="1" a="1"/>
  <c r="H1337" i="1" s="1"/>
  <c r="G1333" i="1" a="1"/>
  <c r="G1333" i="1" s="1"/>
  <c r="J1336" i="1" a="1"/>
  <c r="J1336" i="1" s="1"/>
  <c r="G1337" i="1" a="1"/>
  <c r="G1337" i="1" s="1"/>
  <c r="J1334" i="1" a="1"/>
  <c r="J1334" i="1" s="1"/>
  <c r="K1336" i="1" a="1"/>
  <c r="K1336" i="1" s="1"/>
  <c r="K1331" i="1" a="1"/>
  <c r="K1331" i="1" s="1"/>
  <c r="K1332" i="1" a="1"/>
  <c r="K1332" i="1" s="1"/>
  <c r="J1335" i="1" a="1"/>
  <c r="J1335" i="1" s="1"/>
  <c r="G1336" i="1" a="1"/>
  <c r="G1336" i="1" s="1"/>
  <c r="I1336" i="1" a="1"/>
  <c r="I1336" i="1" s="1"/>
  <c r="F1336" i="1" a="1"/>
  <c r="F1336" i="1" s="1"/>
  <c r="H1332" i="1" a="1"/>
  <c r="H1332" i="1" s="1"/>
  <c r="F1330" i="1" a="1"/>
  <c r="F1330" i="1" s="1"/>
  <c r="I1335" i="1" a="1"/>
  <c r="I1335" i="1" s="1"/>
  <c r="H1335" i="1" a="1"/>
  <c r="H1335" i="1" s="1"/>
  <c r="K1334" i="1" a="1"/>
  <c r="K1334" i="1" s="1"/>
  <c r="H1331" i="1" a="1"/>
  <c r="H1331" i="1" s="1"/>
  <c r="G1332" i="1" a="1"/>
  <c r="G1332" i="1" s="1"/>
  <c r="I1331" i="1" a="1"/>
  <c r="I1331" i="1" s="1"/>
  <c r="H1336" i="1" a="1"/>
  <c r="H1336" i="1" s="1"/>
  <c r="G1335" i="1" a="1"/>
  <c r="G1335" i="1" s="1"/>
  <c r="J1331" i="1" a="1"/>
  <c r="J1331" i="1" s="1"/>
  <c r="K1333" i="1" a="1"/>
  <c r="K1333" i="1" s="1"/>
  <c r="G1330" i="1" a="1"/>
  <c r="G1330" i="1" s="1"/>
  <c r="I1334" i="1" a="1"/>
  <c r="I1334" i="1" s="1"/>
  <c r="F1334" i="1" a="1"/>
  <c r="F1334" i="1" s="1"/>
  <c r="H1330" i="1" a="1"/>
  <c r="H1330" i="1" s="1"/>
  <c r="F1333" i="1" a="1"/>
  <c r="F1333" i="1" s="1"/>
  <c r="J1332" i="1" a="1"/>
  <c r="J1332" i="1" s="1"/>
  <c r="K1330" i="1" a="1"/>
  <c r="K1330" i="1" s="1"/>
  <c r="H1338" i="1" a="1"/>
  <c r="H1338" i="1" s="1"/>
  <c r="H1333" i="1" a="1"/>
  <c r="H1333" i="1" s="1"/>
  <c r="K1338" i="1" a="1"/>
  <c r="K1338" i="1" s="1"/>
  <c r="J1338" i="1" a="1"/>
  <c r="J1338" i="1" s="1"/>
  <c r="F1338" i="1" a="1"/>
  <c r="F1338" i="1" s="1"/>
  <c r="K1335" i="1" a="1"/>
  <c r="K1335" i="1" s="1"/>
  <c r="H1334" i="1" a="1"/>
  <c r="H1334" i="1" s="1"/>
  <c r="I1333" i="1" a="1"/>
  <c r="I1333" i="1" s="1"/>
  <c r="F1335" i="1" a="1"/>
  <c r="F1335" i="1" s="1"/>
  <c r="I1338" i="1" a="1"/>
  <c r="I1338" i="1" s="1"/>
  <c r="G1338" i="1" a="1"/>
  <c r="G1338" i="1" s="1"/>
  <c r="K1337" i="1" a="1"/>
  <c r="K1337" i="1" s="1"/>
  <c r="J1337" i="1" a="1"/>
  <c r="J1337" i="1" s="1"/>
  <c r="F1337" i="1" a="1"/>
  <c r="F1337" i="1" s="1"/>
  <c r="F1316" i="1" a="1"/>
  <c r="F1316" i="1" s="1"/>
  <c r="G1315" i="1" a="1"/>
  <c r="G1315" i="1" s="1"/>
  <c r="G1321" i="1" a="1"/>
  <c r="G1321" i="1" s="1"/>
  <c r="F1319" i="1" a="1"/>
  <c r="F1319" i="1" s="1"/>
  <c r="G1317" i="1" a="1"/>
  <c r="G1317" i="1" s="1"/>
  <c r="G1323" i="1" a="1"/>
  <c r="G1323" i="1" s="1"/>
  <c r="H1321" i="1" a="1"/>
  <c r="H1321" i="1" s="1"/>
  <c r="K1319" i="1" a="1"/>
  <c r="K1319" i="1" s="1"/>
  <c r="I1318" i="1" a="1"/>
  <c r="I1318" i="1" s="1"/>
  <c r="J1317" i="1" a="1"/>
  <c r="J1317" i="1" s="1"/>
  <c r="I1316" i="1" a="1"/>
  <c r="I1316" i="1" s="1"/>
  <c r="H1316" i="1" a="1"/>
  <c r="H1316" i="1" s="1"/>
  <c r="I1315" i="1" a="1"/>
  <c r="I1315" i="1" s="1"/>
  <c r="F1315" i="1" a="1"/>
  <c r="F1315" i="1" s="1"/>
  <c r="K1324" i="1" a="1"/>
  <c r="K1324" i="1" s="1"/>
  <c r="F1317" i="1" a="1"/>
  <c r="F1317" i="1" s="1"/>
  <c r="G1322" i="1" a="1"/>
  <c r="G1322" i="1" s="1"/>
  <c r="K1317" i="1" a="1"/>
  <c r="K1317" i="1" s="1"/>
  <c r="H1323" i="1" a="1"/>
  <c r="H1323" i="1" s="1"/>
  <c r="I1322" i="1" a="1"/>
  <c r="I1322" i="1" s="1"/>
  <c r="J1324" i="1" a="1"/>
  <c r="J1324" i="1" s="1"/>
  <c r="I1324" i="1" a="1"/>
  <c r="I1324" i="1" s="1"/>
  <c r="H1324" i="1" a="1"/>
  <c r="H1324" i="1" s="1"/>
  <c r="G1324" i="1" a="1"/>
  <c r="G1324" i="1" s="1"/>
  <c r="I1323" i="1" a="1"/>
  <c r="I1323" i="1" s="1"/>
  <c r="H1317" i="1" a="1"/>
  <c r="H1317" i="1" s="1"/>
  <c r="K1318" i="1" a="1"/>
  <c r="K1318" i="1" s="1"/>
  <c r="F1324" i="1" a="1"/>
  <c r="F1324" i="1" s="1"/>
  <c r="K1323" i="1" a="1"/>
  <c r="K1323" i="1" s="1"/>
  <c r="J1323" i="1" a="1"/>
  <c r="J1323" i="1" s="1"/>
  <c r="F1323" i="1" a="1"/>
  <c r="F1323" i="1" s="1"/>
  <c r="H1319" i="1" a="1"/>
  <c r="H1319" i="1" s="1"/>
  <c r="I1317" i="1" a="1"/>
  <c r="I1317" i="1" s="1"/>
  <c r="F1321" i="1" a="1"/>
  <c r="F1321" i="1" s="1"/>
  <c r="K1322" i="1" a="1"/>
  <c r="K1322" i="1" s="1"/>
  <c r="I1321" i="1" a="1"/>
  <c r="I1321" i="1" s="1"/>
  <c r="K1315" i="1" a="1"/>
  <c r="K1315" i="1" s="1"/>
  <c r="J1322" i="1" a="1"/>
  <c r="J1322" i="1" s="1"/>
  <c r="H1322" i="1" a="1"/>
  <c r="H1322" i="1" s="1"/>
  <c r="K1316" i="1" a="1"/>
  <c r="K1316" i="1" s="1"/>
  <c r="F1318" i="1" a="1"/>
  <c r="F1318" i="1" s="1"/>
  <c r="F1322" i="1" a="1"/>
  <c r="F1322" i="1" s="1"/>
  <c r="J1319" i="1" a="1"/>
  <c r="J1319" i="1" s="1"/>
  <c r="K1321" i="1" a="1"/>
  <c r="K1321" i="1" s="1"/>
  <c r="J1321" i="1" a="1"/>
  <c r="J1321" i="1" s="1"/>
  <c r="I1319" i="1" a="1"/>
  <c r="I1319" i="1" s="1"/>
  <c r="G1319" i="1" a="1"/>
  <c r="G1319" i="1" s="1"/>
  <c r="J1318" i="1" a="1"/>
  <c r="J1318" i="1" s="1"/>
  <c r="G1318" i="1" a="1"/>
  <c r="G1318" i="1" s="1"/>
  <c r="H1318" i="1" a="1"/>
  <c r="H1318" i="1" s="1"/>
  <c r="J1316" i="1" a="1"/>
  <c r="J1316" i="1" s="1"/>
  <c r="G1316" i="1" a="1"/>
  <c r="G1316" i="1" s="1"/>
  <c r="J1315" i="1" a="1"/>
  <c r="J1315" i="1" s="1"/>
  <c r="H1315" i="1" a="1"/>
  <c r="H1315" i="1" s="1"/>
  <c r="J1260" i="1" a="1"/>
  <c r="J1260" i="1" s="1"/>
  <c r="J1257" i="1" a="1"/>
  <c r="J1257" i="1" s="1"/>
  <c r="G1258" i="1" a="1"/>
  <c r="G1258" i="1" s="1"/>
  <c r="I1261" i="1" a="1"/>
  <c r="I1261" i="1" s="1"/>
  <c r="F1261" i="1" a="1"/>
  <c r="F1261" i="1" s="1"/>
  <c r="G1260" i="1" a="1"/>
  <c r="G1260" i="1" s="1"/>
  <c r="K1256" i="1" a="1"/>
  <c r="K1256" i="1" s="1"/>
  <c r="G1254" i="1" a="1"/>
  <c r="G1254" i="1" s="1"/>
  <c r="I1255" i="1" a="1"/>
  <c r="I1255" i="1" s="1"/>
  <c r="H1259" i="1" a="1"/>
  <c r="H1259" i="1" s="1"/>
  <c r="I1256" i="1" a="1"/>
  <c r="I1256" i="1" s="1"/>
  <c r="K1261" i="1" a="1"/>
  <c r="K1261" i="1" s="1"/>
  <c r="J1259" i="1" a="1"/>
  <c r="J1259" i="1" s="1"/>
  <c r="J1255" i="1" a="1"/>
  <c r="J1255" i="1" s="1"/>
  <c r="H1255" i="1" a="1"/>
  <c r="H1255" i="1" s="1"/>
  <c r="H1254" i="1" a="1"/>
  <c r="H1254" i="1" s="1"/>
  <c r="I1260" i="1" a="1"/>
  <c r="I1260" i="1" s="1"/>
  <c r="F1257" i="1" a="1"/>
  <c r="F1257" i="1" s="1"/>
  <c r="K1254" i="1" a="1"/>
  <c r="K1254" i="1" s="1"/>
  <c r="F1256" i="1" a="1"/>
  <c r="F1256" i="1" s="1"/>
  <c r="K1255" i="1" a="1"/>
  <c r="K1255" i="1" s="1"/>
  <c r="G1255" i="1" a="1"/>
  <c r="G1255" i="1" s="1"/>
  <c r="K1259" i="1" a="1"/>
  <c r="K1259" i="1" s="1"/>
  <c r="G1259" i="1" a="1"/>
  <c r="G1259" i="1" s="1"/>
  <c r="H1256" i="1" a="1"/>
  <c r="H1256" i="1" s="1"/>
  <c r="I1258" i="1" a="1"/>
  <c r="I1258" i="1" s="1"/>
  <c r="G1256" i="1" a="1"/>
  <c r="G1256" i="1" s="1"/>
  <c r="F1258" i="1" a="1"/>
  <c r="F1258" i="1" s="1"/>
  <c r="G1261" i="1" a="1"/>
  <c r="G1261" i="1" s="1"/>
  <c r="F1260" i="1" a="1"/>
  <c r="F1260" i="1" s="1"/>
  <c r="I1257" i="1" a="1"/>
  <c r="I1257" i="1" s="1"/>
  <c r="J1256" i="1" a="1"/>
  <c r="J1256" i="1" s="1"/>
  <c r="K1260" i="1" a="1"/>
  <c r="K1260" i="1" s="1"/>
  <c r="H1260" i="1" a="1"/>
  <c r="H1260" i="1" s="1"/>
  <c r="F1259" i="1" a="1"/>
  <c r="F1259" i="1" s="1"/>
  <c r="K1257" i="1" a="1"/>
  <c r="K1257" i="1" s="1"/>
  <c r="F1255" i="1" a="1"/>
  <c r="F1255" i="1" s="1"/>
  <c r="J1254" i="1" a="1"/>
  <c r="J1254" i="1" s="1"/>
  <c r="K1258" i="1" a="1"/>
  <c r="K1258" i="1" s="1"/>
  <c r="H1257" i="1" a="1"/>
  <c r="H1257" i="1" s="1"/>
  <c r="J1261" i="1" a="1"/>
  <c r="J1261" i="1" s="1"/>
  <c r="I1259" i="1" a="1"/>
  <c r="I1259" i="1" s="1"/>
  <c r="G1257" i="1" a="1"/>
  <c r="G1257" i="1" s="1"/>
  <c r="H1261" i="1" a="1"/>
  <c r="H1261" i="1" s="1"/>
  <c r="J1258" i="1" a="1"/>
  <c r="J1258" i="1" s="1"/>
  <c r="H1258" i="1" a="1"/>
  <c r="H1258" i="1" s="1"/>
  <c r="I1254" i="1" a="1"/>
  <c r="I1254" i="1" s="1"/>
  <c r="G1250" i="1" a="1"/>
  <c r="G1250" i="1" s="1"/>
  <c r="F1247" i="1" a="1"/>
  <c r="F1247" i="1" s="1"/>
  <c r="H1247" i="1" a="1"/>
  <c r="H1247" i="1" s="1"/>
  <c r="I1253" i="1" a="1"/>
  <c r="I1253" i="1" s="1"/>
  <c r="H1252" i="1" a="1"/>
  <c r="H1252" i="1" s="1"/>
  <c r="G1248" i="1" a="1"/>
  <c r="G1248" i="1" s="1"/>
  <c r="F1251" i="1" a="1"/>
  <c r="F1251" i="1" s="1"/>
  <c r="G1246" i="1" a="1"/>
  <c r="G1246" i="1" s="1"/>
  <c r="F1250" i="1" a="1"/>
  <c r="F1250" i="1" s="1"/>
  <c r="K1249" i="1" a="1"/>
  <c r="K1249" i="1" s="1"/>
  <c r="J1247" i="1" a="1"/>
  <c r="J1247" i="1" s="1"/>
  <c r="I1247" i="1" a="1"/>
  <c r="I1247" i="1" s="1"/>
  <c r="H1245" i="1" a="1"/>
  <c r="H1245" i="1" s="1"/>
  <c r="F1246" i="1" a="1"/>
  <c r="F1246" i="1" s="1"/>
  <c r="F1254" i="1" a="1"/>
  <c r="F1254" i="1" s="1"/>
  <c r="K1253" i="1" a="1"/>
  <c r="K1253" i="1" s="1"/>
  <c r="I1252" i="1" a="1"/>
  <c r="I1252" i="1" s="1"/>
  <c r="I1250" i="1" a="1"/>
  <c r="I1250" i="1" s="1"/>
  <c r="H1246" i="1" a="1"/>
  <c r="H1246" i="1" s="1"/>
  <c r="H1250" i="1" a="1"/>
  <c r="H1250" i="1" s="1"/>
  <c r="I1243" i="1" a="1"/>
  <c r="I1243" i="1" s="1"/>
  <c r="J1244" i="1" a="1"/>
  <c r="J1244" i="1" s="1"/>
  <c r="G1251" i="1" a="1"/>
  <c r="G1251" i="1" s="1"/>
  <c r="K1244" i="1" a="1"/>
  <c r="K1244" i="1" s="1"/>
  <c r="K1251" i="1" a="1"/>
  <c r="K1251" i="1" s="1"/>
  <c r="J1251" i="1" a="1"/>
  <c r="J1251" i="1" s="1"/>
  <c r="J1248" i="1" a="1"/>
  <c r="J1248" i="1" s="1"/>
  <c r="I1246" i="1" a="1"/>
  <c r="I1246" i="1" s="1"/>
  <c r="K1247" i="1" a="1"/>
  <c r="K1247" i="1" s="1"/>
  <c r="I1249" i="1" a="1"/>
  <c r="I1249" i="1" s="1"/>
  <c r="J1253" i="1" a="1"/>
  <c r="J1253" i="1" s="1"/>
  <c r="K1252" i="1" a="1"/>
  <c r="K1252" i="1" s="1"/>
  <c r="F1245" i="1" a="1"/>
  <c r="F1245" i="1" s="1"/>
  <c r="K1248" i="1" a="1"/>
  <c r="K1248" i="1" s="1"/>
  <c r="K1246" i="1" a="1"/>
  <c r="K1246" i="1" s="1"/>
  <c r="G1252" i="1" a="1"/>
  <c r="G1252" i="1" s="1"/>
  <c r="J1245" i="1" a="1"/>
  <c r="J1245" i="1" s="1"/>
  <c r="J1249" i="1" a="1"/>
  <c r="J1249" i="1" s="1"/>
  <c r="F1244" i="1" a="1"/>
  <c r="F1244" i="1" s="1"/>
  <c r="G1245" i="1" a="1"/>
  <c r="G1245" i="1" s="1"/>
  <c r="I1251" i="1" a="1"/>
  <c r="I1251" i="1" s="1"/>
  <c r="G1249" i="1" a="1"/>
  <c r="G1249" i="1" s="1"/>
  <c r="H1244" i="1" a="1"/>
  <c r="H1244" i="1" s="1"/>
  <c r="H1249" i="1" a="1"/>
  <c r="H1249" i="1" s="1"/>
  <c r="J1243" i="1" a="1"/>
  <c r="J1243" i="1" s="1"/>
  <c r="F1248" i="1" a="1"/>
  <c r="F1248" i="1" s="1"/>
  <c r="I1244" i="1" a="1"/>
  <c r="I1244" i="1" s="1"/>
  <c r="I1245" i="1" a="1"/>
  <c r="I1245" i="1" s="1"/>
  <c r="K1243" i="1" a="1"/>
  <c r="K1243" i="1" s="1"/>
  <c r="G1247" i="1" a="1"/>
  <c r="G1247" i="1" s="1"/>
  <c r="J1246" i="1" a="1"/>
  <c r="J1246" i="1" s="1"/>
  <c r="F1249" i="1" a="1"/>
  <c r="F1249" i="1" s="1"/>
  <c r="K1250" i="1" a="1"/>
  <c r="K1250" i="1" s="1"/>
  <c r="H1248" i="1" a="1"/>
  <c r="H1248" i="1" s="1"/>
  <c r="H1253" i="1" a="1"/>
  <c r="H1253" i="1" s="1"/>
  <c r="G1253" i="1" a="1"/>
  <c r="G1253" i="1" s="1"/>
  <c r="F1253" i="1" a="1"/>
  <c r="F1253" i="1" s="1"/>
  <c r="J1252" i="1" a="1"/>
  <c r="J1252" i="1" s="1"/>
  <c r="F1252" i="1" a="1"/>
  <c r="F1252" i="1" s="1"/>
  <c r="I1248" i="1" a="1"/>
  <c r="I1248" i="1" s="1"/>
  <c r="G1244" i="1" a="1"/>
  <c r="G1244" i="1" s="1"/>
  <c r="H1251" i="1" a="1"/>
  <c r="H1251" i="1" s="1"/>
  <c r="K1245" i="1" a="1"/>
  <c r="K1245" i="1" s="1"/>
  <c r="J1250" i="1" a="1"/>
  <c r="J1250" i="1" s="1"/>
  <c r="H1238" i="1" a="1"/>
  <c r="H1238" i="1" s="1"/>
  <c r="K1235" i="1" a="1"/>
  <c r="K1235" i="1" s="1"/>
  <c r="K1232" i="1" a="1"/>
  <c r="K1232" i="1" s="1"/>
  <c r="K1234" i="1" a="1"/>
  <c r="K1234" i="1" s="1"/>
  <c r="J1239" i="1" a="1"/>
  <c r="J1239" i="1" s="1"/>
  <c r="I1237" i="1" a="1"/>
  <c r="I1237" i="1" s="1"/>
  <c r="I1239" i="1" a="1"/>
  <c r="I1239" i="1" s="1"/>
  <c r="G1239" i="1" a="1"/>
  <c r="G1239" i="1" s="1"/>
  <c r="H1237" i="1" a="1"/>
  <c r="H1237" i="1" s="1"/>
  <c r="I1234" i="1" a="1"/>
  <c r="I1234" i="1" s="1"/>
  <c r="F1234" i="1" a="1"/>
  <c r="F1234" i="1" s="1"/>
  <c r="H1234" i="1" a="1"/>
  <c r="H1234" i="1" s="1"/>
  <c r="G1233" i="1" a="1"/>
  <c r="G1233" i="1" s="1"/>
  <c r="F1243" i="1" a="1"/>
  <c r="F1243" i="1" s="1"/>
  <c r="I1236" i="1" a="1"/>
  <c r="I1236" i="1" s="1"/>
  <c r="F1233" i="1" a="1"/>
  <c r="F1233" i="1" s="1"/>
  <c r="G1240" i="1" a="1"/>
  <c r="G1240" i="1" s="1"/>
  <c r="H1243" i="1" a="1"/>
  <c r="H1243" i="1" s="1"/>
  <c r="G1243" i="1" a="1"/>
  <c r="G1243" i="1" s="1"/>
  <c r="F1242" i="1" a="1"/>
  <c r="F1242" i="1" s="1"/>
  <c r="F1238" i="1" a="1"/>
  <c r="F1238" i="1" s="1"/>
  <c r="K1242" i="1" a="1"/>
  <c r="K1242" i="1" s="1"/>
  <c r="K1236" i="1" a="1"/>
  <c r="K1236" i="1" s="1"/>
  <c r="J1237" i="1" a="1"/>
  <c r="J1237" i="1" s="1"/>
  <c r="I1238" i="1" a="1"/>
  <c r="I1238" i="1" s="1"/>
  <c r="J1242" i="1" a="1"/>
  <c r="J1242" i="1" s="1"/>
  <c r="K1241" i="1" a="1"/>
  <c r="K1241" i="1" s="1"/>
  <c r="K1238" i="1" a="1"/>
  <c r="K1238" i="1" s="1"/>
  <c r="J1234" i="1" a="1"/>
  <c r="J1234" i="1" s="1"/>
  <c r="I1242" i="1" a="1"/>
  <c r="I1242" i="1" s="1"/>
  <c r="K1237" i="1" a="1"/>
  <c r="K1237" i="1" s="1"/>
  <c r="H1235" i="1" a="1"/>
  <c r="H1235" i="1" s="1"/>
  <c r="J1235" i="1" a="1"/>
  <c r="J1235" i="1" s="1"/>
  <c r="F1235" i="1" a="1"/>
  <c r="F1235" i="1" s="1"/>
  <c r="H1242" i="1" a="1"/>
  <c r="H1242" i="1" s="1"/>
  <c r="G1242" i="1" a="1"/>
  <c r="G1242" i="1" s="1"/>
  <c r="J1241" i="1" a="1"/>
  <c r="J1241" i="1" s="1"/>
  <c r="J1240" i="1" a="1"/>
  <c r="J1240" i="1" s="1"/>
  <c r="G1234" i="1" a="1"/>
  <c r="G1234" i="1" s="1"/>
  <c r="J1238" i="1" a="1"/>
  <c r="J1238" i="1" s="1"/>
  <c r="I1241" i="1" a="1"/>
  <c r="I1241" i="1" s="1"/>
  <c r="H1241" i="1" a="1"/>
  <c r="H1241" i="1" s="1"/>
  <c r="H1240" i="1" a="1"/>
  <c r="H1240" i="1" s="1"/>
  <c r="H1239" i="1" a="1"/>
  <c r="H1239" i="1" s="1"/>
  <c r="J1233" i="1" a="1"/>
  <c r="J1233" i="1" s="1"/>
  <c r="G1241" i="1" a="1"/>
  <c r="G1241" i="1" s="1"/>
  <c r="F1237" i="1" a="1"/>
  <c r="F1237" i="1" s="1"/>
  <c r="F1241" i="1" a="1"/>
  <c r="F1241" i="1" s="1"/>
  <c r="K1239" i="1" a="1"/>
  <c r="K1239" i="1" s="1"/>
  <c r="F1236" i="1" a="1"/>
  <c r="F1236" i="1" s="1"/>
  <c r="G1238" i="1" a="1"/>
  <c r="G1238" i="1" s="1"/>
  <c r="G1237" i="1" a="1"/>
  <c r="G1237" i="1" s="1"/>
  <c r="J1236" i="1" a="1"/>
  <c r="J1236" i="1" s="1"/>
  <c r="I1233" i="1" a="1"/>
  <c r="I1233" i="1" s="1"/>
  <c r="G1236" i="1" a="1"/>
  <c r="G1236" i="1" s="1"/>
  <c r="I1235" i="1" a="1"/>
  <c r="I1235" i="1" s="1"/>
  <c r="G1235" i="1" a="1"/>
  <c r="G1235" i="1" s="1"/>
  <c r="H1233" i="1" a="1"/>
  <c r="H1233" i="1" s="1"/>
  <c r="K1233" i="1" a="1"/>
  <c r="K1233" i="1" s="1"/>
  <c r="K1240" i="1" a="1"/>
  <c r="K1240" i="1" s="1"/>
  <c r="I1240" i="1" a="1"/>
  <c r="I1240" i="1" s="1"/>
  <c r="F1240" i="1" a="1"/>
  <c r="F1240" i="1" s="1"/>
  <c r="F1239" i="1" a="1"/>
  <c r="F1239" i="1" s="1"/>
  <c r="H1236" i="1" a="1"/>
  <c r="H1236" i="1" s="1"/>
  <c r="I1228" i="1" a="1"/>
  <c r="I1228" i="1" s="1"/>
  <c r="G1228" i="1" a="1"/>
  <c r="G1228" i="1" s="1"/>
  <c r="F1226" i="1" a="1"/>
  <c r="F1226" i="1" s="1"/>
  <c r="F1225" i="1" a="1"/>
  <c r="F1225" i="1" s="1"/>
  <c r="F1227" i="1" a="1"/>
  <c r="F1227" i="1" s="1"/>
  <c r="J1226" i="1" a="1"/>
  <c r="J1226" i="1" s="1"/>
  <c r="I1226" i="1" a="1"/>
  <c r="I1226" i="1" s="1"/>
  <c r="G1226" i="1" a="1"/>
  <c r="G1226" i="1" s="1"/>
  <c r="F1224" i="1" a="1"/>
  <c r="F1224" i="1" s="1"/>
  <c r="K1223" i="1" a="1"/>
  <c r="K1223" i="1" s="1"/>
  <c r="J1231" i="1" a="1"/>
  <c r="J1231" i="1" s="1"/>
  <c r="H1223" i="1" a="1"/>
  <c r="H1223" i="1" s="1"/>
  <c r="G1230" i="1" a="1"/>
  <c r="G1230" i="1" s="1"/>
  <c r="G1232" i="1" a="1"/>
  <c r="G1232" i="1" s="1"/>
  <c r="H1222" i="1" a="1"/>
  <c r="H1222" i="1" s="1"/>
  <c r="F1232" i="1" a="1"/>
  <c r="F1232" i="1" s="1"/>
  <c r="G1229" i="1" a="1"/>
  <c r="G1229" i="1" s="1"/>
  <c r="K1231" i="1" a="1"/>
  <c r="K1231" i="1" s="1"/>
  <c r="J1229" i="1" a="1"/>
  <c r="J1229" i="1" s="1"/>
  <c r="I1229" i="1" a="1"/>
  <c r="I1229" i="1" s="1"/>
  <c r="F1229" i="1" a="1"/>
  <c r="F1229" i="1" s="1"/>
  <c r="H1225" i="1" a="1"/>
  <c r="H1225" i="1" s="1"/>
  <c r="G1225" i="1" a="1"/>
  <c r="G1225" i="1" s="1"/>
  <c r="J1224" i="1" a="1"/>
  <c r="J1224" i="1" s="1"/>
  <c r="I1231" i="1" a="1"/>
  <c r="I1231" i="1" s="1"/>
  <c r="H1231" i="1" a="1"/>
  <c r="H1231" i="1" s="1"/>
  <c r="G1231" i="1" a="1"/>
  <c r="G1231" i="1" s="1"/>
  <c r="F1231" i="1" a="1"/>
  <c r="F1231" i="1" s="1"/>
  <c r="F1230" i="1" a="1"/>
  <c r="F1230" i="1" s="1"/>
  <c r="K1229" i="1" a="1"/>
  <c r="K1229" i="1" s="1"/>
  <c r="J1228" i="1" a="1"/>
  <c r="J1228" i="1" s="1"/>
  <c r="H1228" i="1" a="1"/>
  <c r="H1228" i="1" s="1"/>
  <c r="J1222" i="1" a="1"/>
  <c r="J1222" i="1" s="1"/>
  <c r="G1227" i="1" a="1"/>
  <c r="G1227" i="1" s="1"/>
  <c r="K1222" i="1" a="1"/>
  <c r="K1222" i="1" s="1"/>
  <c r="K1224" i="1" a="1"/>
  <c r="K1224" i="1" s="1"/>
  <c r="G1224" i="1" a="1"/>
  <c r="G1224" i="1" s="1"/>
  <c r="G1222" i="1" a="1"/>
  <c r="G1222" i="1" s="1"/>
  <c r="F1228" i="1" a="1"/>
  <c r="F1228" i="1" s="1"/>
  <c r="K1227" i="1" a="1"/>
  <c r="K1227" i="1" s="1"/>
  <c r="K1230" i="1" a="1"/>
  <c r="K1230" i="1" s="1"/>
  <c r="H1230" i="1" a="1"/>
  <c r="H1230" i="1" s="1"/>
  <c r="H1226" i="1" a="1"/>
  <c r="H1226" i="1" s="1"/>
  <c r="I1224" i="1" a="1"/>
  <c r="I1224" i="1" s="1"/>
  <c r="I1222" i="1" a="1"/>
  <c r="I1222" i="1" s="1"/>
  <c r="J1227" i="1" a="1"/>
  <c r="J1227" i="1" s="1"/>
  <c r="K1226" i="1" a="1"/>
  <c r="K1226" i="1" s="1"/>
  <c r="K1225" i="1" a="1"/>
  <c r="K1225" i="1" s="1"/>
  <c r="I1225" i="1" a="1"/>
  <c r="I1225" i="1" s="1"/>
  <c r="I1223" i="1" a="1"/>
  <c r="I1223" i="1" s="1"/>
  <c r="H1229" i="1" a="1"/>
  <c r="H1229" i="1" s="1"/>
  <c r="K1228" i="1" a="1"/>
  <c r="K1228" i="1" s="1"/>
  <c r="J1225" i="1" a="1"/>
  <c r="J1225" i="1" s="1"/>
  <c r="H1224" i="1" a="1"/>
  <c r="H1224" i="1" s="1"/>
  <c r="H1227" i="1" a="1"/>
  <c r="H1227" i="1" s="1"/>
  <c r="J1223" i="1" a="1"/>
  <c r="J1223" i="1" s="1"/>
  <c r="F1223" i="1" a="1"/>
  <c r="F1223" i="1" s="1"/>
  <c r="G1223" i="1" a="1"/>
  <c r="G1223" i="1" s="1"/>
  <c r="J1232" i="1" a="1"/>
  <c r="J1232" i="1" s="1"/>
  <c r="I1232" i="1" a="1"/>
  <c r="I1232" i="1" s="1"/>
  <c r="H1232" i="1" a="1"/>
  <c r="H1232" i="1" s="1"/>
  <c r="J1230" i="1" a="1"/>
  <c r="J1230" i="1" s="1"/>
  <c r="I1230" i="1" a="1"/>
  <c r="I1230" i="1" s="1"/>
  <c r="I1227" i="1" a="1"/>
  <c r="I1227" i="1" s="1"/>
  <c r="H1212" i="1" a="1"/>
  <c r="H1212" i="1" s="1"/>
  <c r="G1213" i="1" a="1"/>
  <c r="G1213" i="1" s="1"/>
  <c r="G1217" i="1" a="1"/>
  <c r="G1217" i="1" s="1"/>
  <c r="F1216" i="1" a="1"/>
  <c r="F1216" i="1" s="1"/>
  <c r="I1219" i="1" a="1"/>
  <c r="I1219" i="1" s="1"/>
  <c r="I1216" i="1" a="1"/>
  <c r="I1216" i="1" s="1"/>
  <c r="J1213" i="1" a="1"/>
  <c r="J1213" i="1" s="1"/>
  <c r="F1221" i="1" a="1"/>
  <c r="F1221" i="1" s="1"/>
  <c r="H1218" i="1" a="1"/>
  <c r="H1218" i="1" s="1"/>
  <c r="F1218" i="1" a="1"/>
  <c r="F1218" i="1" s="1"/>
  <c r="H1217" i="1" a="1"/>
  <c r="H1217" i="1" s="1"/>
  <c r="H1214" i="1" a="1"/>
  <c r="H1214" i="1" s="1"/>
  <c r="J1212" i="1" a="1"/>
  <c r="J1212" i="1" s="1"/>
  <c r="G1216" i="1" a="1"/>
  <c r="G1216" i="1" s="1"/>
  <c r="G1214" i="1" a="1"/>
  <c r="G1214" i="1" s="1"/>
  <c r="I1217" i="1" a="1"/>
  <c r="I1217" i="1" s="1"/>
  <c r="I1218" i="1" a="1"/>
  <c r="I1218" i="1" s="1"/>
  <c r="F1217" i="1" a="1"/>
  <c r="F1217" i="1" s="1"/>
  <c r="I1213" i="1" a="1"/>
  <c r="I1213" i="1" s="1"/>
  <c r="I1212" i="1" a="1"/>
  <c r="I1212" i="1" s="1"/>
  <c r="G1212" i="1" a="1"/>
  <c r="G1212" i="1" s="1"/>
  <c r="F1212" i="1" a="1"/>
  <c r="F1212" i="1" s="1"/>
  <c r="K1220" i="1" a="1"/>
  <c r="K1220" i="1" s="1"/>
  <c r="H1215" i="1" a="1"/>
  <c r="H1215" i="1" s="1"/>
  <c r="G1219" i="1" a="1"/>
  <c r="G1219" i="1" s="1"/>
  <c r="H1220" i="1" a="1"/>
  <c r="H1220" i="1" s="1"/>
  <c r="F1220" i="1" a="1"/>
  <c r="F1220" i="1" s="1"/>
  <c r="J1219" i="1" a="1"/>
  <c r="J1219" i="1" s="1"/>
  <c r="K1216" i="1" a="1"/>
  <c r="K1216" i="1" s="1"/>
  <c r="K1212" i="1" a="1"/>
  <c r="K1212" i="1" s="1"/>
  <c r="K1219" i="1" a="1"/>
  <c r="K1219" i="1" s="1"/>
  <c r="F1219" i="1" a="1"/>
  <c r="F1219" i="1" s="1"/>
  <c r="K1213" i="1" a="1"/>
  <c r="K1213" i="1" s="1"/>
  <c r="K1218" i="1" a="1"/>
  <c r="K1218" i="1" s="1"/>
  <c r="I1215" i="1" a="1"/>
  <c r="I1215" i="1" s="1"/>
  <c r="J1217" i="1" a="1"/>
  <c r="J1217" i="1" s="1"/>
  <c r="F1213" i="1" a="1"/>
  <c r="F1213" i="1" s="1"/>
  <c r="K1215" i="1" a="1"/>
  <c r="K1215" i="1" s="1"/>
  <c r="G1218" i="1" a="1"/>
  <c r="G1218" i="1" s="1"/>
  <c r="K1217" i="1" a="1"/>
  <c r="K1217" i="1" s="1"/>
  <c r="F1215" i="1" a="1"/>
  <c r="F1215" i="1" s="1"/>
  <c r="J1214" i="1" a="1"/>
  <c r="J1214" i="1" s="1"/>
  <c r="I1214" i="1" a="1"/>
  <c r="I1214" i="1" s="1"/>
  <c r="J1218" i="1" a="1"/>
  <c r="J1218" i="1" s="1"/>
  <c r="J1216" i="1" a="1"/>
  <c r="J1216" i="1" s="1"/>
  <c r="G1215" i="1" a="1"/>
  <c r="G1215" i="1" s="1"/>
  <c r="K1214" i="1" a="1"/>
  <c r="K1214" i="1" s="1"/>
  <c r="H1213" i="1" a="1"/>
  <c r="H1213" i="1" s="1"/>
  <c r="H1219" i="1" a="1"/>
  <c r="H1219" i="1" s="1"/>
  <c r="H1216" i="1" a="1"/>
  <c r="H1216" i="1" s="1"/>
  <c r="F1222" i="1" a="1"/>
  <c r="F1222" i="1" s="1"/>
  <c r="K1221" i="1" a="1"/>
  <c r="K1221" i="1" s="1"/>
  <c r="J1221" i="1" a="1"/>
  <c r="J1221" i="1" s="1"/>
  <c r="I1221" i="1" a="1"/>
  <c r="I1221" i="1" s="1"/>
  <c r="H1221" i="1" a="1"/>
  <c r="H1221" i="1" s="1"/>
  <c r="G1221" i="1" a="1"/>
  <c r="G1221" i="1" s="1"/>
  <c r="J1220" i="1" a="1"/>
  <c r="J1220" i="1" s="1"/>
  <c r="I1220" i="1" a="1"/>
  <c r="I1220" i="1" s="1"/>
  <c r="J1215" i="1" a="1"/>
  <c r="J1215" i="1" s="1"/>
  <c r="G1220" i="1" a="1"/>
  <c r="G1220" i="1" s="1"/>
  <c r="F1214" i="1" a="1"/>
  <c r="F1214" i="1" s="1"/>
  <c r="K1199" i="1" a="1"/>
  <c r="K1199" i="1" s="1"/>
  <c r="G1206" i="1" a="1"/>
  <c r="G1206" i="1" s="1"/>
  <c r="F1200" i="1" a="1"/>
  <c r="F1200" i="1" s="1"/>
  <c r="K1198" i="1" a="1"/>
  <c r="K1198" i="1" s="1"/>
  <c r="G1198" i="1" a="1"/>
  <c r="G1198" i="1" s="1"/>
  <c r="H1206" i="1" a="1"/>
  <c r="H1206" i="1" s="1"/>
  <c r="I1198" i="1" a="1"/>
  <c r="I1198" i="1" s="1"/>
  <c r="J1197" i="1" a="1"/>
  <c r="J1197" i="1" s="1"/>
  <c r="H1198" i="1" a="1"/>
  <c r="H1198" i="1" s="1"/>
  <c r="F1199" i="1" a="1"/>
  <c r="F1199" i="1" s="1"/>
  <c r="F1209" i="1" a="1"/>
  <c r="F1209" i="1" s="1"/>
  <c r="G1210" i="1" a="1"/>
  <c r="G1210" i="1" s="1"/>
  <c r="F1210" i="1" a="1"/>
  <c r="F1210" i="1" s="1"/>
  <c r="K1209" i="1" a="1"/>
  <c r="K1209" i="1" s="1"/>
  <c r="I1209" i="1" a="1"/>
  <c r="I1209" i="1" s="1"/>
  <c r="H1209" i="1" a="1"/>
  <c r="H1209" i="1" s="1"/>
  <c r="I1199" i="1" a="1"/>
  <c r="I1199" i="1" s="1"/>
  <c r="K1208" i="1" a="1"/>
  <c r="K1208" i="1" s="1"/>
  <c r="I1208" i="1" a="1"/>
  <c r="I1208" i="1" s="1"/>
  <c r="F1207" i="1" a="1"/>
  <c r="F1207" i="1" s="1"/>
  <c r="G1199" i="1" a="1"/>
  <c r="G1199" i="1" s="1"/>
  <c r="G1200" i="1" a="1"/>
  <c r="G1200" i="1" s="1"/>
  <c r="F1206" i="1" a="1"/>
  <c r="F1206" i="1" s="1"/>
  <c r="J1198" i="1" a="1"/>
  <c r="J1198" i="1" s="1"/>
  <c r="J1208" i="1" a="1"/>
  <c r="J1208" i="1" s="1"/>
  <c r="H1208" i="1" a="1"/>
  <c r="H1208" i="1" s="1"/>
  <c r="G1208" i="1" a="1"/>
  <c r="G1208" i="1" s="1"/>
  <c r="G1207" i="1" a="1"/>
  <c r="G1207" i="1" s="1"/>
  <c r="H1200" i="1" a="1"/>
  <c r="H1200" i="1" s="1"/>
  <c r="H1199" i="1" a="1"/>
  <c r="H1199" i="1" s="1"/>
  <c r="I1207" i="1" a="1"/>
  <c r="I1207" i="1" s="1"/>
  <c r="K1206" i="1" a="1"/>
  <c r="K1206" i="1" s="1"/>
  <c r="K1207" i="1" a="1"/>
  <c r="K1207" i="1" s="1"/>
  <c r="K1210" i="1" a="1"/>
  <c r="K1210" i="1" s="1"/>
  <c r="G1209" i="1" a="1"/>
  <c r="G1209" i="1" s="1"/>
  <c r="J1209" i="1" a="1"/>
  <c r="J1209" i="1" s="1"/>
  <c r="I1200" i="1" a="1"/>
  <c r="I1200" i="1" s="1"/>
  <c r="K1197" i="1" a="1"/>
  <c r="K1197" i="1" s="1"/>
  <c r="I1210" i="1" a="1"/>
  <c r="I1210" i="1" s="1"/>
  <c r="I1206" i="1" a="1"/>
  <c r="I1206" i="1" s="1"/>
  <c r="K1200" i="1" a="1"/>
  <c r="K1200" i="1" s="1"/>
  <c r="J1200" i="1" a="1"/>
  <c r="J1200" i="1" s="1"/>
  <c r="J1199" i="1" a="1"/>
  <c r="J1199" i="1" s="1"/>
  <c r="F1198" i="1" a="1"/>
  <c r="F1198" i="1" s="1"/>
  <c r="J1210" i="1" a="1"/>
  <c r="J1210" i="1" s="1"/>
  <c r="H1210" i="1" a="1"/>
  <c r="H1210" i="1" s="1"/>
  <c r="F1208" i="1" a="1"/>
  <c r="F1208" i="1" s="1"/>
  <c r="J1207" i="1" a="1"/>
  <c r="J1207" i="1" s="1"/>
  <c r="H1207" i="1" a="1"/>
  <c r="H1207" i="1" s="1"/>
  <c r="J1206" i="1" a="1"/>
  <c r="J1206" i="1" s="1"/>
  <c r="J1187" i="1" a="1"/>
  <c r="J1187" i="1" s="1"/>
  <c r="K1192" i="1" a="1"/>
  <c r="K1192" i="1" s="1"/>
  <c r="F1191" i="1" a="1"/>
  <c r="F1191" i="1" s="1"/>
  <c r="H1192" i="1" a="1"/>
  <c r="H1192" i="1" s="1"/>
  <c r="H1194" i="1" a="1"/>
  <c r="H1194" i="1" s="1"/>
  <c r="G1194" i="1" a="1"/>
  <c r="G1194" i="1" s="1"/>
  <c r="K1193" i="1" a="1"/>
  <c r="K1193" i="1" s="1"/>
  <c r="H1195" i="1" a="1"/>
  <c r="H1195" i="1" s="1"/>
  <c r="K1194" i="1" a="1"/>
  <c r="K1194" i="1" s="1"/>
  <c r="H1190" i="1" a="1"/>
  <c r="H1190" i="1" s="1"/>
  <c r="H1189" i="1" a="1"/>
  <c r="H1189" i="1" s="1"/>
  <c r="G1188" i="1" a="1"/>
  <c r="G1188" i="1" s="1"/>
  <c r="F1187" i="1" a="1"/>
  <c r="F1187" i="1" s="1"/>
  <c r="I1193" i="1" a="1"/>
  <c r="I1193" i="1" s="1"/>
  <c r="G1195" i="1" a="1"/>
  <c r="G1195" i="1" s="1"/>
  <c r="K1195" i="1" a="1"/>
  <c r="K1195" i="1" s="1"/>
  <c r="F1189" i="1" a="1"/>
  <c r="F1189" i="1" s="1"/>
  <c r="J1195" i="1" a="1"/>
  <c r="J1195" i="1" s="1"/>
  <c r="I1190" i="1" a="1"/>
  <c r="I1190" i="1" s="1"/>
  <c r="G1190" i="1" a="1"/>
  <c r="G1190" i="1" s="1"/>
  <c r="J1188" i="1" a="1"/>
  <c r="J1188" i="1" s="1"/>
  <c r="G1187" i="1" a="1"/>
  <c r="G1187" i="1" s="1"/>
  <c r="H1188" i="1" a="1"/>
  <c r="H1188" i="1" s="1"/>
  <c r="I1187" i="1" a="1"/>
  <c r="I1187" i="1" s="1"/>
  <c r="I1197" i="1" a="1"/>
  <c r="I1197" i="1" s="1"/>
  <c r="J1191" i="1" a="1"/>
  <c r="J1191" i="1" s="1"/>
  <c r="G1197" i="1" a="1"/>
  <c r="G1197" i="1" s="1"/>
  <c r="K1196" i="1" a="1"/>
  <c r="K1196" i="1" s="1"/>
  <c r="G1193" i="1" a="1"/>
  <c r="G1193" i="1" s="1"/>
  <c r="K1191" i="1" a="1"/>
  <c r="K1191" i="1" s="1"/>
  <c r="I1196" i="1" a="1"/>
  <c r="I1196" i="1" s="1"/>
  <c r="J1190" i="1" a="1"/>
  <c r="J1190" i="1" s="1"/>
  <c r="H1187" i="1" a="1"/>
  <c r="H1187" i="1" s="1"/>
  <c r="K1190" i="1" a="1"/>
  <c r="K1190" i="1" s="1"/>
  <c r="F1190" i="1" a="1"/>
  <c r="F1190" i="1" s="1"/>
  <c r="F1193" i="1" a="1"/>
  <c r="F1193" i="1" s="1"/>
  <c r="K1188" i="1" a="1"/>
  <c r="K1188" i="1" s="1"/>
  <c r="G1191" i="1" a="1"/>
  <c r="G1191" i="1" s="1"/>
  <c r="I1189" i="1" a="1"/>
  <c r="I1189" i="1" s="1"/>
  <c r="J1189" i="1" a="1"/>
  <c r="J1189" i="1" s="1"/>
  <c r="I1191" i="1" a="1"/>
  <c r="I1191" i="1" s="1"/>
  <c r="H1196" i="1" a="1"/>
  <c r="H1196" i="1" s="1"/>
  <c r="F1194" i="1" a="1"/>
  <c r="F1194" i="1" s="1"/>
  <c r="G1189" i="1" a="1"/>
  <c r="G1189" i="1" s="1"/>
  <c r="J1194" i="1" a="1"/>
  <c r="J1194" i="1" s="1"/>
  <c r="J1196" i="1" a="1"/>
  <c r="J1196" i="1" s="1"/>
  <c r="F1192" i="1" a="1"/>
  <c r="F1192" i="1" s="1"/>
  <c r="K1189" i="1" a="1"/>
  <c r="K1189" i="1" s="1"/>
  <c r="F1188" i="1" a="1"/>
  <c r="F1188" i="1" s="1"/>
  <c r="G1196" i="1" a="1"/>
  <c r="G1196" i="1" s="1"/>
  <c r="I1192" i="1" a="1"/>
  <c r="I1192" i="1" s="1"/>
  <c r="H1197" i="1" a="1"/>
  <c r="H1197" i="1" s="1"/>
  <c r="J1193" i="1" a="1"/>
  <c r="J1193" i="1" s="1"/>
  <c r="F1197" i="1" a="1"/>
  <c r="F1197" i="1" s="1"/>
  <c r="F1196" i="1" a="1"/>
  <c r="F1196" i="1" s="1"/>
  <c r="I1195" i="1" a="1"/>
  <c r="I1195" i="1" s="1"/>
  <c r="K1187" i="1" a="1"/>
  <c r="K1187" i="1" s="1"/>
  <c r="F1195" i="1" a="1"/>
  <c r="F1195" i="1" s="1"/>
  <c r="G1192" i="1" a="1"/>
  <c r="G1192" i="1" s="1"/>
  <c r="I1194" i="1" a="1"/>
  <c r="I1194" i="1" s="1"/>
  <c r="H1193" i="1" a="1"/>
  <c r="H1193" i="1" s="1"/>
  <c r="I1188" i="1" a="1"/>
  <c r="I1188" i="1" s="1"/>
  <c r="J1192" i="1" a="1"/>
  <c r="J1192" i="1" s="1"/>
  <c r="H1191" i="1" a="1"/>
  <c r="H1191" i="1" s="1"/>
  <c r="J1177" i="1" a="1"/>
  <c r="J1177" i="1" s="1"/>
  <c r="H1175" i="1" a="1"/>
  <c r="H1175" i="1" s="1"/>
  <c r="H1176" i="1" a="1"/>
  <c r="H1176" i="1" s="1"/>
  <c r="F1174" i="1" a="1"/>
  <c r="F1174" i="1" s="1"/>
  <c r="K1176" i="1" a="1"/>
  <c r="K1176" i="1" s="1"/>
  <c r="J1175" i="1" a="1"/>
  <c r="J1175" i="1" s="1"/>
  <c r="H1186" i="1" a="1"/>
  <c r="H1186" i="1" s="1"/>
  <c r="G1186" i="1" a="1"/>
  <c r="G1186" i="1" s="1"/>
  <c r="G1175" i="1" a="1"/>
  <c r="G1175" i="1" s="1"/>
  <c r="J1184" i="1" a="1"/>
  <c r="J1184" i="1" s="1"/>
  <c r="F1175" i="1" a="1"/>
  <c r="F1175" i="1" s="1"/>
  <c r="J1186" i="1" a="1"/>
  <c r="J1186" i="1" s="1"/>
  <c r="K1185" i="1" a="1"/>
  <c r="K1185" i="1" s="1"/>
  <c r="I1184" i="1" a="1"/>
  <c r="I1184" i="1" s="1"/>
  <c r="H1184" i="1" a="1"/>
  <c r="H1184" i="1" s="1"/>
  <c r="I1183" i="1" a="1"/>
  <c r="I1183" i="1" s="1"/>
  <c r="F1177" i="1" a="1"/>
  <c r="F1177" i="1" s="1"/>
  <c r="I1175" i="1" a="1"/>
  <c r="I1175" i="1" s="1"/>
  <c r="I1176" i="1" a="1"/>
  <c r="I1176" i="1" s="1"/>
  <c r="G1174" i="1" a="1"/>
  <c r="G1174" i="1" s="1"/>
  <c r="K1174" i="1" a="1"/>
  <c r="K1174" i="1" s="1"/>
  <c r="H1183" i="1" a="1"/>
  <c r="H1183" i="1" s="1"/>
  <c r="K1186" i="1" a="1"/>
  <c r="K1186" i="1" s="1"/>
  <c r="I1186" i="1" a="1"/>
  <c r="I1186" i="1" s="1"/>
  <c r="F1186" i="1" a="1"/>
  <c r="F1186" i="1" s="1"/>
  <c r="J1185" i="1" a="1"/>
  <c r="J1185" i="1" s="1"/>
  <c r="H1185" i="1" a="1"/>
  <c r="H1185" i="1" s="1"/>
  <c r="K1177" i="1" a="1"/>
  <c r="K1177" i="1" s="1"/>
  <c r="G1177" i="1" a="1"/>
  <c r="G1177" i="1" s="1"/>
  <c r="F1183" i="1" a="1"/>
  <c r="F1183" i="1" s="1"/>
  <c r="I1177" i="1" a="1"/>
  <c r="I1177" i="1" s="1"/>
  <c r="G1176" i="1" a="1"/>
  <c r="G1176" i="1" s="1"/>
  <c r="K1175" i="1" a="1"/>
  <c r="K1175" i="1" s="1"/>
  <c r="I1174" i="1" a="1"/>
  <c r="I1174" i="1" s="1"/>
  <c r="H1174" i="1" a="1"/>
  <c r="H1174" i="1" s="1"/>
  <c r="I1185" i="1" a="1"/>
  <c r="I1185" i="1" s="1"/>
  <c r="G1183" i="1" a="1"/>
  <c r="G1183" i="1" s="1"/>
  <c r="J1174" i="1" a="1"/>
  <c r="J1174" i="1" s="1"/>
  <c r="G1185" i="1" a="1"/>
  <c r="G1185" i="1" s="1"/>
  <c r="F1176" i="1" a="1"/>
  <c r="F1176" i="1" s="1"/>
  <c r="J1176" i="1" a="1"/>
  <c r="J1176" i="1" s="1"/>
  <c r="H1177" i="1" a="1"/>
  <c r="H1177" i="1" s="1"/>
  <c r="F1185" i="1" a="1"/>
  <c r="F1185" i="1" s="1"/>
  <c r="J1183" i="1" a="1"/>
  <c r="J1183" i="1" s="1"/>
  <c r="K1184" i="1" a="1"/>
  <c r="K1184" i="1" s="1"/>
  <c r="G1184" i="1" a="1"/>
  <c r="G1184" i="1" s="1"/>
  <c r="F1184" i="1" a="1"/>
  <c r="F1184" i="1" s="1"/>
  <c r="K1183" i="1" a="1"/>
  <c r="K1183" i="1" s="1"/>
  <c r="I1165" i="1" a="1"/>
  <c r="I1165" i="1" s="1"/>
  <c r="I1166" i="1" a="1"/>
  <c r="I1166" i="1" s="1"/>
  <c r="K1170" i="1" a="1"/>
  <c r="K1170" i="1" s="1"/>
  <c r="G1167" i="1" a="1"/>
  <c r="G1167" i="1" s="1"/>
  <c r="J1169" i="1" a="1"/>
  <c r="J1169" i="1" s="1"/>
  <c r="J1168" i="1" a="1"/>
  <c r="J1168" i="1" s="1"/>
  <c r="J1167" i="1" a="1"/>
  <c r="J1167" i="1" s="1"/>
  <c r="J1166" i="1" a="1"/>
  <c r="J1166" i="1" s="1"/>
  <c r="I1163" i="1" a="1"/>
  <c r="I1163" i="1" s="1"/>
  <c r="K1165" i="1" a="1"/>
  <c r="K1165" i="1" s="1"/>
  <c r="F1164" i="1" a="1"/>
  <c r="F1164" i="1" s="1"/>
  <c r="I1170" i="1" a="1"/>
  <c r="I1170" i="1" s="1"/>
  <c r="H1167" i="1" a="1"/>
  <c r="H1167" i="1" s="1"/>
  <c r="K1166" i="1" a="1"/>
  <c r="K1166" i="1" s="1"/>
  <c r="K1173" i="1" a="1"/>
  <c r="K1173" i="1" s="1"/>
  <c r="F1171" i="1" a="1"/>
  <c r="F1171" i="1" s="1"/>
  <c r="J1173" i="1" a="1"/>
  <c r="J1173" i="1" s="1"/>
  <c r="I1173" i="1" a="1"/>
  <c r="I1173" i="1" s="1"/>
  <c r="H1173" i="1" a="1"/>
  <c r="H1173" i="1" s="1"/>
  <c r="G1172" i="1" a="1"/>
  <c r="G1172" i="1" s="1"/>
  <c r="G1165" i="1" a="1"/>
  <c r="G1165" i="1" s="1"/>
  <c r="H1170" i="1" a="1"/>
  <c r="H1170" i="1" s="1"/>
  <c r="F1172" i="1" a="1"/>
  <c r="F1172" i="1" s="1"/>
  <c r="J1171" i="1" a="1"/>
  <c r="J1171" i="1" s="1"/>
  <c r="J1165" i="1" a="1"/>
  <c r="J1165" i="1" s="1"/>
  <c r="F1170" i="1" a="1"/>
  <c r="F1170" i="1" s="1"/>
  <c r="G1171" i="1" a="1"/>
  <c r="G1171" i="1" s="1"/>
  <c r="F1167" i="1" a="1"/>
  <c r="F1167" i="1" s="1"/>
  <c r="K1163" i="1" a="1"/>
  <c r="K1163" i="1" s="1"/>
  <c r="H1171" i="1" a="1"/>
  <c r="H1171" i="1" s="1"/>
  <c r="H1169" i="1" a="1"/>
  <c r="H1169" i="1" s="1"/>
  <c r="F1169" i="1" a="1"/>
  <c r="F1169" i="1" s="1"/>
  <c r="F1166" i="1" a="1"/>
  <c r="F1166" i="1" s="1"/>
  <c r="G1169" i="1" a="1"/>
  <c r="G1169" i="1" s="1"/>
  <c r="G1166" i="1" a="1"/>
  <c r="G1166" i="1" s="1"/>
  <c r="F1165" i="1" a="1"/>
  <c r="F1165" i="1" s="1"/>
  <c r="H1166" i="1" a="1"/>
  <c r="H1166" i="1" s="1"/>
  <c r="I1172" i="1" a="1"/>
  <c r="I1172" i="1" s="1"/>
  <c r="G1168" i="1" a="1"/>
  <c r="G1168" i="1" s="1"/>
  <c r="K1167" i="1" a="1"/>
  <c r="K1167" i="1" s="1"/>
  <c r="G1173" i="1" a="1"/>
  <c r="G1173" i="1" s="1"/>
  <c r="J1170" i="1" a="1"/>
  <c r="J1170" i="1" s="1"/>
  <c r="F1173" i="1" a="1"/>
  <c r="F1173" i="1" s="1"/>
  <c r="K1172" i="1" a="1"/>
  <c r="K1172" i="1" s="1"/>
  <c r="K1169" i="1" a="1"/>
  <c r="K1169" i="1" s="1"/>
  <c r="J1172" i="1" a="1"/>
  <c r="J1172" i="1" s="1"/>
  <c r="H1172" i="1" a="1"/>
  <c r="H1172" i="1" s="1"/>
  <c r="K1171" i="1" a="1"/>
  <c r="K1171" i="1" s="1"/>
  <c r="K1168" i="1" a="1"/>
  <c r="K1168" i="1" s="1"/>
  <c r="G1164" i="1" a="1"/>
  <c r="G1164" i="1" s="1"/>
  <c r="J1163" i="1" a="1"/>
  <c r="J1163" i="1" s="1"/>
  <c r="I1168" i="1" a="1"/>
  <c r="I1168" i="1" s="1"/>
  <c r="I1167" i="1" a="1"/>
  <c r="I1167" i="1" s="1"/>
  <c r="H1165" i="1" a="1"/>
  <c r="H1165" i="1" s="1"/>
  <c r="H1163" i="1" a="1"/>
  <c r="H1163" i="1" s="1"/>
  <c r="I1171" i="1" a="1"/>
  <c r="I1171" i="1" s="1"/>
  <c r="J1164" i="1" a="1"/>
  <c r="J1164" i="1" s="1"/>
  <c r="K1164" i="1" a="1"/>
  <c r="K1164" i="1" s="1"/>
  <c r="H1164" i="1" a="1"/>
  <c r="H1164" i="1" s="1"/>
  <c r="G1170" i="1" a="1"/>
  <c r="G1170" i="1" s="1"/>
  <c r="H1168" i="1" a="1"/>
  <c r="H1168" i="1" s="1"/>
  <c r="F1168" i="1" a="1"/>
  <c r="F1168" i="1" s="1"/>
  <c r="I1169" i="1" a="1"/>
  <c r="I1169" i="1" s="1"/>
  <c r="I1164" i="1" a="1"/>
  <c r="I1164" i="1" s="1"/>
  <c r="H1152" i="1" a="1"/>
  <c r="H1152" i="1" s="1"/>
  <c r="K1151" i="1" a="1"/>
  <c r="K1151" i="1" s="1"/>
  <c r="G1162" i="1" a="1"/>
  <c r="G1162" i="1" s="1"/>
  <c r="H1148" i="1" a="1"/>
  <c r="H1148" i="1" s="1"/>
  <c r="K1161" i="1" a="1"/>
  <c r="K1161" i="1" s="1"/>
  <c r="I1161" i="1" a="1"/>
  <c r="I1161" i="1" s="1"/>
  <c r="J1154" i="1" a="1"/>
  <c r="J1154" i="1" s="1"/>
  <c r="I1152" i="1" a="1"/>
  <c r="I1152" i="1" s="1"/>
  <c r="F1152" i="1" a="1"/>
  <c r="F1152" i="1" s="1"/>
  <c r="J1152" i="1" a="1"/>
  <c r="J1152" i="1" s="1"/>
  <c r="G1154" i="1" a="1"/>
  <c r="G1154" i="1" s="1"/>
  <c r="G1160" i="1" a="1"/>
  <c r="G1160" i="1" s="1"/>
  <c r="I1154" i="1" a="1"/>
  <c r="I1154" i="1" s="1"/>
  <c r="I1148" i="1" a="1"/>
  <c r="I1148" i="1" s="1"/>
  <c r="H1162" i="1" a="1"/>
  <c r="H1162" i="1" s="1"/>
  <c r="I1160" i="1" a="1"/>
  <c r="I1160" i="1" s="1"/>
  <c r="G1151" i="1" a="1"/>
  <c r="G1151" i="1" s="1"/>
  <c r="F1160" i="1" a="1"/>
  <c r="F1160" i="1" s="1"/>
  <c r="F1151" i="1" a="1"/>
  <c r="F1151" i="1" s="1"/>
  <c r="G1153" i="1" a="1"/>
  <c r="G1153" i="1" s="1"/>
  <c r="F1153" i="1" a="1"/>
  <c r="F1153" i="1" s="1"/>
  <c r="I1151" i="1" a="1"/>
  <c r="I1151" i="1" s="1"/>
  <c r="G1148" i="1" a="1"/>
  <c r="G1148" i="1" s="1"/>
  <c r="H1160" i="1" a="1"/>
  <c r="H1160" i="1" s="1"/>
  <c r="J1161" i="1" a="1"/>
  <c r="J1161" i="1" s="1"/>
  <c r="H1161" i="1" a="1"/>
  <c r="H1161" i="1" s="1"/>
  <c r="J1153" i="1" a="1"/>
  <c r="J1153" i="1" s="1"/>
  <c r="K1152" i="1" a="1"/>
  <c r="K1152" i="1" s="1"/>
  <c r="J1151" i="1" a="1"/>
  <c r="J1151" i="1" s="1"/>
  <c r="H1154" i="1" a="1"/>
  <c r="H1154" i="1" s="1"/>
  <c r="G1163" i="1" a="1"/>
  <c r="G1163" i="1" s="1"/>
  <c r="F1163" i="1" a="1"/>
  <c r="F1163" i="1" s="1"/>
  <c r="F1154" i="1" a="1"/>
  <c r="F1154" i="1" s="1"/>
  <c r="F1162" i="1" a="1"/>
  <c r="F1162" i="1" s="1"/>
  <c r="G1161" i="1" a="1"/>
  <c r="G1161" i="1" s="1"/>
  <c r="J1160" i="1" a="1"/>
  <c r="J1160" i="1" s="1"/>
  <c r="K1154" i="1" a="1"/>
  <c r="K1154" i="1" s="1"/>
  <c r="H1151" i="1" a="1"/>
  <c r="H1151" i="1" s="1"/>
  <c r="K1148" i="1" a="1"/>
  <c r="K1148" i="1" s="1"/>
  <c r="J1148" i="1" a="1"/>
  <c r="J1148" i="1" s="1"/>
  <c r="K1153" i="1" a="1"/>
  <c r="K1153" i="1" s="1"/>
  <c r="K1162" i="1" a="1"/>
  <c r="K1162" i="1" s="1"/>
  <c r="I1153" i="1" a="1"/>
  <c r="I1153" i="1" s="1"/>
  <c r="I1162" i="1" a="1"/>
  <c r="I1162" i="1" s="1"/>
  <c r="J1162" i="1" a="1"/>
  <c r="J1162" i="1" s="1"/>
  <c r="F1161" i="1" a="1"/>
  <c r="F1161" i="1" s="1"/>
  <c r="K1160" i="1" a="1"/>
  <c r="K1160" i="1" s="1"/>
  <c r="H1153" i="1" a="1"/>
  <c r="H1153" i="1" s="1"/>
  <c r="G1152" i="1" a="1"/>
  <c r="G1152" i="1" s="1"/>
  <c r="K1139" i="1" a="1"/>
  <c r="K1139" i="1" s="1"/>
  <c r="H1142" i="1" a="1"/>
  <c r="H1142" i="1" s="1"/>
  <c r="F1142" i="1" a="1"/>
  <c r="F1142" i="1" s="1"/>
  <c r="J1141" i="1" a="1"/>
  <c r="J1141" i="1" s="1"/>
  <c r="F1140" i="1" a="1"/>
  <c r="F1140" i="1" s="1"/>
  <c r="H1141" i="1" a="1"/>
  <c r="H1141" i="1" s="1"/>
  <c r="K1138" i="1" a="1"/>
  <c r="K1138" i="1" s="1"/>
  <c r="I1138" i="1" a="1"/>
  <c r="I1138" i="1" s="1"/>
  <c r="J1147" i="1" a="1"/>
  <c r="J1147" i="1" s="1"/>
  <c r="H1147" i="1" a="1"/>
  <c r="H1147" i="1" s="1"/>
  <c r="F1145" i="1" a="1"/>
  <c r="F1145" i="1" s="1"/>
  <c r="K1144" i="1" a="1"/>
  <c r="K1144" i="1" s="1"/>
  <c r="K1137" i="1" a="1"/>
  <c r="K1137" i="1" s="1"/>
  <c r="H1138" i="1" a="1"/>
  <c r="H1138" i="1" s="1"/>
  <c r="I1144" i="1" a="1"/>
  <c r="I1144" i="1" s="1"/>
  <c r="G1144" i="1" a="1"/>
  <c r="G1144" i="1" s="1"/>
  <c r="K1143" i="1" a="1"/>
  <c r="K1143" i="1" s="1"/>
  <c r="I1141" i="1" a="1"/>
  <c r="I1141" i="1" s="1"/>
  <c r="I1139" i="1" a="1"/>
  <c r="I1139" i="1" s="1"/>
  <c r="F1138" i="1" a="1"/>
  <c r="F1138" i="1" s="1"/>
  <c r="J1138" i="1" a="1"/>
  <c r="J1138" i="1" s="1"/>
  <c r="F1143" i="1" a="1"/>
  <c r="F1143" i="1" s="1"/>
  <c r="G1139" i="1" a="1"/>
  <c r="G1139" i="1" s="1"/>
  <c r="H1143" i="1" a="1"/>
  <c r="H1143" i="1" s="1"/>
  <c r="G1141" i="1" a="1"/>
  <c r="G1141" i="1" s="1"/>
  <c r="G1140" i="1" a="1"/>
  <c r="G1140" i="1" s="1"/>
  <c r="G1147" i="1" a="1"/>
  <c r="G1147" i="1" s="1"/>
  <c r="J1143" i="1" a="1"/>
  <c r="J1143" i="1" s="1"/>
  <c r="F1141" i="1" a="1"/>
  <c r="F1141" i="1" s="1"/>
  <c r="F1147" i="1" a="1"/>
  <c r="F1147" i="1" s="1"/>
  <c r="H1146" i="1" a="1"/>
  <c r="H1146" i="1" s="1"/>
  <c r="K1141" i="1" a="1"/>
  <c r="K1141" i="1" s="1"/>
  <c r="J1145" i="1" a="1"/>
  <c r="J1145" i="1" s="1"/>
  <c r="H1145" i="1" a="1"/>
  <c r="H1145" i="1" s="1"/>
  <c r="H1139" i="1" a="1"/>
  <c r="H1139" i="1" s="1"/>
  <c r="G1138" i="1" a="1"/>
  <c r="G1138" i="1" s="1"/>
  <c r="F1146" i="1" a="1"/>
  <c r="F1146" i="1" s="1"/>
  <c r="I1140" i="1" a="1"/>
  <c r="I1140" i="1" s="1"/>
  <c r="G1142" i="1" a="1"/>
  <c r="G1142" i="1" s="1"/>
  <c r="F1148" i="1" a="1"/>
  <c r="F1148" i="1" s="1"/>
  <c r="K1147" i="1" a="1"/>
  <c r="K1147" i="1" s="1"/>
  <c r="J1144" i="1" a="1"/>
  <c r="J1144" i="1" s="1"/>
  <c r="K1142" i="1" a="1"/>
  <c r="K1142" i="1" s="1"/>
  <c r="I1142" i="1" a="1"/>
  <c r="I1142" i="1" s="1"/>
  <c r="I1147" i="1" a="1"/>
  <c r="I1147" i="1" s="1"/>
  <c r="K1146" i="1" a="1"/>
  <c r="K1146" i="1" s="1"/>
  <c r="J1146" i="1" a="1"/>
  <c r="J1146" i="1" s="1"/>
  <c r="F1144" i="1" a="1"/>
  <c r="F1144" i="1" s="1"/>
  <c r="I1143" i="1" a="1"/>
  <c r="I1143" i="1" s="1"/>
  <c r="K1140" i="1" a="1"/>
  <c r="K1140" i="1" s="1"/>
  <c r="F1139" i="1" a="1"/>
  <c r="F1139" i="1" s="1"/>
  <c r="I1146" i="1" a="1"/>
  <c r="I1146" i="1" s="1"/>
  <c r="J1139" i="1" a="1"/>
  <c r="J1139" i="1" s="1"/>
  <c r="G1143" i="1" a="1"/>
  <c r="G1143" i="1" s="1"/>
  <c r="G1146" i="1" a="1"/>
  <c r="G1146" i="1" s="1"/>
  <c r="K1145" i="1" a="1"/>
  <c r="K1145" i="1" s="1"/>
  <c r="J1142" i="1" a="1"/>
  <c r="J1142" i="1" s="1"/>
  <c r="I1145" i="1" a="1"/>
  <c r="I1145" i="1" s="1"/>
  <c r="J1140" i="1" a="1"/>
  <c r="J1140" i="1" s="1"/>
  <c r="H1140" i="1" a="1"/>
  <c r="H1140" i="1" s="1"/>
  <c r="G1145" i="1" a="1"/>
  <c r="G1145" i="1" s="1"/>
  <c r="H1144" i="1" a="1"/>
  <c r="H1144" i="1" s="1"/>
  <c r="J1137" i="1" a="1"/>
  <c r="J1137" i="1" s="1"/>
  <c r="J1136" i="1" a="1"/>
  <c r="J1136" i="1" s="1"/>
  <c r="H1136" i="1" a="1"/>
  <c r="H1136" i="1" s="1"/>
  <c r="I1137" i="1" a="1"/>
  <c r="I1137" i="1" s="1"/>
  <c r="G1137" i="1" a="1"/>
  <c r="G1137" i="1" s="1"/>
  <c r="H1137" i="1" a="1"/>
  <c r="H1137" i="1" s="1"/>
  <c r="F1137" i="1" a="1"/>
  <c r="F1137" i="1" s="1"/>
  <c r="K1136" i="1" a="1"/>
  <c r="K1136" i="1" s="1"/>
  <c r="I1136" i="1" a="1"/>
  <c r="I1136" i="1" s="1"/>
  <c r="G1136" i="1" a="1"/>
  <c r="G1136" i="1" s="1"/>
  <c r="F1136" i="1" a="1"/>
  <c r="F1136" i="1" s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F1104" i="1" s="1"/>
  <c r="K1076" i="1"/>
  <c r="K1102" i="1" s="1"/>
  <c r="J1076" i="1"/>
  <c r="J1102" i="1" s="1"/>
  <c r="I1076" i="1"/>
  <c r="I1102" i="1" s="1"/>
  <c r="H1076" i="1"/>
  <c r="H1102" i="1" s="1"/>
  <c r="G1076" i="1"/>
  <c r="G1102" i="1" s="1"/>
  <c r="F1076" i="1"/>
  <c r="F1102" i="1" s="1"/>
  <c r="K1074" i="1"/>
  <c r="K1100" i="1" s="1"/>
  <c r="J1074" i="1"/>
  <c r="J1100" i="1" s="1"/>
  <c r="I1074" i="1"/>
  <c r="I1100" i="1" s="1"/>
  <c r="H1074" i="1"/>
  <c r="H1100" i="1" s="1"/>
  <c r="G1074" i="1"/>
  <c r="G1100" i="1" s="1"/>
  <c r="F1074" i="1"/>
  <c r="F1100" i="1" s="1"/>
  <c r="K1072" i="1"/>
  <c r="K1098" i="1" s="1"/>
  <c r="J1072" i="1"/>
  <c r="J1098" i="1" s="1"/>
  <c r="I1072" i="1"/>
  <c r="I1098" i="1" s="1"/>
  <c r="H1072" i="1"/>
  <c r="H1098" i="1" s="1"/>
  <c r="G1072" i="1"/>
  <c r="G1098" i="1" s="1"/>
  <c r="F1072" i="1"/>
  <c r="F1098" i="1" s="1"/>
  <c r="K1066" i="1"/>
  <c r="K1092" i="1" s="1"/>
  <c r="J1066" i="1"/>
  <c r="J1092" i="1" s="1"/>
  <c r="I1066" i="1"/>
  <c r="I1092" i="1" s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I1085" i="1" s="1"/>
  <c r="H1059" i="1"/>
  <c r="H1085" i="1" s="1"/>
  <c r="G1059" i="1"/>
  <c r="G1085" i="1" s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I902" i="1"/>
  <c r="I899" i="1" s="1"/>
  <c r="H902" i="1"/>
  <c r="H899" i="1" s="1"/>
  <c r="G902" i="1"/>
  <c r="G899" i="1" s="1"/>
  <c r="F902" i="1"/>
  <c r="K899" i="1"/>
  <c r="J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F1893" i="1" a="1"/>
  <c r="F1893" i="1" s="1"/>
  <c r="H1889" i="1" a="1"/>
  <c r="H1889" i="1" s="1"/>
  <c r="F1888" i="1" a="1"/>
  <c r="F1888" i="1" s="1"/>
  <c r="G1895" i="1" a="1"/>
  <c r="G1895" i="1" s="1"/>
  <c r="K1887" i="1" a="1"/>
  <c r="K1887" i="1" s="1"/>
  <c r="F1895" i="1" a="1"/>
  <c r="F1895" i="1" s="1"/>
  <c r="I1889" i="1" a="1"/>
  <c r="I1889" i="1" s="1"/>
  <c r="H1888" i="1" a="1"/>
  <c r="H1888" i="1" s="1"/>
  <c r="K1897" i="1" a="1"/>
  <c r="K1897" i="1" s="1"/>
  <c r="I1895" i="1" a="1"/>
  <c r="I1895" i="1" s="1"/>
  <c r="K1889" i="1" a="1"/>
  <c r="K1889" i="1" s="1"/>
  <c r="I1888" i="1" a="1"/>
  <c r="I1888" i="1" s="1"/>
  <c r="J1891" i="1" a="1"/>
  <c r="J1891" i="1" s="1"/>
  <c r="I1897" i="1" a="1"/>
  <c r="I1897" i="1" s="1"/>
  <c r="H1893" i="1" a="1"/>
  <c r="H1893" i="1" s="1"/>
  <c r="G1897" i="1" a="1"/>
  <c r="G1897" i="1" s="1"/>
  <c r="H1891" i="1" a="1"/>
  <c r="H1891" i="1" s="1"/>
  <c r="H1897" i="1" a="1"/>
  <c r="H1897" i="1" s="1"/>
  <c r="K1895" i="1" a="1"/>
  <c r="K1895" i="1" s="1"/>
  <c r="F1897" i="1" a="1"/>
  <c r="F1897" i="1" s="1"/>
  <c r="G1889" i="1" a="1"/>
  <c r="G1889" i="1" s="1"/>
  <c r="H1895" i="1" a="1"/>
  <c r="H1895" i="1" s="1"/>
  <c r="K1893" i="1" a="1"/>
  <c r="K1893" i="1" s="1"/>
  <c r="J1893" i="1" a="1"/>
  <c r="J1893" i="1" s="1"/>
  <c r="I1891" i="1" a="1"/>
  <c r="I1891" i="1" s="1"/>
  <c r="J1887" i="1" a="1"/>
  <c r="J1887" i="1" s="1"/>
  <c r="I1893" i="1" a="1"/>
  <c r="I1893" i="1" s="1"/>
  <c r="G1893" i="1" a="1"/>
  <c r="G1893" i="1" s="1"/>
  <c r="G1888" i="1" a="1"/>
  <c r="G1888" i="1" s="1"/>
  <c r="K1891" i="1" a="1"/>
  <c r="K1891" i="1" s="1"/>
  <c r="G1891" i="1" a="1"/>
  <c r="G1891" i="1" s="1"/>
  <c r="J1888" i="1" a="1"/>
  <c r="J1888" i="1" s="1"/>
  <c r="K1888" i="1" a="1"/>
  <c r="K1888" i="1" s="1"/>
  <c r="F1889" i="1" a="1"/>
  <c r="F1889" i="1" s="1"/>
  <c r="J1897" i="1" a="1"/>
  <c r="J1897" i="1" s="1"/>
  <c r="J1889" i="1" a="1"/>
  <c r="J1889" i="1" s="1"/>
  <c r="F1891" i="1" a="1"/>
  <c r="F1891" i="1" s="1"/>
  <c r="J1895" i="1" a="1"/>
  <c r="J1895" i="1" s="1"/>
  <c r="J1875" i="1" a="1"/>
  <c r="J1875" i="1" s="1"/>
  <c r="F1885" i="1" a="1"/>
  <c r="F1885" i="1" s="1"/>
  <c r="J1877" i="1" a="1"/>
  <c r="J1877" i="1" s="1"/>
  <c r="K1882" i="1" a="1"/>
  <c r="K1882" i="1" s="1"/>
  <c r="I1873" i="1" a="1"/>
  <c r="I1873" i="1" s="1"/>
  <c r="K1879" i="1" a="1"/>
  <c r="K1879" i="1" s="1"/>
  <c r="G1887" i="1" a="1"/>
  <c r="G1887" i="1" s="1"/>
  <c r="H1877" i="1" a="1"/>
  <c r="H1877" i="1" s="1"/>
  <c r="I1879" i="1" a="1"/>
  <c r="I1879" i="1" s="1"/>
  <c r="G1885" i="1" a="1"/>
  <c r="G1885" i="1" s="1"/>
  <c r="H1875" i="1" a="1"/>
  <c r="H1875" i="1" s="1"/>
  <c r="G1875" i="1" a="1"/>
  <c r="G1875" i="1" s="1"/>
  <c r="H1882" i="1" a="1"/>
  <c r="H1882" i="1" s="1"/>
  <c r="K1875" i="1" a="1"/>
  <c r="K1875" i="1" s="1"/>
  <c r="H1873" i="1" a="1"/>
  <c r="H1873" i="1" s="1"/>
  <c r="G1873" i="1" a="1"/>
  <c r="G1873" i="1" s="1"/>
  <c r="K1877" i="1" a="1"/>
  <c r="K1877" i="1" s="1"/>
  <c r="K1873" i="1" a="1"/>
  <c r="K1873" i="1" s="1"/>
  <c r="J1879" i="1" a="1"/>
  <c r="J1879" i="1" s="1"/>
  <c r="F1883" i="1" a="1"/>
  <c r="F1883" i="1" s="1"/>
  <c r="J1871" i="1" a="1"/>
  <c r="J1871" i="1" s="1"/>
  <c r="K1885" i="1" a="1"/>
  <c r="K1885" i="1" s="1"/>
  <c r="I1882" i="1" a="1"/>
  <c r="I1882" i="1" s="1"/>
  <c r="F1882" i="1" a="1"/>
  <c r="F1882" i="1" s="1"/>
  <c r="I1887" i="1" a="1"/>
  <c r="I1887" i="1" s="1"/>
  <c r="H1885" i="1" a="1"/>
  <c r="H1885" i="1" s="1"/>
  <c r="J1885" i="1" a="1"/>
  <c r="J1885" i="1" s="1"/>
  <c r="K1883" i="1" a="1"/>
  <c r="K1883" i="1" s="1"/>
  <c r="G1879" i="1" a="1"/>
  <c r="G1879" i="1" s="1"/>
  <c r="H1887" i="1" a="1"/>
  <c r="H1887" i="1" s="1"/>
  <c r="I1883" i="1" a="1"/>
  <c r="I1883" i="1" s="1"/>
  <c r="G1882" i="1" a="1"/>
  <c r="G1882" i="1" s="1"/>
  <c r="G1877" i="1" a="1"/>
  <c r="G1877" i="1" s="1"/>
  <c r="F1887" i="1" a="1"/>
  <c r="F1887" i="1" s="1"/>
  <c r="J1873" i="1" a="1"/>
  <c r="J1873" i="1" s="1"/>
  <c r="H1883" i="1" a="1"/>
  <c r="H1883" i="1" s="1"/>
  <c r="G1883" i="1" a="1"/>
  <c r="G1883" i="1" s="1"/>
  <c r="F1879" i="1" a="1"/>
  <c r="F1879" i="1" s="1"/>
  <c r="J1882" i="1" a="1"/>
  <c r="J1882" i="1" s="1"/>
  <c r="I1875" i="1" a="1"/>
  <c r="I1875" i="1" s="1"/>
  <c r="F1877" i="1" a="1"/>
  <c r="F1877" i="1" s="1"/>
  <c r="K1871" i="1" a="1"/>
  <c r="K1871" i="1" s="1"/>
  <c r="I1885" i="1" a="1"/>
  <c r="I1885" i="1" s="1"/>
  <c r="H1879" i="1" a="1"/>
  <c r="H1879" i="1" s="1"/>
  <c r="F1875" i="1" a="1"/>
  <c r="F1875" i="1" s="1"/>
  <c r="F1873" i="1" a="1"/>
  <c r="F1873" i="1" s="1"/>
  <c r="J1883" i="1" a="1"/>
  <c r="J1883" i="1" s="1"/>
  <c r="I1877" i="1" a="1"/>
  <c r="I1877" i="1" s="1"/>
  <c r="J1856" i="1" a="1"/>
  <c r="J1856" i="1" s="1"/>
  <c r="K1859" i="1" a="1"/>
  <c r="K1859" i="1" s="1"/>
  <c r="J1867" i="1" a="1"/>
  <c r="J1867" i="1" s="1"/>
  <c r="H1862" i="1" a="1"/>
  <c r="H1862" i="1" s="1"/>
  <c r="K1866" i="1" a="1"/>
  <c r="K1866" i="1" s="1"/>
  <c r="G1862" i="1" a="1"/>
  <c r="G1862" i="1" s="1"/>
  <c r="K1865" i="1" a="1"/>
  <c r="K1865" i="1" s="1"/>
  <c r="I1865" i="1" a="1"/>
  <c r="I1865" i="1" s="1"/>
  <c r="G1865" i="1" a="1"/>
  <c r="G1865" i="1" s="1"/>
  <c r="G1863" i="1" a="1"/>
  <c r="G1863" i="1" s="1"/>
  <c r="K1863" i="1" a="1"/>
  <c r="K1863" i="1" s="1"/>
  <c r="I1859" i="1" a="1"/>
  <c r="I1859" i="1" s="1"/>
  <c r="K1860" i="1" a="1"/>
  <c r="K1860" i="1" s="1"/>
  <c r="G1859" i="1" a="1"/>
  <c r="G1859" i="1" s="1"/>
  <c r="I1866" i="1" a="1"/>
  <c r="I1866" i="1" s="1"/>
  <c r="H1865" i="1" a="1"/>
  <c r="H1865" i="1" s="1"/>
  <c r="F1860" i="1" a="1"/>
  <c r="F1860" i="1" s="1"/>
  <c r="H1859" i="1" a="1"/>
  <c r="H1859" i="1" s="1"/>
  <c r="J1869" i="1" a="1"/>
  <c r="J1869" i="1" s="1"/>
  <c r="K1862" i="1" a="1"/>
  <c r="K1862" i="1" s="1"/>
  <c r="F1869" i="1" a="1"/>
  <c r="F1869" i="1" s="1"/>
  <c r="H1863" i="1" a="1"/>
  <c r="H1863" i="1" s="1"/>
  <c r="I1871" i="1" a="1"/>
  <c r="I1871" i="1" s="1"/>
  <c r="F1863" i="1" a="1"/>
  <c r="F1863" i="1" s="1"/>
  <c r="H1871" i="1" a="1"/>
  <c r="H1871" i="1" s="1"/>
  <c r="J1863" i="1" a="1"/>
  <c r="J1863" i="1" s="1"/>
  <c r="G1871" i="1" a="1"/>
  <c r="G1871" i="1" s="1"/>
  <c r="H1866" i="1" a="1"/>
  <c r="H1866" i="1" s="1"/>
  <c r="K1869" i="1" a="1"/>
  <c r="K1869" i="1" s="1"/>
  <c r="G1869" i="1" a="1"/>
  <c r="G1869" i="1" s="1"/>
  <c r="G1866" i="1" a="1"/>
  <c r="G1866" i="1" s="1"/>
  <c r="F1871" i="1" a="1"/>
  <c r="F1871" i="1" s="1"/>
  <c r="I1867" i="1" a="1"/>
  <c r="I1867" i="1" s="1"/>
  <c r="H1867" i="1" a="1"/>
  <c r="H1867" i="1" s="1"/>
  <c r="F1867" i="1" a="1"/>
  <c r="F1867" i="1" s="1"/>
  <c r="I1860" i="1" a="1"/>
  <c r="I1860" i="1" s="1"/>
  <c r="K1856" i="1" a="1"/>
  <c r="K1856" i="1" s="1"/>
  <c r="I1856" i="1" a="1"/>
  <c r="I1856" i="1" s="1"/>
  <c r="J1866" i="1" a="1"/>
  <c r="J1866" i="1" s="1"/>
  <c r="F1865" i="1" a="1"/>
  <c r="F1865" i="1" s="1"/>
  <c r="J1862" i="1" a="1"/>
  <c r="J1862" i="1" s="1"/>
  <c r="F1862" i="1" a="1"/>
  <c r="F1862" i="1" s="1"/>
  <c r="G1860" i="1" a="1"/>
  <c r="G1860" i="1" s="1"/>
  <c r="F1859" i="1" a="1"/>
  <c r="F1859" i="1" s="1"/>
  <c r="G1867" i="1" a="1"/>
  <c r="G1867" i="1" s="1"/>
  <c r="I1863" i="1" a="1"/>
  <c r="I1863" i="1" s="1"/>
  <c r="J1865" i="1" a="1"/>
  <c r="J1865" i="1" s="1"/>
  <c r="J1859" i="1" a="1"/>
  <c r="J1859" i="1" s="1"/>
  <c r="I1869" i="1" a="1"/>
  <c r="I1869" i="1" s="1"/>
  <c r="H1860" i="1" a="1"/>
  <c r="H1860" i="1" s="1"/>
  <c r="H1869" i="1" a="1"/>
  <c r="H1869" i="1" s="1"/>
  <c r="J1860" i="1" a="1"/>
  <c r="J1860" i="1" s="1"/>
  <c r="F1866" i="1" a="1"/>
  <c r="F1866" i="1" s="1"/>
  <c r="I1862" i="1" a="1"/>
  <c r="I1862" i="1" s="1"/>
  <c r="K1867" i="1" a="1"/>
  <c r="K1867" i="1" s="1"/>
  <c r="J1848" i="1" a="1"/>
  <c r="J1848" i="1" s="1"/>
  <c r="I1852" i="1" a="1"/>
  <c r="I1852" i="1" s="1"/>
  <c r="F1848" i="1" a="1"/>
  <c r="F1848" i="1" s="1"/>
  <c r="H1850" i="1" a="1"/>
  <c r="H1850" i="1" s="1"/>
  <c r="I1850" i="1" a="1"/>
  <c r="I1850" i="1" s="1"/>
  <c r="H1854" i="1" a="1"/>
  <c r="H1854" i="1" s="1"/>
  <c r="G1854" i="1" a="1"/>
  <c r="G1854" i="1" s="1"/>
  <c r="K1852" i="1" a="1"/>
  <c r="K1852" i="1" s="1"/>
  <c r="K1850" i="1" a="1"/>
  <c r="K1850" i="1" s="1"/>
  <c r="H1856" i="1" a="1"/>
  <c r="H1856" i="1" s="1"/>
  <c r="G1856" i="1" a="1"/>
  <c r="G1856" i="1" s="1"/>
  <c r="F1856" i="1" a="1"/>
  <c r="F1856" i="1" s="1"/>
  <c r="G1850" i="1" a="1"/>
  <c r="G1850" i="1" s="1"/>
  <c r="I1848" i="1" a="1"/>
  <c r="I1848" i="1" s="1"/>
  <c r="H1848" i="1" a="1"/>
  <c r="H1848" i="1" s="1"/>
  <c r="G1852" i="1" a="1"/>
  <c r="G1852" i="1" s="1"/>
  <c r="F1852" i="1" a="1"/>
  <c r="F1852" i="1" s="1"/>
  <c r="K1848" i="1" a="1"/>
  <c r="K1848" i="1" s="1"/>
  <c r="H1852" i="1" a="1"/>
  <c r="H1852" i="1" s="1"/>
  <c r="J1846" i="1" a="1"/>
  <c r="J1846" i="1" s="1"/>
  <c r="K1854" i="1" a="1"/>
  <c r="K1854" i="1" s="1"/>
  <c r="I1854" i="1" a="1"/>
  <c r="I1854" i="1" s="1"/>
  <c r="J1854" i="1" a="1"/>
  <c r="J1854" i="1" s="1"/>
  <c r="F1850" i="1" a="1"/>
  <c r="F1850" i="1" s="1"/>
  <c r="F1854" i="1" a="1"/>
  <c r="F1854" i="1" s="1"/>
  <c r="J1850" i="1" a="1"/>
  <c r="J1850" i="1" s="1"/>
  <c r="G1848" i="1" a="1"/>
  <c r="G1848" i="1" s="1"/>
  <c r="K1846" i="1" a="1"/>
  <c r="K1846" i="1" s="1"/>
  <c r="J1852" i="1" a="1"/>
  <c r="J1852" i="1" s="1"/>
  <c r="I1840" i="1" a="1"/>
  <c r="I1840" i="1" s="1"/>
  <c r="H1845" i="1" a="1"/>
  <c r="H1845" i="1" s="1"/>
  <c r="G1845" i="1" a="1"/>
  <c r="G1845" i="1" s="1"/>
  <c r="F1845" i="1" a="1"/>
  <c r="F1845" i="1" s="1"/>
  <c r="J1837" i="1" a="1"/>
  <c r="J1837" i="1" s="1"/>
  <c r="J1843" i="1" a="1"/>
  <c r="J1843" i="1" s="1"/>
  <c r="K1840" i="1" a="1"/>
  <c r="K1840" i="1" s="1"/>
  <c r="H1843" i="1" a="1"/>
  <c r="H1843" i="1" s="1"/>
  <c r="F1843" i="1" a="1"/>
  <c r="F1843" i="1" s="1"/>
  <c r="I1841" i="1" a="1"/>
  <c r="I1841" i="1" s="1"/>
  <c r="H1840" i="1" a="1"/>
  <c r="H1840" i="1" s="1"/>
  <c r="K1841" i="1" a="1"/>
  <c r="K1841" i="1" s="1"/>
  <c r="G1840" i="1" a="1"/>
  <c r="G1840" i="1" s="1"/>
  <c r="H1841" i="1" a="1"/>
  <c r="H1841" i="1" s="1"/>
  <c r="G1841" i="1" a="1"/>
  <c r="G1841" i="1" s="1"/>
  <c r="K1845" i="1" a="1"/>
  <c r="K1845" i="1" s="1"/>
  <c r="H1837" i="1" a="1"/>
  <c r="H1837" i="1" s="1"/>
  <c r="J1841" i="1" a="1"/>
  <c r="J1841" i="1" s="1"/>
  <c r="I1843" i="1" a="1"/>
  <c r="I1843" i="1" s="1"/>
  <c r="J1840" i="1" a="1"/>
  <c r="J1840" i="1" s="1"/>
  <c r="F1841" i="1" a="1"/>
  <c r="F1841" i="1" s="1"/>
  <c r="I1837" i="1" a="1"/>
  <c r="I1837" i="1" s="1"/>
  <c r="G1846" i="1" a="1"/>
  <c r="G1846" i="1" s="1"/>
  <c r="I1845" i="1" a="1"/>
  <c r="I1845" i="1" s="1"/>
  <c r="G1843" i="1" a="1"/>
  <c r="G1843" i="1" s="1"/>
  <c r="F1837" i="1" a="1"/>
  <c r="F1837" i="1" s="1"/>
  <c r="I1846" i="1" a="1"/>
  <c r="I1846" i="1" s="1"/>
  <c r="H1846" i="1" a="1"/>
  <c r="H1846" i="1" s="1"/>
  <c r="G1837" i="1" a="1"/>
  <c r="G1837" i="1" s="1"/>
  <c r="F1846" i="1" a="1"/>
  <c r="F1846" i="1" s="1"/>
  <c r="J1845" i="1" a="1"/>
  <c r="J1845" i="1" s="1"/>
  <c r="F1840" i="1" a="1"/>
  <c r="F1840" i="1" s="1"/>
  <c r="K1843" i="1" a="1"/>
  <c r="K1843" i="1" s="1"/>
  <c r="K1837" i="1" a="1"/>
  <c r="K1837" i="1" s="1"/>
  <c r="J1827" i="1" a="1"/>
  <c r="J1827" i="1" s="1"/>
  <c r="F1824" i="1" a="1"/>
  <c r="F1824" i="1" s="1"/>
  <c r="K1826" i="1" a="1"/>
  <c r="K1826" i="1" s="1"/>
  <c r="G1829" i="1" a="1"/>
  <c r="G1829" i="1" s="1"/>
  <c r="J1835" i="1" a="1"/>
  <c r="J1835" i="1" s="1"/>
  <c r="H1833" i="1" a="1"/>
  <c r="H1833" i="1" s="1"/>
  <c r="K1829" i="1" a="1"/>
  <c r="K1829" i="1" s="1"/>
  <c r="H1827" i="1" a="1"/>
  <c r="H1827" i="1" s="1"/>
  <c r="G1827" i="1" a="1"/>
  <c r="G1827" i="1" s="1"/>
  <c r="G1833" i="1" a="1"/>
  <c r="G1833" i="1" s="1"/>
  <c r="F1833" i="1" a="1"/>
  <c r="F1833" i="1" s="1"/>
  <c r="G1831" i="1" a="1"/>
  <c r="G1831" i="1" s="1"/>
  <c r="F1827" i="1" a="1"/>
  <c r="F1827" i="1" s="1"/>
  <c r="K1835" i="1" a="1"/>
  <c r="K1835" i="1" s="1"/>
  <c r="J1829" i="1" a="1"/>
  <c r="J1829" i="1" s="1"/>
  <c r="I1827" i="1" a="1"/>
  <c r="I1827" i="1" s="1"/>
  <c r="H1824" i="1" a="1"/>
  <c r="H1824" i="1" s="1"/>
  <c r="I1829" i="1" a="1"/>
  <c r="I1829" i="1" s="1"/>
  <c r="K1827" i="1" a="1"/>
  <c r="K1827" i="1" s="1"/>
  <c r="K1822" i="1" a="1"/>
  <c r="K1822" i="1" s="1"/>
  <c r="I1835" i="1" a="1"/>
  <c r="I1835" i="1" s="1"/>
  <c r="I1833" i="1" a="1"/>
  <c r="I1833" i="1" s="1"/>
  <c r="G1835" i="1" a="1"/>
  <c r="G1835" i="1" s="1"/>
  <c r="F1835" i="1" a="1"/>
  <c r="F1835" i="1" s="1"/>
  <c r="I1824" i="1" a="1"/>
  <c r="I1824" i="1" s="1"/>
  <c r="J1833" i="1" a="1"/>
  <c r="J1833" i="1" s="1"/>
  <c r="K1831" i="1" a="1"/>
  <c r="K1831" i="1" s="1"/>
  <c r="I1831" i="1" a="1"/>
  <c r="I1831" i="1" s="1"/>
  <c r="H1826" i="1" a="1"/>
  <c r="H1826" i="1" s="1"/>
  <c r="K1824" i="1" a="1"/>
  <c r="K1824" i="1" s="1"/>
  <c r="F1829" i="1" a="1"/>
  <c r="F1829" i="1" s="1"/>
  <c r="I1826" i="1" a="1"/>
  <c r="I1826" i="1" s="1"/>
  <c r="G1824" i="1" a="1"/>
  <c r="G1824" i="1" s="1"/>
  <c r="H1831" i="1" a="1"/>
  <c r="H1831" i="1" s="1"/>
  <c r="F1826" i="1" a="1"/>
  <c r="F1826" i="1" s="1"/>
  <c r="J1822" i="1" a="1"/>
  <c r="J1822" i="1" s="1"/>
  <c r="F1831" i="1" a="1"/>
  <c r="F1831" i="1" s="1"/>
  <c r="H1835" i="1" a="1"/>
  <c r="H1835" i="1" s="1"/>
  <c r="G1826" i="1" a="1"/>
  <c r="G1826" i="1" s="1"/>
  <c r="J1826" i="1" a="1"/>
  <c r="J1826" i="1" s="1"/>
  <c r="K1833" i="1" a="1"/>
  <c r="K1833" i="1" s="1"/>
  <c r="J1831" i="1" a="1"/>
  <c r="J1831" i="1" s="1"/>
  <c r="H1829" i="1" a="1"/>
  <c r="H1829" i="1" s="1"/>
  <c r="J1824" i="1" a="1"/>
  <c r="J1824" i="1" s="1"/>
  <c r="I1821" i="1" a="1"/>
  <c r="I1821" i="1" s="1"/>
  <c r="H1821" i="1" a="1"/>
  <c r="H1821" i="1" s="1"/>
  <c r="F1821" i="1" a="1"/>
  <c r="F1821" i="1" s="1"/>
  <c r="I1822" i="1" a="1"/>
  <c r="I1822" i="1" s="1"/>
  <c r="G1822" i="1" a="1"/>
  <c r="G1822" i="1" s="1"/>
  <c r="K1821" i="1" a="1"/>
  <c r="K1821" i="1" s="1"/>
  <c r="G1821" i="1" a="1"/>
  <c r="G1821" i="1" s="1"/>
  <c r="H1822" i="1" a="1"/>
  <c r="H1822" i="1" s="1"/>
  <c r="F1822" i="1" a="1"/>
  <c r="F1822" i="1" s="1"/>
  <c r="J1821" i="1" a="1"/>
  <c r="J1821" i="1" s="1"/>
  <c r="I1030" i="1" a="1"/>
  <c r="I1030" i="1" s="1"/>
  <c r="F1037" i="1" a="1"/>
  <c r="F1037" i="1" s="1"/>
  <c r="J1039" i="1" a="1"/>
  <c r="J1039" i="1" s="1"/>
  <c r="J1037" i="1" a="1"/>
  <c r="J1037" i="1" s="1"/>
  <c r="K1037" i="1" a="1"/>
  <c r="K1037" i="1" s="1"/>
  <c r="K1025" i="1" a="1"/>
  <c r="K1025" i="1" s="1"/>
  <c r="H1027" i="1" a="1"/>
  <c r="H1027" i="1" s="1"/>
  <c r="I1039" i="1" a="1"/>
  <c r="I1039" i="1" s="1"/>
  <c r="G1039" i="1" a="1"/>
  <c r="G1039" i="1" s="1"/>
  <c r="G1027" i="1" a="1"/>
  <c r="G1027" i="1" s="1"/>
  <c r="G1030" i="1" a="1"/>
  <c r="G1030" i="1" s="1"/>
  <c r="I1025" i="1" a="1"/>
  <c r="I1025" i="1" s="1"/>
  <c r="J1030" i="1" a="1"/>
  <c r="J1030" i="1" s="1"/>
  <c r="I1027" i="1" a="1"/>
  <c r="I1027" i="1" s="1"/>
  <c r="K1039" i="1" a="1"/>
  <c r="K1039" i="1" s="1"/>
  <c r="F1030" i="1" a="1"/>
  <c r="F1030" i="1" s="1"/>
  <c r="H1037" i="1" a="1"/>
  <c r="H1037" i="1" s="1"/>
  <c r="K1030" i="1" a="1"/>
  <c r="K1030" i="1" s="1"/>
  <c r="I1037" i="1" a="1"/>
  <c r="I1037" i="1" s="1"/>
  <c r="F1039" i="1" a="1"/>
  <c r="F1039" i="1" s="1"/>
  <c r="F1027" i="1" a="1"/>
  <c r="F1027" i="1" s="1"/>
  <c r="G1037" i="1" a="1"/>
  <c r="G1037" i="1" s="1"/>
  <c r="H1039" i="1" a="1"/>
  <c r="H1039" i="1" s="1"/>
  <c r="K1027" i="1" a="1"/>
  <c r="K1027" i="1" s="1"/>
  <c r="H1030" i="1" a="1"/>
  <c r="H1030" i="1" s="1"/>
  <c r="J1027" i="1" a="1"/>
  <c r="J1027" i="1" s="1"/>
  <c r="J1025" i="1" a="1"/>
  <c r="J1025" i="1" s="1"/>
  <c r="I1006" i="1" a="1"/>
  <c r="I1006" i="1" s="1"/>
  <c r="I1052" i="1" s="1" a="1"/>
  <c r="I1052" i="1" s="1"/>
  <c r="I997" i="1" a="1"/>
  <c r="I997" i="1" s="1"/>
  <c r="I1049" i="1" s="1" a="1"/>
  <c r="I1049" i="1" s="1"/>
  <c r="H1025" i="1" a="1"/>
  <c r="H1025" i="1" s="1"/>
  <c r="G1025" i="1" a="1"/>
  <c r="G1025" i="1" s="1"/>
  <c r="F1025" i="1" a="1"/>
  <c r="F1025" i="1" s="1"/>
  <c r="F1006" i="1" a="1"/>
  <c r="F1006" i="1" s="1"/>
  <c r="F1052" i="1" s="1" a="1"/>
  <c r="F1052" i="1" s="1"/>
  <c r="F996" i="1" a="1"/>
  <c r="F996" i="1" s="1"/>
  <c r="J1006" i="1" a="1"/>
  <c r="J1006" i="1" s="1"/>
  <c r="J1052" i="1" s="1" a="1"/>
  <c r="J1052" i="1" s="1"/>
  <c r="J989" i="1" a="1"/>
  <c r="J989" i="1" s="1"/>
  <c r="J1022" i="1" a="1"/>
  <c r="J1022" i="1" s="1"/>
  <c r="H996" i="1" a="1"/>
  <c r="H996" i="1" s="1"/>
  <c r="F997" i="1" a="1"/>
  <c r="F997" i="1" s="1"/>
  <c r="F1049" i="1" s="1" a="1"/>
  <c r="F1049" i="1" s="1"/>
  <c r="K996" i="1" a="1"/>
  <c r="K996" i="1" s="1"/>
  <c r="J996" i="1" a="1"/>
  <c r="J996" i="1" s="1"/>
  <c r="H1006" i="1" a="1"/>
  <c r="H1006" i="1" s="1"/>
  <c r="H1052" i="1" s="1" a="1"/>
  <c r="H1052" i="1" s="1"/>
  <c r="J997" i="1" a="1"/>
  <c r="J997" i="1" s="1"/>
  <c r="J1049" i="1" s="1" a="1"/>
  <c r="J1049" i="1" s="1"/>
  <c r="I1022" i="1" a="1"/>
  <c r="I1022" i="1" s="1"/>
  <c r="H1022" i="1" a="1"/>
  <c r="H1022" i="1" s="1"/>
  <c r="G1006" i="1" a="1"/>
  <c r="G1006" i="1" s="1"/>
  <c r="G1052" i="1" s="1" a="1"/>
  <c r="G1052" i="1" s="1"/>
  <c r="G996" i="1" a="1"/>
  <c r="G996" i="1" s="1"/>
  <c r="K1022" i="1" a="1"/>
  <c r="K1022" i="1" s="1"/>
  <c r="G1022" i="1" a="1"/>
  <c r="G1022" i="1" s="1"/>
  <c r="K997" i="1" a="1"/>
  <c r="K997" i="1" s="1"/>
  <c r="K1049" i="1" s="1" a="1"/>
  <c r="K1049" i="1" s="1"/>
  <c r="F1022" i="1" a="1"/>
  <c r="F1022" i="1" s="1"/>
  <c r="H997" i="1" a="1"/>
  <c r="H997" i="1" s="1"/>
  <c r="H1049" i="1" s="1" a="1"/>
  <c r="H1049" i="1" s="1"/>
  <c r="K1006" i="1" a="1"/>
  <c r="K1006" i="1" s="1"/>
  <c r="K1052" i="1" s="1" a="1"/>
  <c r="K1052" i="1" s="1"/>
  <c r="K989" i="1" a="1"/>
  <c r="K989" i="1" s="1"/>
  <c r="I996" i="1" a="1"/>
  <c r="I996" i="1" s="1"/>
  <c r="G997" i="1" a="1"/>
  <c r="G997" i="1" s="1"/>
  <c r="G1049" i="1" s="1" a="1"/>
  <c r="G1049" i="1" s="1"/>
  <c r="F977" i="1" a="1"/>
  <c r="F977" i="1" s="1"/>
  <c r="F1051" i="1" s="1" a="1"/>
  <c r="F1051" i="1" s="1"/>
  <c r="K974" i="1" a="1"/>
  <c r="K974" i="1" s="1"/>
  <c r="F974" i="1" a="1"/>
  <c r="F974" i="1" s="1"/>
  <c r="J973" i="1" a="1"/>
  <c r="J973" i="1" s="1"/>
  <c r="G973" i="1" a="1"/>
  <c r="G973" i="1" s="1"/>
  <c r="K973" i="1" a="1"/>
  <c r="K973" i="1" s="1"/>
  <c r="I989" i="1" a="1"/>
  <c r="I989" i="1" s="1"/>
  <c r="H989" i="1" a="1"/>
  <c r="H989" i="1" s="1"/>
  <c r="G989" i="1" a="1"/>
  <c r="G989" i="1" s="1"/>
  <c r="F989" i="1" a="1"/>
  <c r="F989" i="1" s="1"/>
  <c r="G974" i="1" a="1"/>
  <c r="G974" i="1" s="1"/>
  <c r="J983" i="1" a="1"/>
  <c r="J983" i="1" s="1"/>
  <c r="H983" i="1" a="1"/>
  <c r="H983" i="1" s="1"/>
  <c r="F983" i="1" a="1"/>
  <c r="F983" i="1" s="1"/>
  <c r="I977" i="1" a="1"/>
  <c r="I977" i="1" s="1"/>
  <c r="I1051" i="1" s="1" a="1"/>
  <c r="I1051" i="1" s="1"/>
  <c r="J976" i="1" a="1"/>
  <c r="J976" i="1" s="1"/>
  <c r="F973" i="1" a="1"/>
  <c r="F973" i="1" s="1"/>
  <c r="K976" i="1" a="1"/>
  <c r="K976" i="1" s="1"/>
  <c r="I976" i="1" a="1"/>
  <c r="I976" i="1" s="1"/>
  <c r="H973" i="1" a="1"/>
  <c r="H973" i="1" s="1"/>
  <c r="F976" i="1" a="1"/>
  <c r="F976" i="1" s="1"/>
  <c r="I973" i="1" a="1"/>
  <c r="I973" i="1" s="1"/>
  <c r="G983" i="1" a="1"/>
  <c r="G983" i="1" s="1"/>
  <c r="H976" i="1" a="1"/>
  <c r="H976" i="1" s="1"/>
  <c r="H977" i="1" a="1"/>
  <c r="H977" i="1" s="1"/>
  <c r="H1051" i="1" s="1" a="1"/>
  <c r="H1051" i="1" s="1"/>
  <c r="J977" i="1" a="1"/>
  <c r="J977" i="1" s="1"/>
  <c r="J1051" i="1" s="1" a="1"/>
  <c r="J1051" i="1" s="1"/>
  <c r="I983" i="1" a="1"/>
  <c r="I983" i="1" s="1"/>
  <c r="G976" i="1" a="1"/>
  <c r="G976" i="1" s="1"/>
  <c r="J974" i="1" a="1"/>
  <c r="J974" i="1" s="1"/>
  <c r="K977" i="1" a="1"/>
  <c r="K977" i="1" s="1"/>
  <c r="K1051" i="1" s="1" a="1"/>
  <c r="K1051" i="1" s="1"/>
  <c r="K983" i="1" a="1"/>
  <c r="K983" i="1" s="1"/>
  <c r="H974" i="1" a="1"/>
  <c r="H974" i="1" s="1"/>
  <c r="G977" i="1" a="1"/>
  <c r="G977" i="1" s="1"/>
  <c r="G1051" i="1" s="1" a="1"/>
  <c r="G1051" i="1" s="1"/>
  <c r="I974" i="1" a="1"/>
  <c r="I974" i="1" s="1"/>
  <c r="H912" i="1" a="1"/>
  <c r="H912" i="1" s="1"/>
  <c r="I894" i="1" a="1"/>
  <c r="I894" i="1" s="1"/>
  <c r="F914" i="1" a="1"/>
  <c r="F914" i="1" s="1"/>
  <c r="K883" i="1" a="1"/>
  <c r="K883" i="1" s="1"/>
  <c r="J914" i="1" a="1"/>
  <c r="J914" i="1" s="1"/>
  <c r="I914" i="1" a="1"/>
  <c r="I914" i="1" s="1"/>
  <c r="G894" i="1" a="1"/>
  <c r="G894" i="1" s="1"/>
  <c r="G901" i="1" s="1"/>
  <c r="I926" i="1" a="1"/>
  <c r="I926" i="1" s="1"/>
  <c r="H926" i="1" a="1"/>
  <c r="H926" i="1" s="1"/>
  <c r="H894" i="1" a="1"/>
  <c r="H894" i="1" s="1"/>
  <c r="H901" i="1" s="1"/>
  <c r="F894" i="1" a="1"/>
  <c r="F894" i="1" s="1"/>
  <c r="F893" i="1" s="1"/>
  <c r="H914" i="1" a="1"/>
  <c r="H914" i="1" s="1"/>
  <c r="K912" i="1" a="1"/>
  <c r="K912" i="1" s="1"/>
  <c r="J912" i="1" a="1"/>
  <c r="J912" i="1" s="1"/>
  <c r="F912" i="1" a="1"/>
  <c r="F912" i="1" s="1"/>
  <c r="G912" i="1" a="1"/>
  <c r="G912" i="1" s="1"/>
  <c r="J894" i="1" a="1"/>
  <c r="J894" i="1" s="1"/>
  <c r="J901" i="1" s="1"/>
  <c r="K914" i="1" a="1"/>
  <c r="K914" i="1" s="1"/>
  <c r="G926" i="1" a="1"/>
  <c r="G926" i="1" s="1"/>
  <c r="I912" i="1" a="1"/>
  <c r="I912" i="1" s="1"/>
  <c r="J926" i="1" a="1"/>
  <c r="J926" i="1" s="1"/>
  <c r="K894" i="1" a="1"/>
  <c r="K894" i="1" s="1"/>
  <c r="G914" i="1" a="1"/>
  <c r="G914" i="1" s="1"/>
  <c r="K926" i="1" a="1"/>
  <c r="K926" i="1" s="1"/>
  <c r="F926" i="1" a="1"/>
  <c r="F926" i="1" s="1"/>
  <c r="I883" i="1" a="1"/>
  <c r="I883" i="1" s="1"/>
  <c r="H883" i="1" a="1"/>
  <c r="H883" i="1" s="1"/>
  <c r="I882" i="1" a="1"/>
  <c r="I882" i="1" s="1"/>
  <c r="F883" i="1" a="1"/>
  <c r="F883" i="1" s="1"/>
  <c r="K882" i="1" a="1"/>
  <c r="K882" i="1" s="1"/>
  <c r="F882" i="1" a="1"/>
  <c r="F882" i="1" s="1"/>
  <c r="H882" i="1" a="1"/>
  <c r="H882" i="1" s="1"/>
  <c r="G882" i="1" a="1"/>
  <c r="G882" i="1" s="1"/>
  <c r="J883" i="1" a="1"/>
  <c r="J883" i="1" s="1"/>
  <c r="G883" i="1" a="1"/>
  <c r="G883" i="1" s="1"/>
  <c r="J882" i="1" a="1"/>
  <c r="J882" i="1" s="1"/>
  <c r="K800" i="1" a="1"/>
  <c r="K800" i="1" s="1"/>
  <c r="F800" i="1" a="1"/>
  <c r="F800" i="1" s="1"/>
  <c r="K804" i="1" a="1"/>
  <c r="K804" i="1" s="1"/>
  <c r="J804" i="1" a="1"/>
  <c r="J804" i="1" s="1"/>
  <c r="J800" i="1" a="1"/>
  <c r="J800" i="1" s="1"/>
  <c r="I804" i="1" a="1"/>
  <c r="I804" i="1" s="1"/>
  <c r="H804" i="1" a="1"/>
  <c r="H804" i="1" s="1"/>
  <c r="F778" i="1" a="1"/>
  <c r="F778" i="1" s="1"/>
  <c r="F777" i="1" s="1"/>
  <c r="G804" i="1" a="1"/>
  <c r="G804" i="1" s="1"/>
  <c r="F804" i="1" a="1"/>
  <c r="F804" i="1" s="1"/>
  <c r="F802" i="1" a="1"/>
  <c r="F802" i="1" s="1"/>
  <c r="K802" i="1" a="1"/>
  <c r="K802" i="1" s="1"/>
  <c r="H800" i="1" a="1"/>
  <c r="H800" i="1" s="1"/>
  <c r="G778" i="1" a="1"/>
  <c r="G778" i="1" s="1"/>
  <c r="G777" i="1" s="1"/>
  <c r="I778" i="1" a="1"/>
  <c r="I778" i="1" s="1"/>
  <c r="I777" i="1" s="1"/>
  <c r="H802" i="1" a="1"/>
  <c r="H802" i="1" s="1"/>
  <c r="K778" i="1" a="1"/>
  <c r="K778" i="1" s="1"/>
  <c r="K777" i="1" s="1"/>
  <c r="K764" i="1" a="1"/>
  <c r="K764" i="1" s="1"/>
  <c r="K814" i="1" s="1" a="1"/>
  <c r="K814" i="1" s="1"/>
  <c r="G800" i="1" a="1"/>
  <c r="G800" i="1" s="1"/>
  <c r="J778" i="1" a="1"/>
  <c r="J778" i="1" s="1"/>
  <c r="H778" i="1" a="1"/>
  <c r="H778" i="1" s="1"/>
  <c r="J802" i="1" a="1"/>
  <c r="J802" i="1" s="1"/>
  <c r="I802" i="1" a="1"/>
  <c r="I802" i="1"/>
  <c r="G802" i="1" a="1"/>
  <c r="G802" i="1" s="1"/>
  <c r="I800" i="1" a="1"/>
  <c r="I800" i="1" s="1"/>
  <c r="I764" i="1" a="1"/>
  <c r="I764" i="1"/>
  <c r="I814" i="1" s="1" a="1"/>
  <c r="I814" i="1" s="1"/>
  <c r="H764" i="1" a="1"/>
  <c r="H764" i="1"/>
  <c r="H814" i="1" s="1" a="1"/>
  <c r="H814" i="1" s="1"/>
  <c r="G764" i="1" a="1"/>
  <c r="G764" i="1"/>
  <c r="G814" i="1" s="1" a="1"/>
  <c r="G814" i="1" s="1"/>
  <c r="F764" i="1" a="1"/>
  <c r="F764" i="1"/>
  <c r="F814" i="1" s="1" a="1"/>
  <c r="F814" i="1" s="1"/>
  <c r="J764" i="1" a="1"/>
  <c r="J764" i="1"/>
  <c r="J814" i="1" s="1" a="1"/>
  <c r="J814" i="1" s="1"/>
  <c r="K854" i="1"/>
  <c r="J854" i="1"/>
  <c r="I854" i="1"/>
  <c r="H854" i="1"/>
  <c r="H853" i="1" s="1"/>
  <c r="G854" i="1"/>
  <c r="F854" i="1"/>
  <c r="K853" i="1"/>
  <c r="J853" i="1"/>
  <c r="I853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J777" i="1"/>
  <c r="H777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79" i="1"/>
  <c r="J379" i="1"/>
  <c r="I379" i="1"/>
  <c r="H379" i="1"/>
  <c r="G379" i="1"/>
  <c r="F379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J210" i="1" s="1"/>
  <c r="I214" i="1"/>
  <c r="I210" i="1" s="1"/>
  <c r="H214" i="1"/>
  <c r="H210" i="1" s="1"/>
  <c r="G214" i="1"/>
  <c r="G210" i="1" s="1"/>
  <c r="F214" i="1"/>
  <c r="F210" i="1" s="1"/>
  <c r="K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K188" i="1"/>
  <c r="J188" i="1"/>
  <c r="I188" i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J398" i="1" s="1"/>
  <c r="J518" i="1" s="1"/>
  <c r="I170" i="1"/>
  <c r="H170" i="1"/>
  <c r="H398" i="1" s="1"/>
  <c r="H518" i="1" s="1"/>
  <c r="G170" i="1"/>
  <c r="G398" i="1" s="1"/>
  <c r="G518" i="1" s="1"/>
  <c r="F170" i="1"/>
  <c r="F398" i="1" s="1"/>
  <c r="F518" i="1" s="1"/>
  <c r="K169" i="1"/>
  <c r="J169" i="1"/>
  <c r="J397" i="1" s="1"/>
  <c r="J517" i="1" s="1"/>
  <c r="I169" i="1"/>
  <c r="I397" i="1" s="1"/>
  <c r="I517" i="1" s="1"/>
  <c r="H169" i="1"/>
  <c r="H397" i="1" s="1"/>
  <c r="H517" i="1" s="1"/>
  <c r="G169" i="1"/>
  <c r="G397" i="1" s="1"/>
  <c r="G517" i="1" s="1"/>
  <c r="F169" i="1"/>
  <c r="F397" i="1" s="1"/>
  <c r="F517" i="1" s="1"/>
  <c r="K168" i="1"/>
  <c r="K396" i="1" s="1"/>
  <c r="K437" i="1" s="1"/>
  <c r="J168" i="1"/>
  <c r="J396" i="1" s="1"/>
  <c r="J437" i="1" s="1"/>
  <c r="I168" i="1"/>
  <c r="H168" i="1"/>
  <c r="G168" i="1"/>
  <c r="G396" i="1" s="1"/>
  <c r="G437" i="1" s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J384" i="1" s="1"/>
  <c r="J515" i="1" s="1"/>
  <c r="I156" i="1"/>
  <c r="H156" i="1"/>
  <c r="H384" i="1" s="1"/>
  <c r="H515" i="1" s="1"/>
  <c r="G156" i="1"/>
  <c r="G384" i="1" s="1"/>
  <c r="G515" i="1" s="1"/>
  <c r="F156" i="1"/>
  <c r="F384" i="1" s="1"/>
  <c r="F515" i="1" s="1"/>
  <c r="K155" i="1"/>
  <c r="J155" i="1"/>
  <c r="J383" i="1" s="1"/>
  <c r="J514" i="1" s="1"/>
  <c r="I155" i="1"/>
  <c r="H155" i="1"/>
  <c r="H383" i="1" s="1"/>
  <c r="H514" i="1" s="1"/>
  <c r="G155" i="1"/>
  <c r="G383" i="1" s="1"/>
  <c r="G514" i="1" s="1"/>
  <c r="F155" i="1"/>
  <c r="F383" i="1" s="1"/>
  <c r="F514" i="1" s="1"/>
  <c r="K154" i="1"/>
  <c r="K382" i="1" s="1"/>
  <c r="K513" i="1" s="1"/>
  <c r="J154" i="1"/>
  <c r="J382" i="1" s="1"/>
  <c r="J513" i="1" s="1"/>
  <c r="I154" i="1"/>
  <c r="H154" i="1"/>
  <c r="H382" i="1" s="1"/>
  <c r="H513" i="1" s="1"/>
  <c r="G154" i="1"/>
  <c r="F154" i="1"/>
  <c r="F382" i="1" s="1"/>
  <c r="F513" i="1" s="1"/>
  <c r="K153" i="1"/>
  <c r="J153" i="1"/>
  <c r="I153" i="1"/>
  <c r="H153" i="1"/>
  <c r="G153" i="1"/>
  <c r="F153" i="1"/>
  <c r="F381" i="1" s="1"/>
  <c r="F512" i="1" s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J378" i="1" s="1"/>
  <c r="J435" i="1" s="1"/>
  <c r="I150" i="1"/>
  <c r="H150" i="1"/>
  <c r="H378" i="1" s="1"/>
  <c r="H435" i="1" s="1"/>
  <c r="G150" i="1"/>
  <c r="G378" i="1" s="1"/>
  <c r="G435" i="1" s="1"/>
  <c r="F150" i="1"/>
  <c r="K134" i="1"/>
  <c r="J134" i="1"/>
  <c r="I134" i="1"/>
  <c r="H134" i="1"/>
  <c r="G134" i="1"/>
  <c r="F134" i="1"/>
  <c r="F362" i="1" s="1"/>
  <c r="K133" i="1"/>
  <c r="J133" i="1"/>
  <c r="I133" i="1"/>
  <c r="H133" i="1"/>
  <c r="G133" i="1"/>
  <c r="F133" i="1"/>
  <c r="K132" i="1"/>
  <c r="J132" i="1"/>
  <c r="I132" i="1"/>
  <c r="I139" i="1" s="1" a="1"/>
  <c r="I139" i="1" s="1"/>
  <c r="H132" i="1"/>
  <c r="G132" i="1"/>
  <c r="F132" i="1"/>
  <c r="K131" i="1"/>
  <c r="J131" i="1"/>
  <c r="I131" i="1"/>
  <c r="H131" i="1"/>
  <c r="H138" i="1" s="1" a="1"/>
  <c r="H138" i="1" s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F136" i="1" s="1" a="1"/>
  <c r="F136" i="1" s="1"/>
  <c r="K95" i="1"/>
  <c r="J95" i="1"/>
  <c r="J323" i="1" s="1"/>
  <c r="J478" i="1" s="1"/>
  <c r="I95" i="1"/>
  <c r="H95" i="1"/>
  <c r="G95" i="1"/>
  <c r="F95" i="1"/>
  <c r="F323" i="1" s="1"/>
  <c r="F478" i="1" s="1"/>
  <c r="K94" i="1"/>
  <c r="K126" i="1" s="1"/>
  <c r="J94" i="1"/>
  <c r="J126" i="1" s="1"/>
  <c r="I94" i="1"/>
  <c r="H94" i="1"/>
  <c r="G94" i="1"/>
  <c r="F94" i="1"/>
  <c r="K93" i="1"/>
  <c r="K321" i="1" s="1"/>
  <c r="K476" i="1" s="1"/>
  <c r="J93" i="1"/>
  <c r="J321" i="1" s="1"/>
  <c r="J476" i="1" s="1"/>
  <c r="I93" i="1"/>
  <c r="I321" i="1" s="1"/>
  <c r="I476" i="1" s="1"/>
  <c r="H93" i="1"/>
  <c r="H321" i="1" s="1"/>
  <c r="H476" i="1" s="1"/>
  <c r="G93" i="1"/>
  <c r="F93" i="1"/>
  <c r="F321" i="1" s="1"/>
  <c r="F476" i="1" s="1"/>
  <c r="K92" i="1"/>
  <c r="K124" i="1" s="1"/>
  <c r="J92" i="1"/>
  <c r="J320" i="1" s="1"/>
  <c r="J475" i="1" s="1"/>
  <c r="I92" i="1"/>
  <c r="H92" i="1"/>
  <c r="G92" i="1"/>
  <c r="F92" i="1"/>
  <c r="F124" i="1" s="1"/>
  <c r="K91" i="1"/>
  <c r="J91" i="1"/>
  <c r="J319" i="1" s="1"/>
  <c r="J474" i="1" s="1"/>
  <c r="I91" i="1"/>
  <c r="I319" i="1" s="1"/>
  <c r="I474" i="1" s="1"/>
  <c r="H91" i="1"/>
  <c r="H123" i="1" s="1"/>
  <c r="G91" i="1"/>
  <c r="F91" i="1"/>
  <c r="K90" i="1"/>
  <c r="J90" i="1"/>
  <c r="I90" i="1"/>
  <c r="H90" i="1"/>
  <c r="H318" i="1" s="1"/>
  <c r="H473" i="1" s="1"/>
  <c r="G90" i="1"/>
  <c r="G122" i="1" s="1"/>
  <c r="F90" i="1"/>
  <c r="K89" i="1"/>
  <c r="K121" i="1" s="1"/>
  <c r="J89" i="1"/>
  <c r="J121" i="1" s="1"/>
  <c r="I89" i="1"/>
  <c r="I121" i="1" s="1"/>
  <c r="H89" i="1"/>
  <c r="H317" i="1" s="1"/>
  <c r="H472" i="1" s="1"/>
  <c r="G89" i="1"/>
  <c r="F89" i="1"/>
  <c r="K88" i="1"/>
  <c r="J88" i="1"/>
  <c r="I88" i="1"/>
  <c r="H88" i="1"/>
  <c r="H120" i="1" s="1"/>
  <c r="G88" i="1"/>
  <c r="F88" i="1"/>
  <c r="K87" i="1"/>
  <c r="K119" i="1" s="1"/>
  <c r="J87" i="1"/>
  <c r="J119" i="1" s="1"/>
  <c r="I87" i="1"/>
  <c r="I119" i="1" s="1"/>
  <c r="H87" i="1"/>
  <c r="H119" i="1" s="1"/>
  <c r="G87" i="1"/>
  <c r="G119" i="1" s="1"/>
  <c r="F87" i="1"/>
  <c r="F119" i="1" s="1"/>
  <c r="K86" i="1"/>
  <c r="K118" i="1" s="1"/>
  <c r="J86" i="1"/>
  <c r="J118" i="1" s="1"/>
  <c r="I86" i="1"/>
  <c r="I118" i="1" s="1"/>
  <c r="H86" i="1"/>
  <c r="H118" i="1" s="1"/>
  <c r="G86" i="1"/>
  <c r="G118" i="1" s="1"/>
  <c r="F86" i="1"/>
  <c r="K85" i="1"/>
  <c r="J85" i="1"/>
  <c r="I85" i="1"/>
  <c r="H85" i="1"/>
  <c r="G85" i="1"/>
  <c r="G117" i="1" s="1"/>
  <c r="F85" i="1"/>
  <c r="K84" i="1"/>
  <c r="J84" i="1"/>
  <c r="I84" i="1"/>
  <c r="H84" i="1"/>
  <c r="G84" i="1"/>
  <c r="G116" i="1" s="1"/>
  <c r="F84" i="1"/>
  <c r="F116" i="1" s="1"/>
  <c r="K83" i="1"/>
  <c r="K115" i="1" s="1"/>
  <c r="J83" i="1"/>
  <c r="J115" i="1" s="1"/>
  <c r="I83" i="1"/>
  <c r="I115" i="1" s="1"/>
  <c r="H83" i="1"/>
  <c r="H115" i="1" s="1"/>
  <c r="G83" i="1"/>
  <c r="G115" i="1" s="1"/>
  <c r="F83" i="1"/>
  <c r="F115" i="1" s="1"/>
  <c r="K82" i="1"/>
  <c r="K114" i="1" s="1"/>
  <c r="J82" i="1"/>
  <c r="J114" i="1" s="1"/>
  <c r="I82" i="1"/>
  <c r="I114" i="1" s="1"/>
  <c r="H82" i="1"/>
  <c r="H114" i="1" s="1"/>
  <c r="G82" i="1"/>
  <c r="G114" i="1" s="1"/>
  <c r="F82" i="1"/>
  <c r="F114" i="1" s="1"/>
  <c r="K81" i="1"/>
  <c r="K113" i="1" s="1"/>
  <c r="J81" i="1"/>
  <c r="J113" i="1" s="1"/>
  <c r="I81" i="1"/>
  <c r="I113" i="1" s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J299" i="1" s="1"/>
  <c r="J463" i="1" s="1"/>
  <c r="I71" i="1"/>
  <c r="I299" i="1" s="1"/>
  <c r="I463" i="1" s="1"/>
  <c r="H71" i="1"/>
  <c r="H299" i="1" s="1"/>
  <c r="H463" i="1" s="1"/>
  <c r="G71" i="1"/>
  <c r="G299" i="1" s="1"/>
  <c r="G463" i="1" s="1"/>
  <c r="F71" i="1"/>
  <c r="F299" i="1" s="1"/>
  <c r="F463" i="1" s="1"/>
  <c r="K70" i="1"/>
  <c r="K298" i="1" s="1"/>
  <c r="K411" i="1" s="1"/>
  <c r="J70" i="1"/>
  <c r="J298" i="1" s="1"/>
  <c r="J411" i="1" s="1"/>
  <c r="I70" i="1"/>
  <c r="I298" i="1" s="1"/>
  <c r="I411" i="1" s="1"/>
  <c r="H70" i="1"/>
  <c r="H298" i="1" s="1"/>
  <c r="H411" i="1" s="1"/>
  <c r="G70" i="1"/>
  <c r="G298" i="1" s="1"/>
  <c r="G411" i="1" s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2040" i="1" a="1"/>
  <c r="I2040" i="1"/>
  <c r="G2042" i="1" a="1"/>
  <c r="G2042" i="1" s="1"/>
  <c r="F2042" i="1" a="1"/>
  <c r="F2042" i="1"/>
  <c r="J2043" i="1" a="1"/>
  <c r="J2043" i="1" s="1"/>
  <c r="K2044" i="1" a="1"/>
  <c r="K2044" i="1" s="1"/>
  <c r="J2044" i="1" a="1"/>
  <c r="J2044" i="1" s="1"/>
  <c r="F2041" i="1" a="1"/>
  <c r="F2041" i="1" s="1"/>
  <c r="J2040" i="1" a="1"/>
  <c r="J2040" i="1" s="1"/>
  <c r="J2041" i="1" a="1"/>
  <c r="J2041" i="1" s="1"/>
  <c r="H2043" i="1" a="1"/>
  <c r="H2043" i="1" s="1"/>
  <c r="H2042" i="1" a="1"/>
  <c r="H2042" i="1" s="1"/>
  <c r="G2040" i="1" a="1"/>
  <c r="G2040" i="1" s="1"/>
  <c r="I2044" i="1" a="1"/>
  <c r="I2044" i="1" s="1"/>
  <c r="F2040" i="1" a="1"/>
  <c r="F2040" i="1" s="1"/>
  <c r="H2044" i="1" a="1"/>
  <c r="H2044" i="1"/>
  <c r="I2043" i="1" a="1"/>
  <c r="I2043" i="1"/>
  <c r="I2042" i="1" a="1"/>
  <c r="I2042" i="1" s="1"/>
  <c r="H2040" i="1" a="1"/>
  <c r="H2040" i="1" s="1"/>
  <c r="F2044" i="1" a="1"/>
  <c r="F2044" i="1"/>
  <c r="F2043" i="1" a="1"/>
  <c r="F2043" i="1"/>
  <c r="G2043" i="1" a="1"/>
  <c r="G2043" i="1"/>
  <c r="H2041" i="1" a="1"/>
  <c r="H2041" i="1"/>
  <c r="K2042" i="1" a="1"/>
  <c r="K2042" i="1" s="1"/>
  <c r="I2041" i="1" a="1"/>
  <c r="I2041" i="1" s="1"/>
  <c r="J2042" i="1" a="1"/>
  <c r="J2042" i="1" s="1"/>
  <c r="K2041" i="1" a="1"/>
  <c r="K2041" i="1" s="1"/>
  <c r="K2040" i="1" a="1"/>
  <c r="K2040" i="1"/>
  <c r="G2044" i="1" a="1"/>
  <c r="G2044" i="1" s="1"/>
  <c r="G2041" i="1" a="1"/>
  <c r="G2041" i="1" s="1"/>
  <c r="K2043" i="1" a="1"/>
  <c r="K2043" i="1" s="1"/>
  <c r="K2033" i="1" a="1"/>
  <c r="K2033" i="1" s="1"/>
  <c r="F2034" i="1" a="1"/>
  <c r="F2034" i="1" s="1"/>
  <c r="K2030" i="1" a="1"/>
  <c r="K2030" i="1" s="1"/>
  <c r="G2037" i="1" a="1"/>
  <c r="G2037" i="1" s="1"/>
  <c r="F2039" i="1" a="1"/>
  <c r="F2039" i="1"/>
  <c r="H2035" i="1" a="1"/>
  <c r="H2035" i="1"/>
  <c r="K2034" i="1" a="1"/>
  <c r="K2034" i="1"/>
  <c r="F2037" i="1" a="1"/>
  <c r="F2037" i="1" s="1"/>
  <c r="H2036" i="1" a="1"/>
  <c r="H2036" i="1"/>
  <c r="K2038" i="1" a="1"/>
  <c r="K2038" i="1" s="1"/>
  <c r="J2038" i="1" a="1"/>
  <c r="J2038" i="1"/>
  <c r="H2038" i="1" a="1"/>
  <c r="H2038" i="1"/>
  <c r="F2030" i="1" a="1"/>
  <c r="F2030" i="1"/>
  <c r="I2038" i="1" a="1"/>
  <c r="I2038" i="1" s="1"/>
  <c r="G2038" i="1" a="1"/>
  <c r="G2038" i="1" s="1"/>
  <c r="F2038" i="1" a="1"/>
  <c r="F2038" i="1" s="1"/>
  <c r="K2037" i="1" a="1"/>
  <c r="K2037" i="1" s="1"/>
  <c r="J2037" i="1" a="1"/>
  <c r="J2037" i="1"/>
  <c r="K2036" i="1" a="1"/>
  <c r="K2036" i="1" s="1"/>
  <c r="F2036" i="1" a="1"/>
  <c r="F2036" i="1"/>
  <c r="F2032" i="1" a="1"/>
  <c r="F2032" i="1" s="1"/>
  <c r="J2032" i="1" a="1"/>
  <c r="J2032" i="1" s="1"/>
  <c r="G2032" i="1" a="1"/>
  <c r="G2032" i="1" s="1"/>
  <c r="H2031" i="1" a="1"/>
  <c r="H2031" i="1" s="1"/>
  <c r="G2033" i="1" a="1"/>
  <c r="G2033" i="1" s="1"/>
  <c r="I2034" i="1" a="1"/>
  <c r="I2034" i="1"/>
  <c r="H2029" i="1" a="1"/>
  <c r="H2029" i="1"/>
  <c r="I2037" i="1" a="1"/>
  <c r="I2037" i="1" s="1"/>
  <c r="H2037" i="1" a="1"/>
  <c r="H2037" i="1" s="1"/>
  <c r="G2036" i="1" a="1"/>
  <c r="G2036" i="1"/>
  <c r="F2031" i="1" a="1"/>
  <c r="F2031" i="1" s="1"/>
  <c r="K2032" i="1" a="1"/>
  <c r="K2032" i="1"/>
  <c r="J2035" i="1" a="1"/>
  <c r="J2035" i="1"/>
  <c r="J2031" i="1" a="1"/>
  <c r="J2031" i="1" s="1"/>
  <c r="G2035" i="1" a="1"/>
  <c r="G2035" i="1" s="1"/>
  <c r="J2034" i="1" a="1"/>
  <c r="J2034" i="1" s="1"/>
  <c r="I2031" i="1" a="1"/>
  <c r="I2031" i="1" s="1"/>
  <c r="G2031" i="1" a="1"/>
  <c r="G2031" i="1" s="1"/>
  <c r="I2030" i="1" a="1"/>
  <c r="I2030" i="1" s="1"/>
  <c r="I2029" i="1" a="1"/>
  <c r="I2029" i="1" s="1"/>
  <c r="J2033" i="1" a="1"/>
  <c r="J2033" i="1"/>
  <c r="I2035" i="1" a="1"/>
  <c r="I2035" i="1" s="1"/>
  <c r="H2032" i="1" a="1"/>
  <c r="H2032" i="1" s="1"/>
  <c r="K2031" i="1" a="1"/>
  <c r="K2031" i="1" s="1"/>
  <c r="J2030" i="1" a="1"/>
  <c r="J2030" i="1"/>
  <c r="J2036" i="1" a="1"/>
  <c r="J2036" i="1" s="1"/>
  <c r="I2033" i="1" a="1"/>
  <c r="I2033" i="1"/>
  <c r="F2033" i="1" a="1"/>
  <c r="F2033" i="1"/>
  <c r="H2033" i="1" a="1"/>
  <c r="H2033" i="1"/>
  <c r="H2030" i="1" a="1"/>
  <c r="H2030" i="1"/>
  <c r="K2029" i="1" a="1"/>
  <c r="K2029" i="1"/>
  <c r="G2039" i="1" a="1"/>
  <c r="G2039" i="1" s="1"/>
  <c r="K2035" i="1" a="1"/>
  <c r="K2035" i="1"/>
  <c r="G2034" i="1" a="1"/>
  <c r="G2034" i="1" s="1"/>
  <c r="G2030" i="1" a="1"/>
  <c r="G2030" i="1" s="1"/>
  <c r="I2032" i="1" a="1"/>
  <c r="I2032" i="1"/>
  <c r="K2039" i="1" a="1"/>
  <c r="K2039" i="1" s="1"/>
  <c r="J2039" i="1" a="1"/>
  <c r="J2039" i="1" s="1"/>
  <c r="I2039" i="1" a="1"/>
  <c r="I2039" i="1"/>
  <c r="H2039" i="1" a="1"/>
  <c r="H2039" i="1" s="1"/>
  <c r="H2034" i="1" a="1"/>
  <c r="H2034" i="1" s="1"/>
  <c r="J2029" i="1" a="1"/>
  <c r="J2029" i="1" s="1"/>
  <c r="I2036" i="1" a="1"/>
  <c r="I2036" i="1" s="1"/>
  <c r="F2035" i="1" a="1"/>
  <c r="F2035" i="1" s="1"/>
  <c r="J2021" i="1" a="1"/>
  <c r="J2021" i="1"/>
  <c r="H2021" i="1" a="1"/>
  <c r="H2021" i="1" s="1"/>
  <c r="J2020" i="1" a="1"/>
  <c r="J2020" i="1"/>
  <c r="G2018" i="1" a="1"/>
  <c r="G2018" i="1" s="1"/>
  <c r="K2018" i="1" a="1"/>
  <c r="K2018" i="1"/>
  <c r="H2018" i="1" a="1"/>
  <c r="H2018" i="1"/>
  <c r="I2020" i="1" a="1"/>
  <c r="I2020" i="1"/>
  <c r="F2020" i="1" a="1"/>
  <c r="F2020" i="1" s="1"/>
  <c r="F2021" i="1" a="1"/>
  <c r="F2021" i="1" s="1"/>
  <c r="G2020" i="1" a="1"/>
  <c r="G2020" i="1" s="1"/>
  <c r="G2029" i="1" a="1"/>
  <c r="G2029" i="1"/>
  <c r="J2027" i="1" a="1"/>
  <c r="J2027" i="1" s="1"/>
  <c r="F2029" i="1" a="1"/>
  <c r="F2029" i="1"/>
  <c r="H2024" i="1" a="1"/>
  <c r="H2024" i="1" s="1"/>
  <c r="H2023" i="1" s="1" a="1"/>
  <c r="H2023" i="1" s="1"/>
  <c r="I2018" i="1" a="1"/>
  <c r="I2018" i="1"/>
  <c r="K2021" i="1" a="1"/>
  <c r="K2021" i="1"/>
  <c r="K2027" i="1" a="1"/>
  <c r="K2027" i="1"/>
  <c r="K2026" i="1" s="1" a="1"/>
  <c r="K2026" i="1" s="1"/>
  <c r="I2027" i="1" a="1"/>
  <c r="I2027" i="1" s="1"/>
  <c r="I2026" i="1" s="1" a="1"/>
  <c r="I2026" i="1" s="1"/>
  <c r="F2024" i="1" a="1"/>
  <c r="F2024" i="1"/>
  <c r="F2023" i="1" s="1" a="1"/>
  <c r="F2023" i="1" s="1"/>
  <c r="H2027" i="1" a="1"/>
  <c r="H2027" i="1" s="1"/>
  <c r="H2026" i="1" s="1" a="1"/>
  <c r="H2026" i="1" s="1"/>
  <c r="J2018" i="1" a="1"/>
  <c r="J2018" i="1"/>
  <c r="F2018" i="1" a="1"/>
  <c r="F2018" i="1" s="1"/>
  <c r="G2024" i="1" a="1"/>
  <c r="G2024" i="1" s="1"/>
  <c r="G2023" i="1" s="1" a="1"/>
  <c r="G2023" i="1" s="1"/>
  <c r="G2027" i="1" a="1"/>
  <c r="G2027" i="1" s="1"/>
  <c r="G2026" i="1" s="1" a="1"/>
  <c r="G2026" i="1" s="1"/>
  <c r="F2027" i="1" a="1"/>
  <c r="F2027" i="1" s="1"/>
  <c r="F2026" i="1" s="1" a="1"/>
  <c r="F2026" i="1" s="1"/>
  <c r="J2026" i="1" a="1"/>
  <c r="J2026" i="1" s="1"/>
  <c r="K2024" i="1" a="1"/>
  <c r="K2024" i="1" s="1"/>
  <c r="K2023" i="1" s="1" a="1"/>
  <c r="K2023" i="1" s="1"/>
  <c r="J2024" i="1" a="1"/>
  <c r="J2024" i="1"/>
  <c r="J2023" i="1" s="1" a="1"/>
  <c r="J2023" i="1" s="1"/>
  <c r="I2024" i="1" a="1"/>
  <c r="I2024" i="1" s="1"/>
  <c r="I2023" i="1" s="1" a="1"/>
  <c r="I2023" i="1" s="1"/>
  <c r="H2020" i="1" a="1"/>
  <c r="H2020" i="1" s="1"/>
  <c r="I2021" i="1" a="1"/>
  <c r="I2021" i="1"/>
  <c r="G2021" i="1" a="1"/>
  <c r="G2021" i="1"/>
  <c r="K2020" i="1" a="1"/>
  <c r="K2020" i="1"/>
  <c r="I1703" i="1" a="1"/>
  <c r="I1703" i="1"/>
  <c r="G1704" i="1" a="1"/>
  <c r="G1704" i="1" s="1"/>
  <c r="J1703" i="1" a="1"/>
  <c r="J1703" i="1"/>
  <c r="H1703" i="1" a="1"/>
  <c r="H1703" i="1" s="1"/>
  <c r="F1704" i="1" a="1"/>
  <c r="F1704" i="1"/>
  <c r="H1704" i="1" a="1"/>
  <c r="H1704" i="1" s="1"/>
  <c r="K1704" i="1" a="1"/>
  <c r="K1704" i="1" s="1"/>
  <c r="J1704" i="1" a="1"/>
  <c r="J1704" i="1"/>
  <c r="K1703" i="1" a="1"/>
  <c r="K1703" i="1" s="1"/>
  <c r="F1703" i="1" a="1"/>
  <c r="F1703" i="1"/>
  <c r="G1703" i="1" a="1"/>
  <c r="G1703" i="1"/>
  <c r="I1704" i="1" a="1"/>
  <c r="I1704" i="1"/>
  <c r="I741" i="1" a="1"/>
  <c r="I741" i="1"/>
  <c r="G741" i="1" a="1"/>
  <c r="G741" i="1" s="1"/>
  <c r="K738" i="1" a="1"/>
  <c r="K738" i="1"/>
  <c r="G738" i="1" a="1"/>
  <c r="G738" i="1"/>
  <c r="F738" i="1" a="1"/>
  <c r="F738" i="1" s="1"/>
  <c r="K741" i="1" a="1"/>
  <c r="K741" i="1" s="1"/>
  <c r="H741" i="1" a="1"/>
  <c r="H741" i="1" s="1"/>
  <c r="F741" i="1" a="1"/>
  <c r="F741" i="1"/>
  <c r="H738" i="1" a="1"/>
  <c r="H738" i="1" s="1"/>
  <c r="J741" i="1" a="1"/>
  <c r="J741" i="1" s="1"/>
  <c r="J738" i="1" a="1"/>
  <c r="J738" i="1" s="1"/>
  <c r="I738" i="1" a="1"/>
  <c r="I738" i="1" s="1"/>
  <c r="J716" i="1" a="1"/>
  <c r="J716" i="1" s="1"/>
  <c r="K725" i="1" a="1"/>
  <c r="K725" i="1" s="1"/>
  <c r="H722" i="1" a="1"/>
  <c r="H722" i="1"/>
  <c r="G718" i="1" a="1"/>
  <c r="G718" i="1"/>
  <c r="H725" i="1" a="1"/>
  <c r="H725" i="1" s="1"/>
  <c r="I722" i="1" a="1"/>
  <c r="I722" i="1" s="1"/>
  <c r="I718" i="1" a="1"/>
  <c r="I718" i="1"/>
  <c r="J718" i="1" a="1"/>
  <c r="J718" i="1"/>
  <c r="K718" i="1" a="1"/>
  <c r="K718" i="1" s="1"/>
  <c r="F718" i="1" a="1"/>
  <c r="F718" i="1" s="1"/>
  <c r="J717" i="1" a="1"/>
  <c r="J717" i="1"/>
  <c r="H716" i="1" a="1"/>
  <c r="H716" i="1"/>
  <c r="I717" i="1" a="1"/>
  <c r="I717" i="1"/>
  <c r="F716" i="1" a="1"/>
  <c r="F716" i="1"/>
  <c r="K716" i="1" a="1"/>
  <c r="K716" i="1" s="1"/>
  <c r="K724" i="1" s="1" a="1"/>
  <c r="K724" i="1" s="1"/>
  <c r="K726" i="1" s="1" a="1"/>
  <c r="K726" i="1" s="1"/>
  <c r="J722" i="1" a="1"/>
  <c r="J722" i="1"/>
  <c r="J725" i="1" a="1"/>
  <c r="J725" i="1" s="1"/>
  <c r="K717" i="1" a="1"/>
  <c r="K717" i="1"/>
  <c r="G716" i="1" a="1"/>
  <c r="G716" i="1"/>
  <c r="G740" i="1" s="1" a="1"/>
  <c r="G740" i="1" s="1"/>
  <c r="G742" i="1" s="1" a="1"/>
  <c r="G742" i="1" s="1"/>
  <c r="F722" i="1" a="1"/>
  <c r="F722" i="1" s="1"/>
  <c r="K714" i="1" a="1"/>
  <c r="K714" i="1" s="1"/>
  <c r="J714" i="1" a="1"/>
  <c r="J714" i="1" s="1"/>
  <c r="H718" i="1" a="1"/>
  <c r="H718" i="1" s="1"/>
  <c r="H740" i="1" s="1" a="1"/>
  <c r="H740" i="1" s="1"/>
  <c r="H742" i="1" s="1" a="1"/>
  <c r="H742" i="1" s="1"/>
  <c r="G717" i="1" a="1"/>
  <c r="G717" i="1"/>
  <c r="H717" i="1" a="1"/>
  <c r="H717" i="1" s="1"/>
  <c r="I716" i="1" a="1"/>
  <c r="I716" i="1"/>
  <c r="I724" i="1" s="1" a="1"/>
  <c r="I724" i="1" s="1"/>
  <c r="I726" i="1" s="1" a="1"/>
  <c r="I726" i="1" s="1"/>
  <c r="I714" i="1" a="1"/>
  <c r="I714" i="1" s="1"/>
  <c r="G725" i="1" a="1"/>
  <c r="G725" i="1" s="1"/>
  <c r="F717" i="1" a="1"/>
  <c r="F717" i="1" s="1"/>
  <c r="K722" i="1" a="1"/>
  <c r="K722" i="1"/>
  <c r="I725" i="1" a="1"/>
  <c r="I725" i="1" s="1"/>
  <c r="F725" i="1" a="1"/>
  <c r="F725" i="1"/>
  <c r="G722" i="1" a="1"/>
  <c r="G722" i="1" s="1"/>
  <c r="H714" i="1" a="1"/>
  <c r="H714" i="1" s="1"/>
  <c r="I694" i="1" a="1"/>
  <c r="I694" i="1"/>
  <c r="H685" i="1" a="1"/>
  <c r="H685" i="1"/>
  <c r="G714" i="1" a="1"/>
  <c r="G714" i="1"/>
  <c r="F714" i="1" a="1"/>
  <c r="F714" i="1" s="1"/>
  <c r="F707" i="1" a="1"/>
  <c r="F707" i="1" s="1"/>
  <c r="J707" i="1" a="1"/>
  <c r="J707" i="1" s="1"/>
  <c r="H686" i="1" a="1"/>
  <c r="H686" i="1"/>
  <c r="I707" i="1" a="1"/>
  <c r="I707" i="1" s="1"/>
  <c r="G694" i="1" a="1"/>
  <c r="G694" i="1"/>
  <c r="K707" i="1" a="1"/>
  <c r="K707" i="1"/>
  <c r="G707" i="1" a="1"/>
  <c r="G707" i="1" s="1"/>
  <c r="G695" i="1" a="1"/>
  <c r="G695" i="1" s="1"/>
  <c r="I695" i="1" a="1"/>
  <c r="I695" i="1"/>
  <c r="K709" i="1" a="1"/>
  <c r="K709" i="1" s="1"/>
  <c r="K695" i="1" a="1"/>
  <c r="K695" i="1" s="1"/>
  <c r="K683" i="1" a="1"/>
  <c r="K683" i="1" s="1"/>
  <c r="H707" i="1" a="1"/>
  <c r="H707" i="1" s="1"/>
  <c r="K686" i="1" a="1"/>
  <c r="K686" i="1"/>
  <c r="J686" i="1" a="1"/>
  <c r="J686" i="1" s="1"/>
  <c r="I685" i="1" a="1"/>
  <c r="I685" i="1"/>
  <c r="F694" i="1" a="1"/>
  <c r="F694" i="1"/>
  <c r="F685" i="1" a="1"/>
  <c r="F685" i="1"/>
  <c r="H709" i="1" a="1"/>
  <c r="H709" i="1"/>
  <c r="G709" i="1" a="1"/>
  <c r="G709" i="1" s="1"/>
  <c r="J683" i="1" a="1"/>
  <c r="J683" i="1"/>
  <c r="G685" i="1" a="1"/>
  <c r="G685" i="1"/>
  <c r="H694" i="1" a="1"/>
  <c r="H694" i="1"/>
  <c r="H695" i="1" a="1"/>
  <c r="H695" i="1" s="1"/>
  <c r="I686" i="1" a="1"/>
  <c r="I686" i="1"/>
  <c r="K694" i="1" a="1"/>
  <c r="K694" i="1" s="1"/>
  <c r="J709" i="1" a="1"/>
  <c r="J709" i="1"/>
  <c r="F695" i="1" a="1"/>
  <c r="F695" i="1" s="1"/>
  <c r="J685" i="1" a="1"/>
  <c r="J685" i="1" s="1"/>
  <c r="I683" i="1" a="1"/>
  <c r="I683" i="1" s="1"/>
  <c r="F686" i="1" a="1"/>
  <c r="F686" i="1"/>
  <c r="G686" i="1" a="1"/>
  <c r="G686" i="1"/>
  <c r="K685" i="1" a="1"/>
  <c r="K685" i="1"/>
  <c r="I709" i="1" a="1"/>
  <c r="I709" i="1"/>
  <c r="F709" i="1" a="1"/>
  <c r="F709" i="1" s="1"/>
  <c r="J694" i="1" a="1"/>
  <c r="J694" i="1"/>
  <c r="J695" i="1" a="1"/>
  <c r="J695" i="1" s="1"/>
  <c r="K664" i="1" a="1"/>
  <c r="K664" i="1"/>
  <c r="G664" i="1" a="1"/>
  <c r="G664" i="1"/>
  <c r="J663" i="1" a="1"/>
  <c r="J663" i="1" s="1"/>
  <c r="H663" i="1" a="1"/>
  <c r="H663" i="1"/>
  <c r="K663" i="1" a="1"/>
  <c r="K663" i="1" s="1"/>
  <c r="H683" i="1" a="1"/>
  <c r="H683" i="1" s="1"/>
  <c r="G683" i="1" a="1"/>
  <c r="G683" i="1" s="1"/>
  <c r="F683" i="1" a="1"/>
  <c r="F683" i="1" s="1"/>
  <c r="I680" i="1" a="1"/>
  <c r="I680" i="1"/>
  <c r="K681" i="1" a="1"/>
  <c r="K681" i="1" s="1"/>
  <c r="J681" i="1" a="1"/>
  <c r="J681" i="1"/>
  <c r="K680" i="1" a="1"/>
  <c r="K680" i="1" s="1"/>
  <c r="K662" i="1" a="1"/>
  <c r="K662" i="1" s="1"/>
  <c r="G679" i="1" a="1"/>
  <c r="G679" i="1" s="1"/>
  <c r="G681" i="1" a="1"/>
  <c r="G681" i="1"/>
  <c r="J679" i="1" a="1"/>
  <c r="J679" i="1"/>
  <c r="I679" i="1" a="1"/>
  <c r="I679" i="1"/>
  <c r="F681" i="1" a="1"/>
  <c r="F681" i="1"/>
  <c r="G680" i="1" a="1"/>
  <c r="G680" i="1" s="1"/>
  <c r="I663" i="1" a="1"/>
  <c r="I663" i="1"/>
  <c r="K679" i="1" a="1"/>
  <c r="K679" i="1" s="1"/>
  <c r="H680" i="1" a="1"/>
  <c r="H680" i="1" s="1"/>
  <c r="F680" i="1" a="1"/>
  <c r="F680" i="1"/>
  <c r="H679" i="1" a="1"/>
  <c r="H679" i="1" s="1"/>
  <c r="G663" i="1" a="1"/>
  <c r="G663" i="1"/>
  <c r="I664" i="1" a="1"/>
  <c r="I664" i="1" s="1"/>
  <c r="H664" i="1" a="1"/>
  <c r="H664" i="1" s="1"/>
  <c r="I681" i="1" a="1"/>
  <c r="I681" i="1" s="1"/>
  <c r="J680" i="1" a="1"/>
  <c r="J680" i="1" s="1"/>
  <c r="F663" i="1" a="1"/>
  <c r="F663" i="1"/>
  <c r="F664" i="1" a="1"/>
  <c r="F664" i="1" s="1"/>
  <c r="J664" i="1" a="1"/>
  <c r="J664" i="1" s="1"/>
  <c r="H681" i="1" a="1"/>
  <c r="H681" i="1"/>
  <c r="F679" i="1" a="1"/>
  <c r="F679" i="1" s="1"/>
  <c r="G662" i="1" a="1"/>
  <c r="G662" i="1" s="1"/>
  <c r="F645" i="1" a="1"/>
  <c r="F645" i="1"/>
  <c r="F662" i="1" a="1"/>
  <c r="F662" i="1"/>
  <c r="G650" i="1" a="1"/>
  <c r="G650" i="1"/>
  <c r="H645" i="1" a="1"/>
  <c r="H645" i="1"/>
  <c r="J650" i="1" a="1"/>
  <c r="J650" i="1" s="1"/>
  <c r="I647" i="1" a="1"/>
  <c r="I647" i="1"/>
  <c r="G645" i="1" a="1"/>
  <c r="G645" i="1" s="1"/>
  <c r="H650" i="1" a="1"/>
  <c r="H650" i="1"/>
  <c r="F648" i="1" a="1"/>
  <c r="F648" i="1" s="1"/>
  <c r="K647" i="1" a="1"/>
  <c r="K647" i="1" s="1"/>
  <c r="J646" i="1" a="1"/>
  <c r="J646" i="1"/>
  <c r="K645" i="1" a="1"/>
  <c r="K645" i="1"/>
  <c r="I643" i="1" a="1"/>
  <c r="I643" i="1"/>
  <c r="K646" i="1" a="1"/>
  <c r="K646" i="1"/>
  <c r="F651" i="1" a="1"/>
  <c r="F651" i="1" s="1"/>
  <c r="H646" i="1" a="1"/>
  <c r="H646" i="1"/>
  <c r="G646" i="1" a="1"/>
  <c r="G646" i="1" s="1"/>
  <c r="G648" i="1" a="1"/>
  <c r="G648" i="1"/>
  <c r="I645" i="1" a="1"/>
  <c r="I645" i="1" s="1"/>
  <c r="G651" i="1" a="1"/>
  <c r="G651" i="1" s="1"/>
  <c r="F650" i="1" a="1"/>
  <c r="F650" i="1"/>
  <c r="J645" i="1" a="1"/>
  <c r="J645" i="1"/>
  <c r="H643" i="1" a="1"/>
  <c r="H643" i="1"/>
  <c r="K651" i="1" a="1"/>
  <c r="K651" i="1"/>
  <c r="J647" i="1" a="1"/>
  <c r="J647" i="1" s="1"/>
  <c r="J651" i="1" a="1"/>
  <c r="J651" i="1"/>
  <c r="G647" i="1" a="1"/>
  <c r="G647" i="1" s="1"/>
  <c r="I651" i="1" a="1"/>
  <c r="I651" i="1"/>
  <c r="H651" i="1" a="1"/>
  <c r="H651" i="1" s="1"/>
  <c r="K650" i="1" a="1"/>
  <c r="K650" i="1" s="1"/>
  <c r="J648" i="1" a="1"/>
  <c r="J648" i="1"/>
  <c r="K643" i="1" a="1"/>
  <c r="K643" i="1"/>
  <c r="H647" i="1" a="1"/>
  <c r="H647" i="1"/>
  <c r="F647" i="1" a="1"/>
  <c r="F647" i="1"/>
  <c r="I650" i="1" a="1"/>
  <c r="I650" i="1" s="1"/>
  <c r="K648" i="1" a="1"/>
  <c r="K648" i="1"/>
  <c r="F646" i="1" a="1"/>
  <c r="F646" i="1" s="1"/>
  <c r="I648" i="1" a="1"/>
  <c r="I648" i="1"/>
  <c r="I646" i="1" a="1"/>
  <c r="I646" i="1" s="1"/>
  <c r="J643" i="1" a="1"/>
  <c r="J643" i="1" s="1"/>
  <c r="J662" i="1" a="1"/>
  <c r="J662" i="1"/>
  <c r="H648" i="1" a="1"/>
  <c r="H648" i="1"/>
  <c r="I662" i="1" a="1"/>
  <c r="I662" i="1"/>
  <c r="H662" i="1" a="1"/>
  <c r="H662" i="1"/>
  <c r="G641" i="1" a="1"/>
  <c r="G641" i="1" s="1"/>
  <c r="F635" i="1" a="1"/>
  <c r="F635" i="1"/>
  <c r="H636" i="1" a="1"/>
  <c r="H636" i="1" s="1"/>
  <c r="H637" i="1" a="1"/>
  <c r="H637" i="1"/>
  <c r="H640" i="1" a="1"/>
  <c r="H640" i="1" s="1"/>
  <c r="K637" i="1" a="1"/>
  <c r="K637" i="1" s="1"/>
  <c r="G635" i="1" a="1"/>
  <c r="G635" i="1"/>
  <c r="J641" i="1" a="1"/>
  <c r="J641" i="1"/>
  <c r="K636" i="1" a="1"/>
  <c r="K636" i="1"/>
  <c r="F637" i="1" a="1"/>
  <c r="F637" i="1"/>
  <c r="G637" i="1" a="1"/>
  <c r="G637" i="1" s="1"/>
  <c r="I641" i="1" a="1"/>
  <c r="I641" i="1"/>
  <c r="K640" i="1" a="1"/>
  <c r="K640" i="1" s="1"/>
  <c r="J640" i="1" a="1"/>
  <c r="J640" i="1"/>
  <c r="K638" i="1" a="1"/>
  <c r="K638" i="1" s="1"/>
  <c r="J633" i="1" a="1"/>
  <c r="J633" i="1" s="1"/>
  <c r="I633" i="1" a="1"/>
  <c r="I633" i="1"/>
  <c r="K635" i="1" a="1"/>
  <c r="K635" i="1"/>
  <c r="J638" i="1" a="1"/>
  <c r="J638" i="1"/>
  <c r="G638" i="1" a="1"/>
  <c r="G638" i="1"/>
  <c r="G633" i="1" a="1"/>
  <c r="G633" i="1" s="1"/>
  <c r="I637" i="1" a="1"/>
  <c r="I637" i="1"/>
  <c r="I635" i="1" a="1"/>
  <c r="I635" i="1" s="1"/>
  <c r="F636" i="1" a="1"/>
  <c r="F636" i="1"/>
  <c r="I638" i="1" a="1"/>
  <c r="I638" i="1" s="1"/>
  <c r="H638" i="1" a="1"/>
  <c r="H638" i="1" s="1"/>
  <c r="J637" i="1" a="1"/>
  <c r="J637" i="1"/>
  <c r="G636" i="1" a="1"/>
  <c r="G636" i="1"/>
  <c r="J636" i="1" a="1"/>
  <c r="J636" i="1"/>
  <c r="J635" i="1" a="1"/>
  <c r="J635" i="1"/>
  <c r="K633" i="1" a="1"/>
  <c r="K633" i="1" s="1"/>
  <c r="H633" i="1" a="1"/>
  <c r="H633" i="1"/>
  <c r="K641" i="1" a="1"/>
  <c r="K641" i="1" s="1"/>
  <c r="H641" i="1" a="1"/>
  <c r="H641" i="1"/>
  <c r="F641" i="1" a="1"/>
  <c r="F641" i="1" s="1"/>
  <c r="F633" i="1" a="1"/>
  <c r="F633" i="1" s="1"/>
  <c r="F638" i="1" a="1"/>
  <c r="F638" i="1"/>
  <c r="H635" i="1" a="1"/>
  <c r="H635" i="1"/>
  <c r="I636" i="1" a="1"/>
  <c r="I636" i="1"/>
  <c r="G643" i="1" a="1"/>
  <c r="G643" i="1"/>
  <c r="F643" i="1" a="1"/>
  <c r="F643" i="1" s="1"/>
  <c r="I640" i="1" a="1"/>
  <c r="I640" i="1"/>
  <c r="G640" i="1" a="1"/>
  <c r="G640" i="1" s="1"/>
  <c r="F640" i="1" a="1"/>
  <c r="F640" i="1"/>
  <c r="H623" i="1" a="1"/>
  <c r="H623" i="1" s="1"/>
  <c r="J621" i="1" a="1"/>
  <c r="J621" i="1" s="1"/>
  <c r="K630" i="1" a="1"/>
  <c r="K630" i="1"/>
  <c r="J630" i="1" a="1"/>
  <c r="J630" i="1"/>
  <c r="I630" i="1" a="1"/>
  <c r="I630" i="1"/>
  <c r="H630" i="1" a="1"/>
  <c r="H630" i="1"/>
  <c r="G630" i="1" a="1"/>
  <c r="G630" i="1" s="1"/>
  <c r="K627" i="1" a="1"/>
  <c r="K627" i="1"/>
  <c r="J618" i="1" a="1"/>
  <c r="J618" i="1" s="1"/>
  <c r="H627" i="1" a="1"/>
  <c r="H627" i="1"/>
  <c r="F621" i="1" a="1"/>
  <c r="F621" i="1" s="1"/>
  <c r="I618" i="1" a="1"/>
  <c r="I618" i="1" s="1"/>
  <c r="K625" i="1" a="1"/>
  <c r="K625" i="1"/>
  <c r="G627" i="1" a="1"/>
  <c r="G627" i="1"/>
  <c r="K618" i="1" a="1"/>
  <c r="K618" i="1"/>
  <c r="I627" i="1" a="1"/>
  <c r="I627" i="1"/>
  <c r="F630" i="1" a="1"/>
  <c r="F630" i="1" s="1"/>
  <c r="I628" i="1" a="1"/>
  <c r="I628" i="1"/>
  <c r="K623" i="1" a="1"/>
  <c r="K623" i="1" s="1"/>
  <c r="I623" i="1" a="1"/>
  <c r="I623" i="1"/>
  <c r="F628" i="1" a="1"/>
  <c r="F628" i="1" s="1"/>
  <c r="F620" i="1" a="1"/>
  <c r="F620" i="1" s="1"/>
  <c r="J627" i="1" a="1"/>
  <c r="J627" i="1"/>
  <c r="I626" i="1" a="1"/>
  <c r="I626" i="1"/>
  <c r="F627" i="1" a="1"/>
  <c r="F627" i="1"/>
  <c r="J626" i="1" a="1"/>
  <c r="J626" i="1"/>
  <c r="H626" i="1" a="1"/>
  <c r="H626" i="1" s="1"/>
  <c r="I625" i="1" a="1"/>
  <c r="I625" i="1"/>
  <c r="J620" i="1" a="1"/>
  <c r="J620" i="1" s="1"/>
  <c r="H621" i="1" a="1"/>
  <c r="H621" i="1"/>
  <c r="F623" i="1" a="1"/>
  <c r="F623" i="1" s="1"/>
  <c r="F625" i="1" a="1"/>
  <c r="F625" i="1" s="1"/>
  <c r="G623" i="1" a="1"/>
  <c r="G623" i="1"/>
  <c r="K621" i="1" a="1"/>
  <c r="K621" i="1"/>
  <c r="K620" i="1" a="1"/>
  <c r="K620" i="1"/>
  <c r="H625" i="1" a="1"/>
  <c r="H625" i="1"/>
  <c r="G625" i="1" a="1"/>
  <c r="G625" i="1" s="1"/>
  <c r="I621" i="1" a="1"/>
  <c r="I621" i="1"/>
  <c r="I620" i="1" a="1"/>
  <c r="I620" i="1" s="1"/>
  <c r="J623" i="1" a="1"/>
  <c r="J623" i="1"/>
  <c r="F626" i="1" a="1"/>
  <c r="F626" i="1" s="1"/>
  <c r="F631" i="1" a="1"/>
  <c r="F631" i="1" s="1"/>
  <c r="K628" i="1" a="1"/>
  <c r="K628" i="1"/>
  <c r="J625" i="1" a="1"/>
  <c r="J625" i="1"/>
  <c r="H628" i="1" a="1"/>
  <c r="H628" i="1"/>
  <c r="G621" i="1" a="1"/>
  <c r="G621" i="1"/>
  <c r="H620" i="1" a="1"/>
  <c r="H620" i="1" s="1"/>
  <c r="J628" i="1" a="1"/>
  <c r="J628" i="1"/>
  <c r="K626" i="1" a="1"/>
  <c r="K626" i="1" s="1"/>
  <c r="G628" i="1" a="1"/>
  <c r="G628" i="1"/>
  <c r="G620" i="1" a="1"/>
  <c r="G620" i="1" s="1"/>
  <c r="K631" i="1" a="1"/>
  <c r="K631" i="1" s="1"/>
  <c r="J631" i="1" a="1"/>
  <c r="J631" i="1"/>
  <c r="I631" i="1" a="1"/>
  <c r="I631" i="1"/>
  <c r="H631" i="1" a="1"/>
  <c r="H631" i="1"/>
  <c r="G631" i="1" a="1"/>
  <c r="G631" i="1"/>
  <c r="G626" i="1" a="1"/>
  <c r="G626" i="1" s="1"/>
  <c r="G604" i="1" a="1"/>
  <c r="G604" i="1"/>
  <c r="K607" i="1" a="1"/>
  <c r="K607" i="1" s="1"/>
  <c r="J608" i="1" a="1"/>
  <c r="J608" i="1"/>
  <c r="G608" i="1" a="1"/>
  <c r="G608" i="1" s="1"/>
  <c r="K605" i="1" a="1"/>
  <c r="K605" i="1" s="1"/>
  <c r="F601" i="1" a="1"/>
  <c r="F601" i="1"/>
  <c r="I617" i="1" a="1"/>
  <c r="I617" i="1"/>
  <c r="H617" i="1" a="1"/>
  <c r="H617" i="1"/>
  <c r="G617" i="1" a="1"/>
  <c r="G617" i="1"/>
  <c r="K601" i="1" a="1"/>
  <c r="K601" i="1" s="1"/>
  <c r="I616" i="1" a="1"/>
  <c r="I616" i="1"/>
  <c r="J605" i="1" a="1"/>
  <c r="J605" i="1" s="1"/>
  <c r="H615" i="1" a="1"/>
  <c r="H615" i="1"/>
  <c r="I608" i="1" a="1"/>
  <c r="I608" i="1" s="1"/>
  <c r="G601" i="1" a="1"/>
  <c r="G601" i="1" s="1"/>
  <c r="F617" i="1" a="1"/>
  <c r="F617" i="1"/>
  <c r="H616" i="1" a="1"/>
  <c r="H616" i="1" s="1"/>
  <c r="H601" i="1" a="1"/>
  <c r="H601" i="1"/>
  <c r="G605" i="1" a="1"/>
  <c r="G605" i="1"/>
  <c r="G616" i="1" a="1"/>
  <c r="G616" i="1" s="1"/>
  <c r="K615" i="1" a="1"/>
  <c r="K615" i="1"/>
  <c r="I607" i="1" a="1"/>
  <c r="I607" i="1" s="1"/>
  <c r="I604" i="1" a="1"/>
  <c r="I604" i="1"/>
  <c r="F608" i="1" a="1"/>
  <c r="F608" i="1" s="1"/>
  <c r="H608" i="1" a="1"/>
  <c r="H608" i="1" s="1"/>
  <c r="J604" i="1" a="1"/>
  <c r="J604" i="1"/>
  <c r="H607" i="1" a="1"/>
  <c r="H607" i="1" s="1"/>
  <c r="I605" i="1" a="1"/>
  <c r="I605" i="1"/>
  <c r="J601" i="1" a="1"/>
  <c r="J601" i="1"/>
  <c r="K604" i="1" a="1"/>
  <c r="K604" i="1" s="1"/>
  <c r="F607" i="1" a="1"/>
  <c r="F607" i="1"/>
  <c r="H605" i="1" a="1"/>
  <c r="H605" i="1" s="1"/>
  <c r="H604" i="1" a="1"/>
  <c r="H604" i="1"/>
  <c r="J616" i="1" a="1"/>
  <c r="J616" i="1" s="1"/>
  <c r="F615" i="1" a="1"/>
  <c r="F615" i="1" s="1"/>
  <c r="G607" i="1" a="1"/>
  <c r="G607" i="1"/>
  <c r="I601" i="1" a="1"/>
  <c r="I601" i="1" s="1"/>
  <c r="F604" i="1" a="1"/>
  <c r="F604" i="1"/>
  <c r="H618" i="1" a="1"/>
  <c r="H618" i="1"/>
  <c r="G618" i="1" a="1"/>
  <c r="G618" i="1" s="1"/>
  <c r="F618" i="1" a="1"/>
  <c r="F618" i="1"/>
  <c r="J615" i="1" a="1"/>
  <c r="J615" i="1" s="1"/>
  <c r="J607" i="1" a="1"/>
  <c r="J607" i="1"/>
  <c r="K600" i="1" a="1"/>
  <c r="K600" i="1" s="1"/>
  <c r="F605" i="1" a="1"/>
  <c r="F605" i="1" s="1"/>
  <c r="K617" i="1" a="1"/>
  <c r="K617" i="1"/>
  <c r="J617" i="1" a="1"/>
  <c r="J617" i="1" s="1"/>
  <c r="K616" i="1" a="1"/>
  <c r="K616" i="1"/>
  <c r="F616" i="1" a="1"/>
  <c r="F616" i="1"/>
  <c r="I615" i="1" a="1"/>
  <c r="I615" i="1" s="1"/>
  <c r="G615" i="1" a="1"/>
  <c r="G615" i="1"/>
  <c r="K608" i="1" a="1"/>
  <c r="K608" i="1" s="1"/>
  <c r="G583" i="1" a="1"/>
  <c r="G583" i="1"/>
  <c r="F600" i="1" a="1"/>
  <c r="F600" i="1" s="1"/>
  <c r="I587" i="1" a="1"/>
  <c r="I587" i="1" s="1"/>
  <c r="H582" i="1" a="1"/>
  <c r="H582" i="1" s="1"/>
  <c r="K583" i="1" a="1"/>
  <c r="K583" i="1" s="1"/>
  <c r="H594" i="1" a="1"/>
  <c r="H594" i="1"/>
  <c r="G593" i="1" a="1"/>
  <c r="G593" i="1"/>
  <c r="G594" i="1" a="1"/>
  <c r="G594" i="1" s="1"/>
  <c r="J587" i="1" a="1"/>
  <c r="J587" i="1"/>
  <c r="K586" i="1" a="1"/>
  <c r="K586" i="1" s="1"/>
  <c r="J594" i="1" a="1"/>
  <c r="J594" i="1"/>
  <c r="H593" i="1" a="1"/>
  <c r="H593" i="1" s="1"/>
  <c r="I583" i="1" a="1"/>
  <c r="I583" i="1" s="1"/>
  <c r="I591" i="1" a="1"/>
  <c r="I591" i="1"/>
  <c r="G587" i="1" a="1"/>
  <c r="G587" i="1" s="1"/>
  <c r="I586" i="1" a="1"/>
  <c r="I586" i="1"/>
  <c r="K582" i="1" a="1"/>
  <c r="K582" i="1"/>
  <c r="J583" i="1" a="1"/>
  <c r="J583" i="1" s="1"/>
  <c r="F594" i="1" a="1"/>
  <c r="F594" i="1"/>
  <c r="K593" i="1" a="1"/>
  <c r="K593" i="1" s="1"/>
  <c r="K591" i="1" a="1"/>
  <c r="K591" i="1"/>
  <c r="F591" i="1" a="1"/>
  <c r="F591" i="1" s="1"/>
  <c r="K590" i="1" a="1"/>
  <c r="K590" i="1" s="1"/>
  <c r="K587" i="1" a="1"/>
  <c r="K587" i="1"/>
  <c r="G586" i="1" a="1"/>
  <c r="G586" i="1" s="1"/>
  <c r="F590" i="1" a="1"/>
  <c r="F590" i="1"/>
  <c r="G591" i="1" a="1"/>
  <c r="G591" i="1"/>
  <c r="F582" i="1" a="1"/>
  <c r="F582" i="1" s="1"/>
  <c r="J590" i="1" a="1"/>
  <c r="J590" i="1"/>
  <c r="J582" i="1" a="1"/>
  <c r="J582" i="1" s="1"/>
  <c r="G582" i="1" a="1"/>
  <c r="G582" i="1"/>
  <c r="I594" i="1" a="1"/>
  <c r="I594" i="1" s="1"/>
  <c r="H586" i="1" a="1"/>
  <c r="H586" i="1" s="1"/>
  <c r="I582" i="1" a="1"/>
  <c r="I582" i="1"/>
  <c r="J591" i="1" a="1"/>
  <c r="J591" i="1" s="1"/>
  <c r="J593" i="1" a="1"/>
  <c r="J593" i="1"/>
  <c r="J586" i="1" a="1"/>
  <c r="J586" i="1"/>
  <c r="F593" i="1" a="1"/>
  <c r="F593" i="1" s="1"/>
  <c r="I590" i="1" a="1"/>
  <c r="I590" i="1"/>
  <c r="F587" i="1" a="1"/>
  <c r="F587" i="1" s="1"/>
  <c r="F583" i="1" a="1"/>
  <c r="F583" i="1"/>
  <c r="H587" i="1" a="1"/>
  <c r="H587" i="1" s="1"/>
  <c r="F586" i="1" a="1"/>
  <c r="F586" i="1" s="1"/>
  <c r="H583" i="1" a="1"/>
  <c r="H583" i="1"/>
  <c r="J600" i="1" a="1"/>
  <c r="J600" i="1" s="1"/>
  <c r="I600" i="1" a="1"/>
  <c r="I600" i="1"/>
  <c r="H600" i="1" a="1"/>
  <c r="H600" i="1"/>
  <c r="G600" i="1" a="1"/>
  <c r="G600" i="1" s="1"/>
  <c r="K594" i="1" a="1"/>
  <c r="K594" i="1"/>
  <c r="I593" i="1" a="1"/>
  <c r="I593" i="1" s="1"/>
  <c r="H591" i="1" a="1"/>
  <c r="H591" i="1"/>
  <c r="H590" i="1" a="1"/>
  <c r="H590" i="1" s="1"/>
  <c r="G590" i="1" a="1"/>
  <c r="G590" i="1" s="1"/>
  <c r="K31" i="1" a="1"/>
  <c r="K31" i="1"/>
  <c r="F31" i="1" a="1"/>
  <c r="F31" i="1" s="1"/>
  <c r="K30" i="1" a="1"/>
  <c r="K30" i="1"/>
  <c r="J30" i="1" a="1"/>
  <c r="J30" i="1"/>
  <c r="H30" i="1" a="1"/>
  <c r="H30" i="1" s="1"/>
  <c r="G30" i="1" a="1"/>
  <c r="G30" i="1"/>
  <c r="F30" i="1" a="1"/>
  <c r="F30" i="1" s="1"/>
  <c r="J31" i="1" a="1"/>
  <c r="J31" i="1"/>
  <c r="I31" i="1" a="1"/>
  <c r="I31" i="1" s="1"/>
  <c r="I30" i="1" a="1"/>
  <c r="I30" i="1" s="1"/>
  <c r="H31" i="1" a="1"/>
  <c r="H31" i="1"/>
  <c r="G31" i="1" a="1"/>
  <c r="G31" i="1" s="1"/>
  <c r="K19" i="1"/>
  <c r="J19" i="1"/>
  <c r="J18" i="1" s="1"/>
  <c r="I19" i="1"/>
  <c r="H19" i="1"/>
  <c r="H18" i="1" s="1"/>
  <c r="G19" i="1"/>
  <c r="G18" i="1" s="1"/>
  <c r="F19" i="1"/>
  <c r="K18" i="1"/>
  <c r="I18" i="1"/>
  <c r="F18" i="1"/>
  <c r="H240" i="1" a="1"/>
  <c r="H240" i="1" s="1"/>
  <c r="K282" i="1" a="1"/>
  <c r="K282" i="1" s="1"/>
  <c r="G273" i="1" a="1"/>
  <c r="G273" i="1"/>
  <c r="K240" i="1" a="1"/>
  <c r="K240" i="1" s="1"/>
  <c r="K239" i="1" s="1"/>
  <c r="H273" i="1" a="1"/>
  <c r="H273" i="1"/>
  <c r="H272" i="1" s="1"/>
  <c r="I273" i="1" a="1"/>
  <c r="I273" i="1"/>
  <c r="I272" i="1" s="1"/>
  <c r="K273" i="1" a="1"/>
  <c r="K273" i="1" s="1"/>
  <c r="I282" i="1" a="1"/>
  <c r="I282" i="1"/>
  <c r="I281" i="1" s="1"/>
  <c r="I240" i="1" a="1"/>
  <c r="I240" i="1" s="1"/>
  <c r="F240" i="1" a="1"/>
  <c r="F240" i="1"/>
  <c r="J282" i="1" a="1"/>
  <c r="J282" i="1" s="1"/>
  <c r="J281" i="1" s="1"/>
  <c r="H282" i="1" a="1"/>
  <c r="H282" i="1" s="1"/>
  <c r="F282" i="1" a="1"/>
  <c r="F282" i="1"/>
  <c r="F281" i="1" s="1"/>
  <c r="J273" i="1" a="1"/>
  <c r="J273" i="1" s="1"/>
  <c r="J272" i="1" s="1"/>
  <c r="F273" i="1" a="1"/>
  <c r="F273" i="1"/>
  <c r="F272" i="1" s="1"/>
  <c r="J240" i="1" a="1"/>
  <c r="J240" i="1"/>
  <c r="J239" i="1" s="1"/>
  <c r="G240" i="1" a="1"/>
  <c r="G240" i="1" s="1"/>
  <c r="G282" i="1" a="1"/>
  <c r="G282" i="1"/>
  <c r="G281" i="1" s="1"/>
  <c r="I197" i="1" a="1"/>
  <c r="I197" i="1" s="1"/>
  <c r="J197" i="1" a="1"/>
  <c r="J197" i="1" s="1"/>
  <c r="J196" i="1" s="1"/>
  <c r="J359" i="1" s="1"/>
  <c r="J426" i="1" s="1"/>
  <c r="H197" i="1" a="1"/>
  <c r="H197" i="1" s="1"/>
  <c r="H196" i="1" s="1"/>
  <c r="K139" i="1" a="1"/>
  <c r="K139" i="1"/>
  <c r="F197" i="1" a="1"/>
  <c r="F197" i="1" s="1"/>
  <c r="F196" i="1" s="1"/>
  <c r="G197" i="1" a="1"/>
  <c r="G197" i="1"/>
  <c r="G196" i="1" s="1"/>
  <c r="J139" i="1" a="1"/>
  <c r="J139" i="1"/>
  <c r="K197" i="1" a="1"/>
  <c r="K197" i="1" s="1"/>
  <c r="J136" i="1" a="1"/>
  <c r="J136" i="1"/>
  <c r="G136" i="1" a="1"/>
  <c r="G136" i="1" s="1"/>
  <c r="F137" i="1" a="1"/>
  <c r="F137" i="1" s="1"/>
  <c r="I136" i="1" a="1"/>
  <c r="I136" i="1" s="1"/>
  <c r="K136" i="1" a="1"/>
  <c r="K136" i="1" s="1"/>
  <c r="G139" i="1" a="1"/>
  <c r="G139" i="1"/>
  <c r="F139" i="1" a="1"/>
  <c r="F139" i="1"/>
  <c r="K138" i="1" a="1"/>
  <c r="K138" i="1" s="1"/>
  <c r="J138" i="1" a="1"/>
  <c r="J138" i="1"/>
  <c r="I138" i="1" a="1"/>
  <c r="I138" i="1" s="1"/>
  <c r="F138" i="1" a="1"/>
  <c r="F138" i="1" s="1"/>
  <c r="G137" i="1" a="1"/>
  <c r="G137" i="1" s="1"/>
  <c r="K137" i="1" a="1"/>
  <c r="K137" i="1"/>
  <c r="J137" i="1" a="1"/>
  <c r="J137" i="1" s="1"/>
  <c r="I137" i="1" a="1"/>
  <c r="I137" i="1"/>
  <c r="H136" i="1" a="1"/>
  <c r="H136" i="1" s="1"/>
  <c r="G138" i="1" a="1"/>
  <c r="G138" i="1" s="1"/>
  <c r="H137" i="1" a="1"/>
  <c r="H137" i="1"/>
  <c r="K53" i="1" a="1"/>
  <c r="K53" i="1" s="1"/>
  <c r="I59" i="1" a="1"/>
  <c r="I59" i="1"/>
  <c r="I57" i="1" a="1"/>
  <c r="I57" i="1" s="1"/>
  <c r="K60" i="1" a="1"/>
  <c r="K60" i="1" s="1"/>
  <c r="J60" i="1" a="1"/>
  <c r="J60" i="1" s="1"/>
  <c r="J57" i="1" a="1"/>
  <c r="J57" i="1" s="1"/>
  <c r="K58" i="1" a="1"/>
  <c r="K58" i="1" s="1"/>
  <c r="J53" i="1" a="1"/>
  <c r="J53" i="1" s="1"/>
  <c r="I52" i="1" a="1"/>
  <c r="I52" i="1" s="1"/>
  <c r="I60" i="1" a="1"/>
  <c r="I60" i="1" s="1"/>
  <c r="H60" i="1" a="1"/>
  <c r="H60" i="1" s="1"/>
  <c r="G60" i="1" a="1"/>
  <c r="G60" i="1" s="1"/>
  <c r="H59" i="1" a="1"/>
  <c r="H59" i="1" s="1"/>
  <c r="F53" i="1" a="1"/>
  <c r="F53" i="1" s="1"/>
  <c r="G58" i="1" a="1"/>
  <c r="G58" i="1" s="1"/>
  <c r="J52" i="1" a="1"/>
  <c r="J52" i="1" s="1"/>
  <c r="K57" i="1" a="1"/>
  <c r="K57" i="1"/>
  <c r="F60" i="1" a="1"/>
  <c r="F60" i="1" s="1"/>
  <c r="I51" i="1" a="1"/>
  <c r="I51" i="1" s="1"/>
  <c r="K51" i="1" a="1"/>
  <c r="K51" i="1" s="1"/>
  <c r="H51" i="1" a="1"/>
  <c r="H51" i="1" s="1"/>
  <c r="K59" i="1" a="1"/>
  <c r="K59" i="1" s="1"/>
  <c r="F58" i="1" a="1"/>
  <c r="F58" i="1" s="1"/>
  <c r="J59" i="1" a="1"/>
  <c r="J59" i="1" s="1"/>
  <c r="G52" i="1" a="1"/>
  <c r="G52" i="1" s="1"/>
  <c r="I58" i="1" a="1"/>
  <c r="I58" i="1" s="1"/>
  <c r="G53" i="1" a="1"/>
  <c r="G53" i="1" s="1"/>
  <c r="H53" i="1" a="1"/>
  <c r="H53" i="1" s="1"/>
  <c r="G59" i="1" a="1"/>
  <c r="G59" i="1" s="1"/>
  <c r="H57" i="1" a="1"/>
  <c r="H57" i="1" s="1"/>
  <c r="F52" i="1" a="1"/>
  <c r="F52" i="1" s="1"/>
  <c r="J51" i="1" a="1"/>
  <c r="J51" i="1" s="1"/>
  <c r="F59" i="1" a="1"/>
  <c r="F59" i="1" s="1"/>
  <c r="H52" i="1" a="1"/>
  <c r="H52" i="1" s="1"/>
  <c r="F57" i="1" a="1"/>
  <c r="F57" i="1" s="1"/>
  <c r="J58" i="1" a="1"/>
  <c r="J58" i="1" s="1"/>
  <c r="H58" i="1" a="1"/>
  <c r="H58" i="1" s="1"/>
  <c r="I53" i="1" a="1"/>
  <c r="I53" i="1" s="1"/>
  <c r="K52" i="1" a="1"/>
  <c r="K52" i="1" s="1"/>
  <c r="G57" i="1" a="1"/>
  <c r="G57" i="1" s="1"/>
  <c r="I50" i="1" a="1"/>
  <c r="I50" i="1" s="1"/>
  <c r="G50" i="1" a="1"/>
  <c r="G50" i="1" s="1"/>
  <c r="F50" i="1" a="1"/>
  <c r="F50" i="1" s="1"/>
  <c r="K50" i="1" a="1"/>
  <c r="K50" i="1" s="1"/>
  <c r="G51" i="1" a="1"/>
  <c r="G51" i="1" s="1"/>
  <c r="F51" i="1" a="1"/>
  <c r="F51" i="1" s="1"/>
  <c r="J50" i="1" a="1"/>
  <c r="J50" i="1" s="1"/>
  <c r="H50" i="1" a="1"/>
  <c r="H50" i="1" s="1"/>
  <c r="I14" i="1" a="1"/>
  <c r="I14" i="1" s="1"/>
  <c r="G15" i="1" a="1"/>
  <c r="G15" i="1" s="1"/>
  <c r="I15" i="1" a="1"/>
  <c r="I15" i="1" s="1"/>
  <c r="K13" i="1" a="1"/>
  <c r="K13" i="1" s="1"/>
  <c r="F15" i="1" a="1"/>
  <c r="F15" i="1" s="1"/>
  <c r="J13" i="1" a="1"/>
  <c r="J13" i="1" s="1"/>
  <c r="G14" i="1" a="1"/>
  <c r="G14" i="1" s="1"/>
  <c r="H13" i="1" a="1"/>
  <c r="H13" i="1" s="1"/>
  <c r="H14" i="1" a="1"/>
  <c r="H14" i="1" s="1"/>
  <c r="F13" i="1" a="1"/>
  <c r="F13" i="1" s="1"/>
  <c r="H15" i="1" a="1"/>
  <c r="H15" i="1" s="1"/>
  <c r="J14" i="1" a="1"/>
  <c r="J14" i="1" s="1"/>
  <c r="G13" i="1" a="1"/>
  <c r="G13" i="1" s="1"/>
  <c r="K15" i="1" a="1"/>
  <c r="K15" i="1" s="1"/>
  <c r="F14" i="1" a="1"/>
  <c r="F14" i="1" s="1"/>
  <c r="K14" i="1" a="1"/>
  <c r="K14" i="1" s="1"/>
  <c r="J15" i="1" a="1"/>
  <c r="J15" i="1" s="1"/>
  <c r="I13" i="1" a="1"/>
  <c r="I13" i="1" s="1"/>
  <c r="H54" i="1" a="1"/>
  <c r="H54" i="1" s="1"/>
  <c r="J54" i="1" a="1"/>
  <c r="J54" i="1" s="1"/>
  <c r="I54" i="1" a="1"/>
  <c r="I54" i="1" s="1"/>
  <c r="G54" i="1" a="1"/>
  <c r="G54" i="1" s="1"/>
  <c r="K54" i="1" a="1"/>
  <c r="K54" i="1" s="1"/>
  <c r="F54" i="1" a="1"/>
  <c r="F54" i="1" s="1"/>
  <c r="I41" i="1" a="1"/>
  <c r="I41" i="1" s="1"/>
  <c r="F42" i="1" a="1"/>
  <c r="F42" i="1" s="1"/>
  <c r="K48" i="1" a="1"/>
  <c r="K48" i="1" s="1"/>
  <c r="F41" i="1" a="1"/>
  <c r="F41" i="1" s="1"/>
  <c r="I48" i="1" a="1"/>
  <c r="I48" i="1" s="1"/>
  <c r="G48" i="1" a="1"/>
  <c r="G48" i="1" s="1"/>
  <c r="H48" i="1" a="1"/>
  <c r="H48" i="1" s="1"/>
  <c r="G41" i="1" a="1"/>
  <c r="G41" i="1" s="1"/>
  <c r="K41" i="1" a="1"/>
  <c r="K41" i="1" s="1"/>
  <c r="G42" i="1" a="1"/>
  <c r="G42" i="1" s="1"/>
  <c r="K43" i="1" a="1"/>
  <c r="K43" i="1" s="1"/>
  <c r="J42" i="1" a="1"/>
  <c r="J42" i="1" s="1"/>
  <c r="J43" i="1" a="1"/>
  <c r="J43" i="1" s="1"/>
  <c r="F48" i="1" a="1"/>
  <c r="F48" i="1" s="1"/>
  <c r="J41" i="1" a="1"/>
  <c r="J41" i="1" s="1"/>
  <c r="H43" i="1" a="1"/>
  <c r="H43" i="1" s="1"/>
  <c r="H42" i="1" a="1"/>
  <c r="H42" i="1" s="1"/>
  <c r="G43" i="1" a="1"/>
  <c r="G43" i="1" s="1"/>
  <c r="F43" i="1" a="1"/>
  <c r="F43" i="1" s="1"/>
  <c r="K42" i="1" a="1"/>
  <c r="K42" i="1" s="1"/>
  <c r="I42" i="1" a="1"/>
  <c r="I42" i="1" s="1"/>
  <c r="H41" i="1" a="1"/>
  <c r="H41" i="1" s="1"/>
  <c r="I43" i="1" a="1"/>
  <c r="I43" i="1" s="1"/>
  <c r="J48" i="1" a="1"/>
  <c r="J48" i="1" s="1"/>
  <c r="I26" i="1" a="1"/>
  <c r="I26" i="1" s="1"/>
  <c r="K28" i="1" a="1"/>
  <c r="K28" i="1" s="1"/>
  <c r="F26" i="1" a="1"/>
  <c r="F26" i="1" s="1"/>
  <c r="I28" i="1" a="1"/>
  <c r="I28" i="1" s="1"/>
  <c r="J25" i="1" a="1"/>
  <c r="J25" i="1" s="1"/>
  <c r="H28" i="1" a="1"/>
  <c r="H28" i="1" s="1"/>
  <c r="J27" i="1" a="1"/>
  <c r="J27" i="1" s="1"/>
  <c r="F28" i="1" a="1"/>
  <c r="F28" i="1" s="1"/>
  <c r="F25" i="1" a="1"/>
  <c r="F25" i="1" s="1"/>
  <c r="K25" i="1" a="1"/>
  <c r="K25" i="1" s="1"/>
  <c r="K26" i="1" a="1"/>
  <c r="K26" i="1" s="1"/>
  <c r="G27" i="1" a="1"/>
  <c r="G27" i="1" s="1"/>
  <c r="K27" i="1" a="1"/>
  <c r="K27" i="1" s="1"/>
  <c r="F27" i="1" a="1"/>
  <c r="F27" i="1" s="1"/>
  <c r="G26" i="1" a="1"/>
  <c r="G26" i="1" s="1"/>
  <c r="H26" i="1" a="1"/>
  <c r="H26" i="1" s="1"/>
  <c r="J26" i="1" a="1"/>
  <c r="J26" i="1" s="1"/>
  <c r="G25" i="1" a="1"/>
  <c r="G25" i="1" s="1"/>
  <c r="I25" i="1" a="1"/>
  <c r="I25" i="1" s="1"/>
  <c r="H27" i="1" a="1"/>
  <c r="H27" i="1" s="1"/>
  <c r="J28" i="1" a="1"/>
  <c r="J28" i="1" s="1"/>
  <c r="I27" i="1" a="1"/>
  <c r="I27" i="1" s="1"/>
  <c r="G28" i="1" a="1"/>
  <c r="G28" i="1" s="1"/>
  <c r="H25" i="1" a="1"/>
  <c r="H25" i="1" s="1"/>
  <c r="F16" i="1" a="1"/>
  <c r="F16" i="1" s="1"/>
  <c r="K16" i="1" a="1"/>
  <c r="K16" i="1" s="1"/>
  <c r="G17" i="1" a="1"/>
  <c r="G17" i="1" s="1"/>
  <c r="I16" i="1" a="1"/>
  <c r="I16" i="1" s="1"/>
  <c r="H16" i="1" a="1"/>
  <c r="H16" i="1" s="1"/>
  <c r="G16" i="1" a="1"/>
  <c r="G16" i="1" s="1"/>
  <c r="K21" i="1" a="1"/>
  <c r="K21" i="1" s="1"/>
  <c r="K11" i="1" a="1"/>
  <c r="K11" i="1" s="1"/>
  <c r="H21" i="1" a="1"/>
  <c r="H21" i="1" s="1"/>
  <c r="F21" i="1" a="1"/>
  <c r="F21" i="1" s="1"/>
  <c r="J17" i="1" a="1"/>
  <c r="J17" i="1" s="1"/>
  <c r="J16" i="1" a="1"/>
  <c r="J16" i="1" s="1"/>
  <c r="K17" i="1" a="1"/>
  <c r="K17" i="1" s="1"/>
  <c r="I17" i="1" a="1"/>
  <c r="I17" i="1" s="1"/>
  <c r="F17" i="1" a="1"/>
  <c r="F17" i="1" s="1"/>
  <c r="F24" i="1" a="1"/>
  <c r="F24" i="1" s="1"/>
  <c r="K24" i="1" a="1"/>
  <c r="K24" i="1" s="1"/>
  <c r="J24" i="1" a="1"/>
  <c r="J24" i="1" s="1"/>
  <c r="H24" i="1" a="1"/>
  <c r="H24" i="1" s="1"/>
  <c r="I24" i="1" a="1"/>
  <c r="I24" i="1" s="1"/>
  <c r="J21" i="1" a="1"/>
  <c r="J21" i="1" s="1"/>
  <c r="H17" i="1" a="1"/>
  <c r="H17" i="1" s="1"/>
  <c r="I21" i="1" a="1"/>
  <c r="I21" i="1" s="1"/>
  <c r="G24" i="1" a="1"/>
  <c r="G24" i="1" s="1"/>
  <c r="G21" i="1" a="1"/>
  <c r="G21" i="1" s="1"/>
  <c r="J10" i="1" a="1"/>
  <c r="J10" i="1" s="1"/>
  <c r="H11" i="1" a="1"/>
  <c r="H11" i="1" s="1"/>
  <c r="G11" i="1" a="1"/>
  <c r="G11" i="1" s="1"/>
  <c r="F11" i="1" a="1"/>
  <c r="F11" i="1" s="1"/>
  <c r="I10" i="1" a="1"/>
  <c r="I10" i="1" s="1"/>
  <c r="H10" i="1" a="1"/>
  <c r="H10" i="1" s="1"/>
  <c r="F10" i="1" a="1"/>
  <c r="F10" i="1" s="1"/>
  <c r="H9" i="1" a="1"/>
  <c r="H9" i="1" s="1"/>
  <c r="F9" i="1" a="1"/>
  <c r="F9" i="1" s="1"/>
  <c r="G7" i="1" a="1"/>
  <c r="G7" i="1" s="1"/>
  <c r="I6" i="1" a="1"/>
  <c r="I6" i="1" s="1"/>
  <c r="H4" i="1" a="1"/>
  <c r="H4" i="1" s="1"/>
  <c r="H6" i="1" a="1"/>
  <c r="H6" i="1" s="1"/>
  <c r="J5" i="1" a="1"/>
  <c r="J5" i="1" s="1"/>
  <c r="I5" i="1" a="1"/>
  <c r="I5" i="1" s="1"/>
  <c r="G5" i="1" a="1"/>
  <c r="G5" i="1" s="1"/>
  <c r="F5" i="1" a="1"/>
  <c r="F5" i="1" s="1"/>
  <c r="K4" i="1" a="1"/>
  <c r="K4" i="1" s="1"/>
  <c r="G10" i="1" a="1"/>
  <c r="G10" i="1" s="1"/>
  <c r="K9" i="1" a="1"/>
  <c r="K9" i="1" s="1"/>
  <c r="I9" i="1" a="1"/>
  <c r="I9" i="1" s="1"/>
  <c r="J7" i="1" a="1"/>
  <c r="J7" i="1" s="1"/>
  <c r="K10" i="1" a="1"/>
  <c r="K10" i="1" s="1"/>
  <c r="G9" i="1" a="1"/>
  <c r="G9" i="1" s="1"/>
  <c r="H7" i="1" a="1"/>
  <c r="H7" i="1" s="1"/>
  <c r="J6" i="1" a="1"/>
  <c r="J6" i="1" s="1"/>
  <c r="I4" i="1" a="1"/>
  <c r="I4" i="1" s="1"/>
  <c r="F4" i="1" a="1"/>
  <c r="F4" i="1" s="1"/>
  <c r="J9" i="1" a="1"/>
  <c r="J9" i="1" s="1"/>
  <c r="J11" i="1" a="1"/>
  <c r="J11" i="1" s="1"/>
  <c r="K6" i="1" a="1"/>
  <c r="K6" i="1" s="1"/>
  <c r="K5" i="1" a="1"/>
  <c r="K5" i="1" s="1"/>
  <c r="H5" i="1" a="1"/>
  <c r="H5" i="1" s="1"/>
  <c r="K7" i="1" a="1"/>
  <c r="K7" i="1" s="1"/>
  <c r="G4" i="1" a="1"/>
  <c r="G4" i="1" s="1"/>
  <c r="G6" i="1" a="1"/>
  <c r="G6" i="1" s="1"/>
  <c r="I7" i="1" a="1"/>
  <c r="I7" i="1" s="1"/>
  <c r="F7" i="1" a="1"/>
  <c r="F7" i="1" s="1"/>
  <c r="J4" i="1" a="1"/>
  <c r="J4" i="1" s="1"/>
  <c r="I11" i="1" a="1"/>
  <c r="I11" i="1" s="1"/>
  <c r="F6" i="1" a="1"/>
  <c r="F6" i="1" s="1"/>
  <c r="G781" i="1" l="1"/>
  <c r="G784" i="1"/>
  <c r="G785" i="1" s="1"/>
  <c r="I781" i="1"/>
  <c r="I784" i="1"/>
  <c r="I785" i="1" s="1"/>
  <c r="J900" i="1"/>
  <c r="H897" i="1"/>
  <c r="G897" i="1"/>
  <c r="K398" i="1"/>
  <c r="K518" i="1" s="1"/>
  <c r="I398" i="1"/>
  <c r="I518" i="1" s="1"/>
  <c r="K397" i="1"/>
  <c r="K517" i="1" s="1"/>
  <c r="K384" i="1"/>
  <c r="K515" i="1" s="1"/>
  <c r="I384" i="1"/>
  <c r="I515" i="1" s="1"/>
  <c r="K383" i="1"/>
  <c r="K514" i="1" s="1"/>
  <c r="I383" i="1"/>
  <c r="I514" i="1" s="1"/>
  <c r="I382" i="1"/>
  <c r="I513" i="1" s="1"/>
  <c r="G321" i="1"/>
  <c r="G476" i="1" s="1"/>
  <c r="I378" i="1"/>
  <c r="I435" i="1" s="1"/>
  <c r="F378" i="1"/>
  <c r="F435" i="1" s="1"/>
  <c r="G313" i="1"/>
  <c r="G418" i="1" s="1"/>
  <c r="G312" i="1"/>
  <c r="G417" i="1" s="1"/>
  <c r="F312" i="1"/>
  <c r="F417" i="1" s="1"/>
  <c r="F298" i="1"/>
  <c r="F411" i="1" s="1"/>
  <c r="G724" i="1" a="1"/>
  <c r="G724" i="1" s="1"/>
  <c r="G726" i="1" s="1" a="1"/>
  <c r="G726" i="1" s="1"/>
  <c r="K740" i="1" a="1"/>
  <c r="K740" i="1" s="1"/>
  <c r="K742" i="1" s="1" a="1"/>
  <c r="K742" i="1" s="1"/>
  <c r="H315" i="1"/>
  <c r="H470" i="1" s="1"/>
  <c r="G362" i="1"/>
  <c r="K314" i="1"/>
  <c r="K469" i="1" s="1"/>
  <c r="H361" i="1"/>
  <c r="H502" i="1" s="1"/>
  <c r="I380" i="1"/>
  <c r="I511" i="1" s="1"/>
  <c r="F315" i="1"/>
  <c r="F470" i="1" s="1"/>
  <c r="J380" i="1"/>
  <c r="J511" i="1" s="1"/>
  <c r="F380" i="1"/>
  <c r="F511" i="1" s="1"/>
  <c r="J361" i="1"/>
  <c r="J502" i="1" s="1"/>
  <c r="F361" i="1"/>
  <c r="F502" i="1" s="1"/>
  <c r="G380" i="1"/>
  <c r="G511" i="1" s="1"/>
  <c r="H784" i="1"/>
  <c r="H785" i="1" s="1"/>
  <c r="H781" i="1"/>
  <c r="F784" i="1"/>
  <c r="F785" i="1" s="1"/>
  <c r="F781" i="1"/>
  <c r="K323" i="1"/>
  <c r="K478" i="1" s="1"/>
  <c r="K127" i="1"/>
  <c r="I127" i="1"/>
  <c r="I323" i="1"/>
  <c r="I478" i="1" s="1"/>
  <c r="H127" i="1"/>
  <c r="H323" i="1"/>
  <c r="H478" i="1" s="1"/>
  <c r="G323" i="1"/>
  <c r="G478" i="1" s="1"/>
  <c r="G127" i="1"/>
  <c r="I126" i="1"/>
  <c r="I322" i="1"/>
  <c r="I477" i="1" s="1"/>
  <c r="H126" i="1"/>
  <c r="H322" i="1"/>
  <c r="H477" i="1" s="1"/>
  <c r="G322" i="1"/>
  <c r="G477" i="1" s="1"/>
  <c r="G126" i="1"/>
  <c r="F322" i="1"/>
  <c r="F477" i="1" s="1"/>
  <c r="F126" i="1"/>
  <c r="I124" i="1"/>
  <c r="I320" i="1"/>
  <c r="I475" i="1" s="1"/>
  <c r="G124" i="1"/>
  <c r="G320" i="1"/>
  <c r="G475" i="1" s="1"/>
  <c r="K319" i="1"/>
  <c r="K474" i="1" s="1"/>
  <c r="K123" i="1"/>
  <c r="G123" i="1"/>
  <c r="G319" i="1"/>
  <c r="G474" i="1" s="1"/>
  <c r="K122" i="1"/>
  <c r="K318" i="1"/>
  <c r="K473" i="1" s="1"/>
  <c r="J122" i="1"/>
  <c r="J318" i="1"/>
  <c r="J473" i="1" s="1"/>
  <c r="I318" i="1"/>
  <c r="I473" i="1" s="1"/>
  <c r="I122" i="1"/>
  <c r="F318" i="1"/>
  <c r="F473" i="1" s="1"/>
  <c r="F122" i="1"/>
  <c r="G317" i="1"/>
  <c r="G472" i="1" s="1"/>
  <c r="G121" i="1"/>
  <c r="F121" i="1"/>
  <c r="F317" i="1"/>
  <c r="F472" i="1" s="1"/>
  <c r="K316" i="1"/>
  <c r="K471" i="1" s="1"/>
  <c r="K120" i="1"/>
  <c r="J316" i="1"/>
  <c r="J471" i="1" s="1"/>
  <c r="J120" i="1"/>
  <c r="I316" i="1"/>
  <c r="I471" i="1" s="1"/>
  <c r="I120" i="1"/>
  <c r="G120" i="1"/>
  <c r="G316" i="1"/>
  <c r="G471" i="1" s="1"/>
  <c r="F120" i="1"/>
  <c r="F316" i="1"/>
  <c r="F471" i="1" s="1"/>
  <c r="K117" i="1"/>
  <c r="K313" i="1"/>
  <c r="K418" i="1" s="1"/>
  <c r="J313" i="1"/>
  <c r="J418" i="1" s="1"/>
  <c r="J117" i="1"/>
  <c r="I117" i="1"/>
  <c r="I313" i="1"/>
  <c r="I418" i="1" s="1"/>
  <c r="K312" i="1"/>
  <c r="K417" i="1" s="1"/>
  <c r="K116" i="1"/>
  <c r="J312" i="1"/>
  <c r="J417" i="1" s="1"/>
  <c r="J116" i="1"/>
  <c r="I116" i="1"/>
  <c r="I312" i="1"/>
  <c r="I417" i="1" s="1"/>
  <c r="I361" i="1"/>
  <c r="I502" i="1" s="1"/>
  <c r="H281" i="1"/>
  <c r="H380" i="1" s="1"/>
  <c r="H511" i="1" s="1"/>
  <c r="H381" i="1"/>
  <c r="H512" i="1" s="1"/>
  <c r="K272" i="1"/>
  <c r="K361" i="1" s="1"/>
  <c r="K502" i="1" s="1"/>
  <c r="K362" i="1"/>
  <c r="F359" i="1"/>
  <c r="F426" i="1" s="1"/>
  <c r="I360" i="1"/>
  <c r="I427" i="1" s="1"/>
  <c r="I196" i="1"/>
  <c r="I359" i="1" s="1"/>
  <c r="I426" i="1" s="1"/>
  <c r="G239" i="1"/>
  <c r="G314" i="1" s="1"/>
  <c r="G469" i="1" s="1"/>
  <c r="G315" i="1"/>
  <c r="G470" i="1" s="1"/>
  <c r="J381" i="1"/>
  <c r="J512" i="1" s="1"/>
  <c r="K381" i="1"/>
  <c r="K512" i="1" s="1"/>
  <c r="K281" i="1"/>
  <c r="J724" i="1" a="1"/>
  <c r="J724" i="1" s="1"/>
  <c r="J726" i="1" s="1" a="1"/>
  <c r="J726" i="1" s="1"/>
  <c r="J740" i="1" a="1"/>
  <c r="J740" i="1" s="1"/>
  <c r="J742" i="1" s="1" a="1"/>
  <c r="J742" i="1" s="1"/>
  <c r="K784" i="1"/>
  <c r="K785" i="1" s="1"/>
  <c r="K781" i="1"/>
  <c r="K360" i="1"/>
  <c r="K427" i="1" s="1"/>
  <c r="K196" i="1"/>
  <c r="K359" i="1" s="1"/>
  <c r="K426" i="1" s="1"/>
  <c r="F117" i="1"/>
  <c r="F313" i="1"/>
  <c r="F418" i="1" s="1"/>
  <c r="J362" i="1"/>
  <c r="I381" i="1"/>
  <c r="I512" i="1" s="1"/>
  <c r="G381" i="1"/>
  <c r="G512" i="1" s="1"/>
  <c r="H313" i="1"/>
  <c r="H418" i="1" s="1"/>
  <c r="G272" i="1"/>
  <c r="G361" i="1" s="1"/>
  <c r="G502" i="1" s="1"/>
  <c r="F127" i="1"/>
  <c r="J315" i="1"/>
  <c r="J470" i="1" s="1"/>
  <c r="K901" i="1"/>
  <c r="K900" i="1"/>
  <c r="K923" i="1"/>
  <c r="K922" i="1" s="1"/>
  <c r="K897" i="1"/>
  <c r="H121" i="1"/>
  <c r="I362" i="1"/>
  <c r="H320" i="1"/>
  <c r="H475" i="1" s="1"/>
  <c r="H124" i="1"/>
  <c r="F360" i="1"/>
  <c r="F427" i="1" s="1"/>
  <c r="G360" i="1"/>
  <c r="G427" i="1" s="1"/>
  <c r="H122" i="1"/>
  <c r="J127" i="1"/>
  <c r="H316" i="1"/>
  <c r="H471" i="1" s="1"/>
  <c r="F118" i="1"/>
  <c r="H360" i="1"/>
  <c r="H427" i="1" s="1"/>
  <c r="F396" i="1"/>
  <c r="F437" i="1" s="1"/>
  <c r="K320" i="1"/>
  <c r="K475" i="1" s="1"/>
  <c r="G382" i="1"/>
  <c r="G513" i="1" s="1"/>
  <c r="F239" i="1"/>
  <c r="F314" i="1" s="1"/>
  <c r="F469" i="1" s="1"/>
  <c r="I317" i="1"/>
  <c r="I472" i="1" s="1"/>
  <c r="J360" i="1"/>
  <c r="J427" i="1" s="1"/>
  <c r="H396" i="1"/>
  <c r="H437" i="1" s="1"/>
  <c r="J317" i="1"/>
  <c r="J472" i="1" s="1"/>
  <c r="I239" i="1"/>
  <c r="I314" i="1" s="1"/>
  <c r="I469" i="1" s="1"/>
  <c r="I396" i="1"/>
  <c r="I437" i="1" s="1"/>
  <c r="H239" i="1"/>
  <c r="H314" i="1" s="1"/>
  <c r="H469" i="1" s="1"/>
  <c r="K317" i="1"/>
  <c r="K472" i="1" s="1"/>
  <c r="H359" i="1"/>
  <c r="H426" i="1" s="1"/>
  <c r="I901" i="1"/>
  <c r="I900" i="1"/>
  <c r="I923" i="1"/>
  <c r="I922" i="1" s="1"/>
  <c r="H139" i="1" a="1"/>
  <c r="H139" i="1" s="1"/>
  <c r="I123" i="1"/>
  <c r="G318" i="1"/>
  <c r="G473" i="1" s="1"/>
  <c r="H724" i="1" a="1"/>
  <c r="H724" i="1" s="1"/>
  <c r="H726" i="1" s="1" a="1"/>
  <c r="H726" i="1" s="1"/>
  <c r="I740" i="1" a="1"/>
  <c r="I740" i="1" s="1"/>
  <c r="I742" i="1" s="1" a="1"/>
  <c r="I742" i="1" s="1"/>
  <c r="J123" i="1"/>
  <c r="J322" i="1"/>
  <c r="J477" i="1" s="1"/>
  <c r="I315" i="1"/>
  <c r="I470" i="1" s="1"/>
  <c r="H116" i="1"/>
  <c r="H312" i="1"/>
  <c r="H417" i="1" s="1"/>
  <c r="F123" i="1"/>
  <c r="F319" i="1"/>
  <c r="F474" i="1" s="1"/>
  <c r="J124" i="1"/>
  <c r="F724" i="1" a="1"/>
  <c r="F724" i="1" s="1"/>
  <c r="F726" i="1" s="1" a="1"/>
  <c r="F726" i="1" s="1"/>
  <c r="K315" i="1"/>
  <c r="K470" i="1" s="1"/>
  <c r="J314" i="1"/>
  <c r="J469" i="1" s="1"/>
  <c r="F900" i="1"/>
  <c r="F897" i="1"/>
  <c r="F740" i="1" a="1"/>
  <c r="F740" i="1" s="1"/>
  <c r="F742" i="1" s="1" a="1"/>
  <c r="F742" i="1" s="1"/>
  <c r="H319" i="1"/>
  <c r="H474" i="1" s="1"/>
  <c r="H362" i="1"/>
  <c r="J781" i="1"/>
  <c r="J784" i="1"/>
  <c r="J785" i="1" s="1"/>
  <c r="K322" i="1"/>
  <c r="K477" i="1" s="1"/>
  <c r="G359" i="1"/>
  <c r="G426" i="1" s="1"/>
  <c r="K380" i="1"/>
  <c r="K511" i="1" s="1"/>
  <c r="I897" i="1"/>
  <c r="J897" i="1"/>
  <c r="H117" i="1"/>
  <c r="F923" i="1"/>
  <c r="F922" i="1" s="1"/>
  <c r="G923" i="1"/>
  <c r="G922" i="1" s="1"/>
  <c r="H923" i="1"/>
  <c r="H922" i="1" s="1"/>
  <c r="F320" i="1"/>
  <c r="F475" i="1" s="1"/>
  <c r="J923" i="1"/>
  <c r="J922" i="1" s="1"/>
  <c r="G900" i="1"/>
  <c r="H900" i="1"/>
  <c r="F901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I1858" i="1" l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 s="1"/>
  <c r="K2019" i="1"/>
  <c r="F1881" i="1"/>
  <c r="F1880" i="1" s="1"/>
  <c r="K1886" i="1"/>
  <c r="K1881" i="1"/>
  <c r="K1880" i="1" s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F1838" i="1" s="1"/>
  <c r="H1844" i="1"/>
  <c r="G1839" i="1"/>
  <c r="I1844" i="1"/>
  <c r="H1839" i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F1857" i="1" l="1"/>
  <c r="I1857" i="1"/>
  <c r="H1838" i="1"/>
  <c r="K1838" i="1"/>
  <c r="K1857" i="1"/>
  <c r="G1838" i="1"/>
  <c r="I1880" i="1"/>
  <c r="I1838" i="1"/>
  <c r="G1880" i="1"/>
  <c r="G1857" i="1"/>
  <c r="J1857" i="1"/>
  <c r="H1857" i="1"/>
  <c r="F1819" i="1"/>
  <c r="F1818" i="1" s="1"/>
  <c r="J1838" i="1"/>
  <c r="K1819" i="1"/>
  <c r="K1818" i="1" s="1"/>
  <c r="I1819" i="1"/>
  <c r="J1819" i="1"/>
  <c r="J1818" i="1" s="1"/>
  <c r="H1819" i="1"/>
  <c r="H1818" i="1" s="1"/>
  <c r="G1819" i="1"/>
  <c r="G1818" i="1" s="1"/>
  <c r="I1818" i="1" l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H1651" i="1" l="1"/>
  <c r="I1651" i="1"/>
  <c r="G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I1657" i="1" l="1"/>
  <c r="H1657" i="1"/>
  <c r="G1657" i="1"/>
  <c r="F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I1569" i="1" l="1"/>
  <c r="G1569" i="1"/>
  <c r="G1616" i="1"/>
  <c r="H1569" i="1"/>
  <c r="F1616" i="1"/>
  <c r="H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G1601" i="1"/>
  <c r="G1554" i="1"/>
  <c r="G1561" i="1"/>
  <c r="H1561" i="1"/>
  <c r="F1608" i="1"/>
  <c r="F1561" i="1"/>
  <c r="H1554" i="1"/>
  <c r="F1601" i="1"/>
  <c r="F1554" i="1"/>
  <c r="H1608" i="1"/>
  <c r="I1608" i="1"/>
  <c r="I1601" i="1"/>
  <c r="I1561" i="1"/>
  <c r="G1608" i="1"/>
  <c r="I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510" i="1" l="1"/>
  <c r="G1427" i="1"/>
  <c r="H1510" i="1"/>
  <c r="G1510" i="1"/>
  <c r="H1427" i="1"/>
  <c r="F1510" i="1"/>
  <c r="F1413" i="1"/>
  <c r="I1427" i="1"/>
  <c r="F1427" i="1"/>
  <c r="I1413" i="1"/>
  <c r="H1413" i="1"/>
  <c r="G1413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F1329" i="1" l="1"/>
  <c r="I1329" i="1"/>
  <c r="G1329" i="1"/>
  <c r="H1329" i="1"/>
  <c r="I1343" i="1"/>
  <c r="F1343" i="1"/>
  <c r="H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G1205" i="1" l="1"/>
  <c r="H1182" i="1"/>
  <c r="I1182" i="1"/>
  <c r="F1205" i="1"/>
  <c r="F1182" i="1"/>
  <c r="I1205" i="1"/>
  <c r="G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I1159" i="1" l="1"/>
  <c r="F1159" i="1"/>
  <c r="G1159" i="1"/>
  <c r="H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4" i="1" a="1"/>
  <c r="J734" i="1" s="1"/>
  <c r="J743" i="1" s="1"/>
  <c r="J736" i="1" a="1"/>
  <c r="J736" i="1" s="1"/>
  <c r="J75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J749" i="1"/>
  <c r="J752" i="1"/>
  <c r="J753" i="1"/>
  <c r="J751" i="1"/>
  <c r="J754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K622" i="1" l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H10" i="4" s="1"/>
  <c r="F588" i="1"/>
  <c r="C10" i="4" s="1"/>
  <c r="G10" i="4" l="1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968" i="1"/>
  <c r="I915" i="1"/>
  <c r="I968" i="1"/>
  <c r="F806" i="1"/>
  <c r="F808" i="1" s="1"/>
  <c r="H880" i="1"/>
  <c r="E5" i="4" s="1"/>
  <c r="G806" i="1"/>
  <c r="G808" i="1" s="1"/>
  <c r="I880" i="1"/>
  <c r="F5" i="4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702" i="1"/>
  <c r="H674" i="1"/>
  <c r="H660" i="1" s="1"/>
  <c r="H702" i="1"/>
  <c r="G674" i="1"/>
  <c r="G660" i="1" s="1"/>
  <c r="G702" i="1"/>
  <c r="F660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4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67" i="1" l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F1615" i="1" l="1"/>
  <c r="F1614" i="1" s="1"/>
  <c r="F1613" i="1" s="1"/>
  <c r="F1568" i="1"/>
  <c r="F1567" i="1" s="1"/>
  <c r="F1566" i="1" s="1"/>
  <c r="F1426" i="1"/>
  <c r="F1425" i="1" s="1"/>
  <c r="F1424" i="1" s="1"/>
  <c r="F1342" i="1"/>
  <c r="F1341" i="1" s="1"/>
  <c r="F1340" i="1" s="1"/>
  <c r="F1204" i="1"/>
  <c r="G1568" i="1"/>
  <c r="G1615" i="1"/>
  <c r="G1426" i="1"/>
  <c r="G1342" i="1"/>
  <c r="G1204" i="1"/>
  <c r="H1615" i="1"/>
  <c r="H1614" i="1" s="1"/>
  <c r="H1613" i="1" s="1"/>
  <c r="H1568" i="1"/>
  <c r="H1567" i="1" s="1"/>
  <c r="H1566" i="1" s="1"/>
  <c r="H1426" i="1"/>
  <c r="H1425" i="1" s="1"/>
  <c r="H1424" i="1" s="1"/>
  <c r="H1342" i="1"/>
  <c r="H1341" i="1" s="1"/>
  <c r="H1340" i="1" s="1"/>
  <c r="H1204" i="1"/>
  <c r="H1203" i="1" s="1"/>
  <c r="H1202" i="1" s="1"/>
  <c r="I1568" i="1"/>
  <c r="I1567" i="1" s="1"/>
  <c r="I1566" i="1" s="1"/>
  <c r="I1615" i="1"/>
  <c r="I1614" i="1" s="1"/>
  <c r="I1613" i="1" s="1"/>
  <c r="I1426" i="1"/>
  <c r="I1425" i="1" s="1"/>
  <c r="I1424" i="1" s="1"/>
  <c r="I1342" i="1"/>
  <c r="I1341" i="1" s="1"/>
  <c r="I1340" i="1" s="1"/>
  <c r="I1204" i="1"/>
  <c r="I1203" i="1" s="1"/>
  <c r="I1202" i="1" s="1"/>
  <c r="G1567" i="1"/>
  <c r="G1566" i="1" s="1"/>
  <c r="G1614" i="1"/>
  <c r="G1613" i="1" s="1"/>
  <c r="G1425" i="1"/>
  <c r="G1424" i="1" s="1"/>
  <c r="G1341" i="1"/>
  <c r="G1340" i="1" s="1"/>
  <c r="G1203" i="1"/>
  <c r="G1202" i="1" s="1"/>
  <c r="F1203" i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J1426" i="1" l="1"/>
  <c r="J1342" i="1"/>
  <c r="J1204" i="1"/>
  <c r="J1568" i="1"/>
  <c r="K1427" i="1"/>
  <c r="K1343" i="1"/>
  <c r="K1616" i="1"/>
  <c r="K1205" i="1"/>
  <c r="K1569" i="1"/>
  <c r="K1204" i="1"/>
  <c r="K1342" i="1"/>
  <c r="K1426" i="1"/>
  <c r="K1615" i="1"/>
  <c r="K1568" i="1"/>
  <c r="J1616" i="1"/>
  <c r="J1427" i="1"/>
  <c r="J1343" i="1"/>
  <c r="J1205" i="1"/>
  <c r="J1569" i="1"/>
  <c r="J1567" i="1" s="1"/>
  <c r="J1566" i="1" s="1"/>
  <c r="J1615" i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G1650" i="1" l="1"/>
  <c r="G1600" i="1"/>
  <c r="G1599" i="1" s="1"/>
  <c r="G1598" i="1" s="1"/>
  <c r="G1553" i="1"/>
  <c r="G1509" i="1"/>
  <c r="G1508" i="1" s="1"/>
  <c r="G1507" i="1" s="1"/>
  <c r="G1158" i="1"/>
  <c r="F1650" i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H1650" i="1"/>
  <c r="H1600" i="1"/>
  <c r="H1599" i="1" s="1"/>
  <c r="H1598" i="1" s="1"/>
  <c r="H1553" i="1"/>
  <c r="H1552" i="1" s="1"/>
  <c r="H1551" i="1" s="1"/>
  <c r="H1509" i="1"/>
  <c r="H1508" i="1" s="1"/>
  <c r="H1507" i="1" s="1"/>
  <c r="H1158" i="1"/>
  <c r="H1157" i="1" s="1"/>
  <c r="H1156" i="1" s="1"/>
  <c r="H1656" i="1"/>
  <c r="H1607" i="1"/>
  <c r="H1606" i="1" s="1"/>
  <c r="H1605" i="1" s="1"/>
  <c r="H1560" i="1"/>
  <c r="H1559" i="1" s="1"/>
  <c r="H1558" i="1" s="1"/>
  <c r="H1412" i="1"/>
  <c r="H1411" i="1" s="1"/>
  <c r="H1410" i="1" s="1"/>
  <c r="H1328" i="1"/>
  <c r="H1327" i="1" s="1"/>
  <c r="H1326" i="1" s="1"/>
  <c r="H1181" i="1"/>
  <c r="H1180" i="1" s="1"/>
  <c r="H1179" i="1" s="1"/>
  <c r="I1650" i="1"/>
  <c r="I1600" i="1"/>
  <c r="I1553" i="1"/>
  <c r="I1552" i="1" s="1"/>
  <c r="I1551" i="1" s="1"/>
  <c r="I1509" i="1"/>
  <c r="I1508" i="1" s="1"/>
  <c r="I1507" i="1" s="1"/>
  <c r="I1158" i="1"/>
  <c r="I1157" i="1" s="1"/>
  <c r="I1156" i="1" s="1"/>
  <c r="F1656" i="1"/>
  <c r="F1607" i="1"/>
  <c r="F1606" i="1" s="1"/>
  <c r="F1605" i="1" s="1"/>
  <c r="F1560" i="1"/>
  <c r="F1559" i="1" s="1"/>
  <c r="F1558" i="1" s="1"/>
  <c r="F1412" i="1"/>
  <c r="F1411" i="1" s="1"/>
  <c r="F1410" i="1" s="1"/>
  <c r="F1328" i="1"/>
  <c r="F1327" i="1" s="1"/>
  <c r="F1326" i="1" s="1"/>
  <c r="F1181" i="1"/>
  <c r="F1180" i="1" s="1"/>
  <c r="F1179" i="1" s="1"/>
  <c r="G1656" i="1"/>
  <c r="G1607" i="1"/>
  <c r="G1606" i="1" s="1"/>
  <c r="G1605" i="1" s="1"/>
  <c r="G1560" i="1"/>
  <c r="G1559" i="1" s="1"/>
  <c r="G1558" i="1" s="1"/>
  <c r="G1412" i="1"/>
  <c r="G1411" i="1" s="1"/>
  <c r="G1410" i="1" s="1"/>
  <c r="G1328" i="1"/>
  <c r="G1327" i="1" s="1"/>
  <c r="G1326" i="1" s="1"/>
  <c r="G1181" i="1"/>
  <c r="G1180" i="1" s="1"/>
  <c r="G1179" i="1" s="1"/>
  <c r="I1656" i="1"/>
  <c r="I1607" i="1"/>
  <c r="I1606" i="1" s="1"/>
  <c r="I1605" i="1" s="1"/>
  <c r="I1560" i="1"/>
  <c r="I1559" i="1" s="1"/>
  <c r="I1558" i="1" s="1"/>
  <c r="I1412" i="1"/>
  <c r="I1411" i="1" s="1"/>
  <c r="I1410" i="1" s="1"/>
  <c r="I1328" i="1"/>
  <c r="I1327" i="1" s="1"/>
  <c r="I1326" i="1" s="1"/>
  <c r="I1181" i="1"/>
  <c r="I1180" i="1" s="1"/>
  <c r="I1179" i="1" s="1"/>
  <c r="F1649" i="1"/>
  <c r="I1649" i="1"/>
  <c r="I1599" i="1"/>
  <c r="I1598" i="1" s="1"/>
  <c r="H1649" i="1"/>
  <c r="G1649" i="1"/>
  <c r="G1157" i="1"/>
  <c r="G1156" i="1" s="1"/>
  <c r="G1552" i="1"/>
  <c r="G1551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K1650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J1656" i="1" l="1"/>
  <c r="J1412" i="1"/>
  <c r="J1560" i="1"/>
  <c r="J1607" i="1"/>
  <c r="J1328" i="1"/>
  <c r="J1181" i="1"/>
  <c r="K1656" i="1"/>
  <c r="K1560" i="1"/>
  <c r="K1607" i="1"/>
  <c r="K1412" i="1"/>
  <c r="J1554" i="1"/>
  <c r="J1601" i="1"/>
  <c r="J1651" i="1"/>
  <c r="J1510" i="1"/>
  <c r="J1159" i="1"/>
  <c r="K1601" i="1"/>
  <c r="K1651" i="1"/>
  <c r="K1554" i="1"/>
  <c r="K1510" i="1"/>
  <c r="K1159" i="1"/>
  <c r="K1509" i="1"/>
  <c r="K1553" i="1"/>
  <c r="K1552" i="1" s="1"/>
  <c r="K1551" i="1" s="1"/>
  <c r="K1158" i="1"/>
  <c r="K1600" i="1"/>
  <c r="J1509" i="1"/>
  <c r="J1553" i="1"/>
  <c r="J1158" i="1"/>
  <c r="J1157" i="1" s="1"/>
  <c r="J1156" i="1" s="1"/>
  <c r="K1182" i="1"/>
  <c r="K1561" i="1"/>
  <c r="K1608" i="1"/>
  <c r="K1329" i="1"/>
  <c r="K1657" i="1"/>
  <c r="K1413" i="1"/>
  <c r="J1329" i="1"/>
  <c r="J1182" i="1"/>
  <c r="J1561" i="1"/>
  <c r="J1608" i="1"/>
  <c r="J1657" i="1"/>
  <c r="J1413" i="1"/>
  <c r="K1181" i="1"/>
  <c r="J1600" i="1"/>
  <c r="K1328" i="1"/>
  <c r="J1650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<sst xmlns="http://schemas.openxmlformats.org/spreadsheetml/2006/main" count="4756" uniqueCount="2179">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</sst>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0" fillId="22" borderId="11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2" borderId="11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P07%20integrated%20modelling/STEM_Results/sps1_cli_bs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UT_StorageDispatch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ystemCostTaxSubsidies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9.0099329821508329E-3</v>
          </cell>
          <cell r="G4">
            <v>9.9363107155391005E-3</v>
          </cell>
          <cell r="H4">
            <v>1.0811807012071054E-2</v>
          </cell>
          <cell r="I4">
            <v>1.4726504978442059</v>
          </cell>
          <cell r="J4">
            <v>2.2089769280065639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9.0099329821508329E-3</v>
          </cell>
          <cell r="G5">
            <v>9.9363107155391005E-3</v>
          </cell>
          <cell r="H5">
            <v>1.0811807012071054E-2</v>
          </cell>
          <cell r="I5">
            <v>1.4726504978442059</v>
          </cell>
          <cell r="J5">
            <v>2.2089769280065639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1.15509951462657E-3</v>
          </cell>
          <cell r="G6">
            <v>1.0063784560112599E-5</v>
          </cell>
          <cell r="H6">
            <v>2.6140692519983101E-6</v>
          </cell>
          <cell r="I6">
            <v>4.2725515658679901E-2</v>
          </cell>
          <cell r="J6">
            <v>8.5811218952888998E-2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1.15509951462657E-3</v>
          </cell>
          <cell r="G7">
            <v>1.1651632991866801E-3</v>
          </cell>
          <cell r="H7">
            <v>1.16777736843868E-3</v>
          </cell>
          <cell r="I7">
            <v>0.17017133315163799</v>
          </cell>
          <cell r="J7">
            <v>0.25598255210452597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3.2682140157425748</v>
          </cell>
          <cell r="F8">
            <v>3.8319868828754124</v>
          </cell>
          <cell r="G8">
            <v>0.60728941615720311</v>
          </cell>
          <cell r="H8">
            <v>0.89586379079885292</v>
          </cell>
          <cell r="I8">
            <v>1.1004060419831205</v>
          </cell>
          <cell r="J8">
            <v>0.9970563293753989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3.2682140157425748</v>
          </cell>
          <cell r="F9">
            <v>3.8319868828754124</v>
          </cell>
          <cell r="G9">
            <v>0.60728941615720311</v>
          </cell>
          <cell r="H9">
            <v>0.89586379079885292</v>
          </cell>
          <cell r="I9">
            <v>1.1004060419831205</v>
          </cell>
          <cell r="J9">
            <v>0.9970563293753989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0.66996813203348582</v>
          </cell>
          <cell r="F10">
            <v>9.0060228466066275E-2</v>
          </cell>
          <cell r="G10">
            <v>5.3568052044241497E-2</v>
          </cell>
          <cell r="H10">
            <v>0.60753025978258324</v>
          </cell>
          <cell r="I10">
            <v>0.65828330743056529</v>
          </cell>
          <cell r="J10">
            <v>0.42302023077529533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2.085035480222535</v>
          </cell>
          <cell r="F11">
            <v>0.26245243365186782</v>
          </cell>
          <cell r="G11">
            <v>0.1402014119269239</v>
          </cell>
          <cell r="H11">
            <v>1.2894068459500505</v>
          </cell>
          <cell r="I11">
            <v>0.74557700407760474</v>
          </cell>
          <cell r="J11">
            <v>0.46754867612006407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108.584299601608</v>
          </cell>
          <cell r="F12">
            <v>14.452810765676301</v>
          </cell>
          <cell r="G12">
            <v>8.6862405681258092</v>
          </cell>
          <cell r="H12">
            <v>95.192937490212003</v>
          </cell>
          <cell r="I12">
            <v>103.41351656283101</v>
          </cell>
          <cell r="J12">
            <v>66.444860810937001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1.9252535390356031</v>
          </cell>
          <cell r="F13">
            <v>0.25625551002972224</v>
          </cell>
          <cell r="G13">
            <v>0.15401135759088325</v>
          </cell>
          <cell r="H13">
            <v>1.6878180406065957</v>
          </cell>
          <cell r="I13">
            <v>1.8335729887026744</v>
          </cell>
          <cell r="J13">
            <v>1.1781003689882448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6.7692347085864401E-7</v>
          </cell>
          <cell r="G14">
            <v>9.6180679856846801E-6</v>
          </cell>
          <cell r="H14">
            <v>1.93251108038884E-2</v>
          </cell>
          <cell r="I14">
            <v>4.0654985722743002E-2</v>
          </cell>
          <cell r="J14">
            <v>6.9843482520016902E-6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2.6604549252427404E-2</v>
          </cell>
          <cell r="F15">
            <v>1.9677096388641763E-2</v>
          </cell>
          <cell r="G15">
            <v>1.2738569634689445E-2</v>
          </cell>
          <cell r="H15">
            <v>2.3198231864185105E-2</v>
          </cell>
          <cell r="I15">
            <v>5.9986256670883836E-2</v>
          </cell>
          <cell r="J15">
            <v>4.5687158628400289E-2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6.7990986532379694</v>
          </cell>
          <cell r="F16">
            <v>7.3171723556097286E-4</v>
          </cell>
          <cell r="G16">
            <v>6.3671305188882821E-4</v>
          </cell>
          <cell r="H16">
            <v>2.5997854093891103E-4</v>
          </cell>
          <cell r="I16">
            <v>3.1564949837307175E-4</v>
          </cell>
          <cell r="J16">
            <v>2.2362469863642729E-4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6.7990986532379694</v>
          </cell>
          <cell r="F17">
            <v>7.3171723556097286E-4</v>
          </cell>
          <cell r="G17">
            <v>6.3671305188882821E-4</v>
          </cell>
          <cell r="H17">
            <v>2.5997854093891103E-4</v>
          </cell>
          <cell r="I17">
            <v>3.1564949837307175E-4</v>
          </cell>
          <cell r="J17">
            <v>2.2362469863642729E-4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1.4317081977452501E-6</v>
          </cell>
          <cell r="F18">
            <v>1.1857620838184E-6</v>
          </cell>
          <cell r="G18">
            <v>1.39571493788931E-6</v>
          </cell>
          <cell r="H18">
            <v>1.4779190520190499E-6</v>
          </cell>
          <cell r="I18">
            <v>1.09768822171966E-6</v>
          </cell>
          <cell r="J18">
            <v>1.55298141166712E-6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1.462621249782065</v>
          </cell>
          <cell r="F19">
            <v>7.6631482788003247E-4</v>
          </cell>
          <cell r="G19">
            <v>7.4141552472006822E-4</v>
          </cell>
          <cell r="H19">
            <v>6.9464734355628721E-4</v>
          </cell>
          <cell r="I19">
            <v>6.9143990071141026E-4</v>
          </cell>
          <cell r="J19">
            <v>6.9047733390359411E-4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1.7794200167453051E-3</v>
          </cell>
          <cell r="F20">
            <v>1.7746564527431183E-3</v>
          </cell>
          <cell r="G20">
            <v>1.7919350208852563E-3</v>
          </cell>
          <cell r="H20">
            <v>2.1116479807857014E-2</v>
          </cell>
          <cell r="I20">
            <v>3.9651027900963733E-2</v>
          </cell>
          <cell r="J20">
            <v>3.533857604209889E-2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1.7794200167453038E-3</v>
          </cell>
          <cell r="F21">
            <v>1.7746564527431168E-3</v>
          </cell>
          <cell r="G21">
            <v>1.7919350208852548E-3</v>
          </cell>
          <cell r="H21">
            <v>2.111647980785699E-2</v>
          </cell>
          <cell r="I21">
            <v>3.965102790096367E-2</v>
          </cell>
          <cell r="J21">
            <v>3.5338576042098863E-2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1.9714161218515117E-3</v>
          </cell>
          <cell r="F22">
            <v>1.9659560489736108E-3</v>
          </cell>
          <cell r="G22">
            <v>1.9828216190765609E-3</v>
          </cell>
          <cell r="H22">
            <v>2.3352999637327357E-2</v>
          </cell>
          <cell r="I22">
            <v>4.3849095478613369E-2</v>
          </cell>
          <cell r="J22">
            <v>3.9079967297221761E-2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1.9714161218515117E-3</v>
          </cell>
          <cell r="F23">
            <v>1.9659560489736108E-3</v>
          </cell>
          <cell r="G23">
            <v>1.9828216190765609E-3</v>
          </cell>
          <cell r="H23">
            <v>2.3352999637327357E-2</v>
          </cell>
          <cell r="I23">
            <v>4.3849095478613369E-2</v>
          </cell>
          <cell r="J23">
            <v>3.9079967297221761E-2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7.2752117280520999E-4</v>
          </cell>
          <cell r="F24">
            <v>1.1884909956016299E-6</v>
          </cell>
          <cell r="G24">
            <v>6.0912772667816597E-6</v>
          </cell>
          <cell r="H24">
            <v>1.4591544637264199E-2</v>
          </cell>
          <cell r="I24">
            <v>9.7430668697303796E-3</v>
          </cell>
          <cell r="J24">
            <v>8.79857264080873E-3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7.298482986122641E-4</v>
          </cell>
          <cell r="F25">
            <v>7.3059337118813977E-4</v>
          </cell>
          <cell r="G25">
            <v>7.3615990063230312E-4</v>
          </cell>
          <cell r="H25">
            <v>1.5129674141153852E-2</v>
          </cell>
          <cell r="I25">
            <v>1.6833546297501899E-2</v>
          </cell>
          <cell r="J25">
            <v>1.4475197260131389E-2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1.5825938919849647E-5</v>
          </cell>
          <cell r="F26">
            <v>8.6836953053856937E-5</v>
          </cell>
          <cell r="G26">
            <v>7.48833911713013E-2</v>
          </cell>
          <cell r="H26">
            <v>0.27659080211921466</v>
          </cell>
          <cell r="I26">
            <v>0.28002855257832487</v>
          </cell>
          <cell r="J26">
            <v>1.934272327546513E-5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1.5825938919849623E-5</v>
          </cell>
          <cell r="F27">
            <v>8.6766033179993288E-5</v>
          </cell>
          <cell r="G27">
            <v>7.4787876641746062E-2</v>
          </cell>
          <cell r="H27">
            <v>0.27659080211921511</v>
          </cell>
          <cell r="I27">
            <v>0.28002855257832515</v>
          </cell>
          <cell r="J27">
            <v>1.934272327546513E-5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2.392522416715597E-5</v>
          </cell>
          <cell r="F28">
            <v>1.0720139616168787E-4</v>
          </cell>
          <cell r="G28">
            <v>8.9141406809893062E-2</v>
          </cell>
          <cell r="H28">
            <v>0.31791873588410924</v>
          </cell>
          <cell r="I28">
            <v>0.301108521626619</v>
          </cell>
          <cell r="J28">
            <v>1.934272327546513E-5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2.392522416715597E-5</v>
          </cell>
          <cell r="F29">
            <v>1.0720139616168787E-4</v>
          </cell>
          <cell r="G29">
            <v>8.9141406809893062E-2</v>
          </cell>
          <cell r="H29">
            <v>0.31791873588410924</v>
          </cell>
          <cell r="I29">
            <v>0.301108521626619</v>
          </cell>
          <cell r="J29">
            <v>1.934272327546513E-5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4.0217037191035299E-3</v>
          </cell>
          <cell r="F30">
            <v>5.7244783305820403E-5</v>
          </cell>
          <cell r="G30">
            <v>7.66777646967591E-4</v>
          </cell>
          <cell r="H30">
            <v>1.2592888294625199E-2</v>
          </cell>
          <cell r="I30">
            <v>3.16593161692456E-5</v>
          </cell>
          <cell r="J30">
            <v>5.9630528278843098E-6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4.0217037191035299E-3</v>
          </cell>
          <cell r="F31">
            <v>4.0733096515310398E-3</v>
          </cell>
          <cell r="G31">
            <v>4.8165694030108562E-3</v>
          </cell>
          <cell r="H31">
            <v>1.7362992008643285E-2</v>
          </cell>
          <cell r="I31">
            <v>1.7482286496106364E-2</v>
          </cell>
          <cell r="J31">
            <v>1.89908949682683E-3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0.79039249091282915</v>
          </cell>
          <cell r="J32">
            <v>1.0612913104745432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0.79837625344730234</v>
          </cell>
          <cell r="J33">
            <v>1.0720114247217607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1.14190555907886E-6</v>
          </cell>
          <cell r="I34">
            <v>5.6793276934400401E-2</v>
          </cell>
          <cell r="J34">
            <v>1.38380183194221E-2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1.14190555907886E-6</v>
          </cell>
          <cell r="I35">
            <v>5.6797894660444298E-2</v>
          </cell>
          <cell r="J35">
            <v>7.0635912979866405E-2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1.7719158490073113E-3</v>
          </cell>
          <cell r="F36">
            <v>1.7670675916182982E-3</v>
          </cell>
          <cell r="G36">
            <v>1.7840486505145668E-3</v>
          </cell>
          <cell r="H36">
            <v>2.298850760158979E-2</v>
          </cell>
          <cell r="I36">
            <v>0.36899688912595879</v>
          </cell>
          <cell r="J36">
            <v>0.61078138104947766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1.7719158490073085E-3</v>
          </cell>
          <cell r="F37">
            <v>1.7670675916182958E-3</v>
          </cell>
          <cell r="G37">
            <v>1.7840486505145651E-3</v>
          </cell>
          <cell r="H37">
            <v>2.2988507601589762E-2</v>
          </cell>
          <cell r="I37">
            <v>0.36899688912595868</v>
          </cell>
          <cell r="J37">
            <v>0.61078138104947732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1.9631175269241626E-3</v>
          </cell>
          <cell r="F38">
            <v>1.9575751013843094E-3</v>
          </cell>
          <cell r="G38">
            <v>1.9735220607047582E-3</v>
          </cell>
          <cell r="H38">
            <v>2.5422609091635597E-2</v>
          </cell>
          <cell r="I38">
            <v>0.40806132277127344</v>
          </cell>
          <cell r="J38">
            <v>0.67544190883750599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1.9631175269241626E-3</v>
          </cell>
          <cell r="F39">
            <v>1.9575751013843094E-3</v>
          </cell>
          <cell r="G39">
            <v>1.9735220607047582E-3</v>
          </cell>
          <cell r="H39">
            <v>2.5422609091635597E-2</v>
          </cell>
          <cell r="I39">
            <v>0.40806132277127344</v>
          </cell>
          <cell r="J39">
            <v>0.67544190883750599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7.2474223542220604E-4</v>
          </cell>
          <cell r="F40">
            <v>1.1860543165546201E-6</v>
          </cell>
          <cell r="G40">
            <v>5.6209858981542196E-6</v>
          </cell>
          <cell r="H40">
            <v>2.5030459198472702E-2</v>
          </cell>
          <cell r="I40">
            <v>8.9980157098888902E-2</v>
          </cell>
          <cell r="J40">
            <v>0.19267643871163201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7.2681216521925112E-4</v>
          </cell>
          <cell r="F41">
            <v>7.2755758069746352E-4</v>
          </cell>
          <cell r="G41">
            <v>7.3265690538648783E-4</v>
          </cell>
          <cell r="H41">
            <v>2.556608086012388E-2</v>
          </cell>
          <cell r="I41">
            <v>0.16486772107603892</v>
          </cell>
          <cell r="J41">
            <v>0.25016553421686522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2.2466449423307018</v>
          </cell>
          <cell r="J42">
            <v>4.4441202638348614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576.77465193154626</v>
          </cell>
          <cell r="J43">
            <v>1140.926129456006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-576.77465193154501</v>
          </cell>
          <cell r="J44">
            <v>-1140.9261294560099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622.89639241124405</v>
          </cell>
          <cell r="J45">
            <v>1208.00019534237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6.7122456078797885</v>
          </cell>
          <cell r="J46">
            <v>13.017243484292772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8.5280086416198303E-2</v>
          </cell>
          <cell r="J47">
            <v>8.5608806422921999E-2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8.5280086416198303E-2</v>
          </cell>
          <cell r="J48">
            <v>0.17088883653888962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5.4466241498773098E-2</v>
          </cell>
          <cell r="G49">
            <v>4.7434916603548656E-2</v>
          </cell>
          <cell r="H49">
            <v>0.12570532278407762</v>
          </cell>
          <cell r="I49">
            <v>0.12702960891797085</v>
          </cell>
          <cell r="J49">
            <v>0.13210507501793983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3.4151953432156152</v>
          </cell>
          <cell r="F50">
            <v>3.8270033799733465</v>
          </cell>
          <cell r="G50">
            <v>4.9167138757419382</v>
          </cell>
          <cell r="H50">
            <v>5.1548859881801858</v>
          </cell>
          <cell r="I50">
            <v>4.6783027544009048</v>
          </cell>
          <cell r="J50">
            <v>4.0024788887368432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3.1840710334518385</v>
          </cell>
          <cell r="F51">
            <v>3.5391942575610353</v>
          </cell>
          <cell r="G51">
            <v>1.6172668516772633</v>
          </cell>
          <cell r="H51">
            <v>1.7467966429621604</v>
          </cell>
          <cell r="I51">
            <v>1.6405053739355822</v>
          </cell>
          <cell r="J51">
            <v>1.4585065450352093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1.7407420065651527</v>
          </cell>
          <cell r="F52">
            <v>1.7810848732494007</v>
          </cell>
          <cell r="G52">
            <v>1.6207525274133474</v>
          </cell>
          <cell r="H52">
            <v>1.3945668637592366</v>
          </cell>
          <cell r="I52">
            <v>1.8698215818813013</v>
          </cell>
          <cell r="J52">
            <v>2.1393557498672955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0.35009491805312259</v>
          </cell>
          <cell r="G53">
            <v>9.3670771659944738E-2</v>
          </cell>
          <cell r="H53">
            <v>0.18777243672396102</v>
          </cell>
          <cell r="I53">
            <v>0.20610601205995074</v>
          </cell>
          <cell r="J53">
            <v>0.21368794630572657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9.2187373158750496</v>
          </cell>
          <cell r="F54">
            <v>10.558198196767965</v>
          </cell>
          <cell r="G54">
            <v>9.149479060133606</v>
          </cell>
          <cell r="H54">
            <v>9.4606352015385156</v>
          </cell>
          <cell r="I54">
            <v>9.2953654855317254</v>
          </cell>
          <cell r="J54">
            <v>8.6044707034774284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0.62768785930959603</v>
          </cell>
          <cell r="F55">
            <v>1.86066464077577E-6</v>
          </cell>
          <cell r="G55">
            <v>1.22389339628289E-7</v>
          </cell>
          <cell r="H55">
            <v>1.40028996081983E-7</v>
          </cell>
          <cell r="I55">
            <v>2.5477710373998898E-7</v>
          </cell>
          <cell r="J55">
            <v>3.8593744516786702E-7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0.62768785930959603</v>
          </cell>
          <cell r="F56">
            <v>0.62768971997423695</v>
          </cell>
          <cell r="G56">
            <v>0.62768984236357706</v>
          </cell>
          <cell r="H56">
            <v>0.62768998239257301</v>
          </cell>
          <cell r="I56">
            <v>0.62769044118860595</v>
          </cell>
          <cell r="J56">
            <v>0.62769082712605095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8.8960216593100359E-3</v>
          </cell>
          <cell r="F57">
            <v>2.3600430417083972E-4</v>
          </cell>
          <cell r="G57">
            <v>5.3218570708122468E-3</v>
          </cell>
          <cell r="H57">
            <v>8.8438842740833871E-4</v>
          </cell>
          <cell r="I57">
            <v>2.355795095709534E-3</v>
          </cell>
          <cell r="J57">
            <v>8.7337286635576949E-5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8.8960216593100567E-3</v>
          </cell>
          <cell r="F58">
            <v>2.3584707278898119E-4</v>
          </cell>
          <cell r="G58">
            <v>5.3163192382723844E-3</v>
          </cell>
          <cell r="H58">
            <v>8.8438842740833871E-4</v>
          </cell>
          <cell r="I58">
            <v>2.3557950957095422E-3</v>
          </cell>
          <cell r="J58">
            <v>8.7337286635577043E-5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1.1852226339717758E-2</v>
          </cell>
          <cell r="F59">
            <v>3.1127822599434494E-4</v>
          </cell>
          <cell r="G59">
            <v>6.8685405247564469E-3</v>
          </cell>
          <cell r="H59">
            <v>1.1071137095870407E-3</v>
          </cell>
          <cell r="I59">
            <v>2.7732487464382704E-3</v>
          </cell>
          <cell r="J59">
            <v>7.4315606527142498E-5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1.1852226339717758E-2</v>
          </cell>
          <cell r="F60">
            <v>3.1127822599434494E-4</v>
          </cell>
          <cell r="G60">
            <v>6.8685405247564469E-3</v>
          </cell>
          <cell r="H60">
            <v>1.1071137095870407E-3</v>
          </cell>
          <cell r="I60">
            <v>2.7732487464382704E-3</v>
          </cell>
          <cell r="J60">
            <v>7.4315606527142498E-5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3.3207907873698201E-3</v>
          </cell>
          <cell r="F61">
            <v>5.1768613380167198E-5</v>
          </cell>
          <cell r="G61">
            <v>4.7180027323586297E-5</v>
          </cell>
          <cell r="H61">
            <v>3.0742485241981102E-5</v>
          </cell>
          <cell r="I61">
            <v>9.0530315602823703E-5</v>
          </cell>
          <cell r="J61">
            <v>2.2190258250384601E-5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3.3207907873698201E-3</v>
          </cell>
          <cell r="F62">
            <v>3.3669435810677276E-3</v>
          </cell>
          <cell r="G62">
            <v>3.3965419248167283E-3</v>
          </cell>
          <cell r="H62">
            <v>3.3818321723701693E-3</v>
          </cell>
          <cell r="I62">
            <v>2.5201485779526062E-3</v>
          </cell>
          <cell r="J62">
            <v>1.0907186479652961E-3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3.1384611543245895E-3</v>
          </cell>
          <cell r="I63">
            <v>5.1992252498616427E-3</v>
          </cell>
          <cell r="J63">
            <v>2.3613222307174849E-3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1.1625791093401346E-3</v>
          </cell>
          <cell r="I64">
            <v>2.0089622279223151E-3</v>
          </cell>
          <cell r="J64">
            <v>9.5010929931213051E-4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5.2184540713080775E-3</v>
          </cell>
          <cell r="I65">
            <v>9.186509072730685E-3</v>
          </cell>
          <cell r="J65">
            <v>3.9114437183589918E-3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1.0342474775365501E-4</v>
          </cell>
          <cell r="I66">
            <v>8.8468727957604699E-5</v>
          </cell>
          <cell r="J66">
            <v>1.2039937238058501E-5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1.0342474775365501E-4</v>
          </cell>
          <cell r="I67">
            <v>1.7870019908847594E-4</v>
          </cell>
          <cell r="J67">
            <v>8.4494128458434029E-5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3.5600048927609258</v>
          </cell>
          <cell r="F68">
            <v>3.4647175932168515</v>
          </cell>
          <cell r="G68">
            <v>3.2262470295405659</v>
          </cell>
          <cell r="H68">
            <v>7.3775043873252786E-4</v>
          </cell>
          <cell r="I68">
            <v>2.0144497958067471E-3</v>
          </cell>
          <cell r="J68">
            <v>5.877427324781461E-4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330.01245355893701</v>
          </cell>
          <cell r="F69">
            <v>321.179320891202</v>
          </cell>
          <cell r="G69">
            <v>299.07309963840999</v>
          </cell>
          <cell r="H69">
            <v>6.8389465670505301E-2</v>
          </cell>
          <cell r="I69">
            <v>0.18673949607128501</v>
          </cell>
          <cell r="J69">
            <v>5.4483751300724102E-2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3.5600048927609258</v>
          </cell>
          <cell r="F70">
            <v>3.4647175932168515</v>
          </cell>
          <cell r="G70">
            <v>3.2262470295405659</v>
          </cell>
          <cell r="H70">
            <v>7.3775043873252786E-4</v>
          </cell>
          <cell r="I70">
            <v>2.0144497958067471E-3</v>
          </cell>
          <cell r="J70">
            <v>5.877427324781461E-4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1.1047007500140852E-4</v>
          </cell>
          <cell r="F71">
            <v>1.1541167316992452E-4</v>
          </cell>
          <cell r="G71">
            <v>5.0396560647713174E-5</v>
          </cell>
          <cell r="H71">
            <v>9.7111039130078254E-4</v>
          </cell>
          <cell r="I71">
            <v>3.9405305011672919E-3</v>
          </cell>
          <cell r="J71">
            <v>2.3368963970309227E-3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1.1047007500140875E-4</v>
          </cell>
          <cell r="F72">
            <v>1.153347833143819E-4</v>
          </cell>
          <cell r="G72">
            <v>5.0344118857236991E-5</v>
          </cell>
          <cell r="H72">
            <v>9.7111039130078254E-4</v>
          </cell>
          <cell r="I72">
            <v>3.9405305011673058E-3</v>
          </cell>
          <cell r="J72">
            <v>2.3368963970309257E-3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8.6508221161704963E-5</v>
          </cell>
          <cell r="F73">
            <v>8.7298170687783382E-5</v>
          </cell>
          <cell r="G73">
            <v>4.0245369757835073E-5</v>
          </cell>
          <cell r="H73">
            <v>1.2155161644367642E-3</v>
          </cell>
          <cell r="I73">
            <v>4.6376449881735098E-3</v>
          </cell>
          <cell r="J73">
            <v>2.598251963480039E-3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8.6508221161704963E-5</v>
          </cell>
          <cell r="F74">
            <v>8.7298170687783382E-5</v>
          </cell>
          <cell r="G74">
            <v>4.0245369757835073E-5</v>
          </cell>
          <cell r="H74">
            <v>1.2155161644367642E-3</v>
          </cell>
          <cell r="I74">
            <v>4.6376449881735098E-3</v>
          </cell>
          <cell r="J74">
            <v>2.598251963480039E-3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3.3042444640360102E-3</v>
          </cell>
          <cell r="F75">
            <v>8.0845628631417906E-5</v>
          </cell>
          <cell r="G75">
            <v>1.2435074426546701E-4</v>
          </cell>
          <cell r="H75">
            <v>1.00939474399067E-4</v>
          </cell>
          <cell r="I75">
            <v>2.9284140321520001E-4</v>
          </cell>
          <cell r="J75">
            <v>6.1762976248447895E-4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3.3042444640360102E-3</v>
          </cell>
          <cell r="F76">
            <v>3.376076001122533E-3</v>
          </cell>
          <cell r="G76">
            <v>3.4769494386164995E-3</v>
          </cell>
          <cell r="H76">
            <v>3.540107849297361E-3</v>
          </cell>
          <cell r="I76">
            <v>4.5786379527883881E-3</v>
          </cell>
          <cell r="J76">
            <v>2.5995595804429268E-3</v>
          </cell>
        </row>
        <row r="77">
          <cell r="B77" t="str">
            <v>CHPWSTCCS</v>
          </cell>
          <cell r="C77" t="str">
            <v>VAR_fout</v>
          </cell>
          <cell r="D77" t="str">
            <v>ELC35</v>
          </cell>
          <cell r="I77">
            <v>0.37580145291992473</v>
          </cell>
          <cell r="J77">
            <v>0.71175286896547652</v>
          </cell>
        </row>
        <row r="78">
          <cell r="B78" t="str">
            <v>CHPWSTCCS</v>
          </cell>
          <cell r="C78" t="str">
            <v>VAR_fout</v>
          </cell>
          <cell r="D78" t="str">
            <v>CO2_O</v>
          </cell>
          <cell r="I78">
            <v>643.3739647364547</v>
          </cell>
          <cell r="J78">
            <v>1088.6128324740107</v>
          </cell>
        </row>
        <row r="79">
          <cell r="B79" t="str">
            <v>CHPWSTCCS</v>
          </cell>
          <cell r="C79" t="str">
            <v>VAR_fout</v>
          </cell>
          <cell r="D79" t="str">
            <v>CO2</v>
          </cell>
          <cell r="I79">
            <v>-643.37396473645504</v>
          </cell>
          <cell r="J79">
            <v>-1088.61283247401</v>
          </cell>
        </row>
        <row r="80">
          <cell r="B80" t="str">
            <v>CHPWSTCCS</v>
          </cell>
          <cell r="C80" t="str">
            <v>VAR_fout</v>
          </cell>
          <cell r="D80" t="str">
            <v>LTH</v>
          </cell>
          <cell r="I80">
            <v>3.5260208560126705</v>
          </cell>
          <cell r="J80">
            <v>6.3061304190341128</v>
          </cell>
        </row>
        <row r="81">
          <cell r="B81" t="str">
            <v>CHPWSTCCS</v>
          </cell>
          <cell r="C81" t="str">
            <v>VAR_fout</v>
          </cell>
          <cell r="D81" t="str">
            <v>CO2_E</v>
          </cell>
          <cell r="I81">
            <v>722.89209520950101</v>
          </cell>
          <cell r="J81">
            <v>1223.16048592585</v>
          </cell>
        </row>
        <row r="82">
          <cell r="B82" t="str">
            <v>CHPWSTCCS</v>
          </cell>
          <cell r="C82" t="str">
            <v>VAR_fin</v>
          </cell>
          <cell r="D82" t="str">
            <v>EWST</v>
          </cell>
          <cell r="I82">
            <v>7.7897855087230692</v>
          </cell>
          <cell r="J82">
            <v>13.180608684545861</v>
          </cell>
        </row>
        <row r="83">
          <cell r="B83" t="str">
            <v>CHPWSTCCS</v>
          </cell>
          <cell r="C83" t="str">
            <v>VAR_ncap</v>
          </cell>
          <cell r="D83" t="str">
            <v>-</v>
          </cell>
          <cell r="I83">
            <v>2.1019752206257201E-2</v>
          </cell>
          <cell r="J83">
            <v>1.78676548216587E-2</v>
          </cell>
        </row>
        <row r="84">
          <cell r="B84" t="str">
            <v>CHPWSTCCS</v>
          </cell>
          <cell r="C84" t="str">
            <v>VAR_cap</v>
          </cell>
          <cell r="D84" t="str">
            <v>-</v>
          </cell>
          <cell r="I84">
            <v>2.1019752206257201E-2</v>
          </cell>
          <cell r="J84">
            <v>3.8887354189709088E-2</v>
          </cell>
        </row>
        <row r="85">
          <cell r="B85" t="str">
            <v>D-ENGA</v>
          </cell>
          <cell r="C85" t="str">
            <v>VAR_fout</v>
          </cell>
          <cell r="D85" t="str">
            <v>CO2</v>
          </cell>
          <cell r="E85">
            <v>311.50652309795402</v>
          </cell>
          <cell r="F85">
            <v>98.729213179127598</v>
          </cell>
          <cell r="G85">
            <v>0.69933002726986504</v>
          </cell>
          <cell r="J85"/>
        </row>
        <row r="86">
          <cell r="B86" t="str">
            <v>D-ENGA</v>
          </cell>
          <cell r="C86" t="str">
            <v>VAR_fout</v>
          </cell>
          <cell r="D86" t="str">
            <v>ENGA</v>
          </cell>
          <cell r="E86">
            <v>5.7163529247607352</v>
          </cell>
          <cell r="F86">
            <v>1.745025478372179</v>
          </cell>
          <cell r="G86">
            <v>1.36332279912432E-2</v>
          </cell>
          <cell r="I86">
            <v>6.3993513753118683E-5</v>
          </cell>
          <cell r="J86">
            <v>7.7902684246075091E-2</v>
          </cell>
        </row>
        <row r="87">
          <cell r="B87" t="str">
            <v>D-ENGA</v>
          </cell>
          <cell r="C87" t="str">
            <v>VAR_fout</v>
          </cell>
          <cell r="D87" t="str">
            <v>EH2</v>
          </cell>
          <cell r="I87">
            <v>2.2038103653671514E-5</v>
          </cell>
          <cell r="J87">
            <v>1.9482361163567182E-3</v>
          </cell>
        </row>
        <row r="88">
          <cell r="B88" t="str">
            <v>D-ENGA</v>
          </cell>
          <cell r="C88" t="str">
            <v>VAR_fin</v>
          </cell>
          <cell r="D88" t="str">
            <v>NGA</v>
          </cell>
          <cell r="E88">
            <v>5.5231653031552197</v>
          </cell>
          <cell r="F88">
            <v>1.7505179641689295</v>
          </cell>
          <cell r="G88">
            <v>1.2399468568614647E-2</v>
          </cell>
          <cell r="J88"/>
        </row>
        <row r="89">
          <cell r="B89" t="str">
            <v>D-ENGA</v>
          </cell>
          <cell r="C89" t="str">
            <v>VAR_fin</v>
          </cell>
          <cell r="D89" t="str">
            <v>BNGA</v>
          </cell>
          <cell r="E89">
            <v>0.21144919463123685</v>
          </cell>
          <cell r="F89">
            <v>1.2801511842862017E-4</v>
          </cell>
          <cell r="G89">
            <v>1.2803761685357986E-3</v>
          </cell>
          <cell r="I89">
            <v>6.3155117700851223E-5</v>
          </cell>
          <cell r="J89">
            <v>7.8155845507367844E-2</v>
          </cell>
        </row>
        <row r="90">
          <cell r="B90" t="str">
            <v>D-ENGA</v>
          </cell>
          <cell r="C90" t="str">
            <v>VAR_fin</v>
          </cell>
          <cell r="D90" t="str">
            <v>H2</v>
          </cell>
          <cell r="I90">
            <v>6.7738707135733545E-6</v>
          </cell>
          <cell r="J90">
            <v>1.9419815709364691E-3</v>
          </cell>
        </row>
        <row r="91">
          <cell r="B91" t="str">
            <v>D-ENGA</v>
          </cell>
          <cell r="C91" t="str">
            <v>VAR_ncap</v>
          </cell>
          <cell r="D91" t="str">
            <v>-</v>
          </cell>
          <cell r="E91">
            <v>2.18637331769161E-6</v>
          </cell>
          <cell r="F91">
            <v>4.7786705859751499E-7</v>
          </cell>
          <cell r="G91">
            <v>5.3345677081299297E-7</v>
          </cell>
          <cell r="H91">
            <v>6.8248479352251104E-7</v>
          </cell>
          <cell r="I91">
            <v>4.3898267070468404E-6</v>
          </cell>
          <cell r="J91">
            <v>4.28108093684717E-6</v>
          </cell>
        </row>
        <row r="92">
          <cell r="B92" t="str">
            <v>D-ENGA</v>
          </cell>
          <cell r="C92" t="str">
            <v>VAR_cap</v>
          </cell>
          <cell r="D92" t="str">
            <v>-</v>
          </cell>
          <cell r="E92">
            <v>1.0275141809142978</v>
          </cell>
          <cell r="F92">
            <v>1.0275146587813564</v>
          </cell>
          <cell r="G92">
            <v>1.0275151922381272</v>
          </cell>
          <cell r="H92">
            <v>1.0275158747229207</v>
          </cell>
          <cell r="I92">
            <v>1.0275218243744628</v>
          </cell>
          <cell r="J92">
            <v>0.72469079222917976</v>
          </cell>
        </row>
        <row r="93">
          <cell r="B93" t="str">
            <v>D-ILFO</v>
          </cell>
          <cell r="C93" t="str">
            <v>VAR_fout</v>
          </cell>
          <cell r="D93" t="str">
            <v>CO2</v>
          </cell>
          <cell r="E93">
            <v>689.32447394804501</v>
          </cell>
          <cell r="F93">
            <v>659.57568079643795</v>
          </cell>
          <cell r="G93">
            <v>602.388384503407</v>
          </cell>
          <cell r="H93">
            <v>498.91873798890498</v>
          </cell>
          <cell r="I93">
            <v>208.75729846918901</v>
          </cell>
          <cell r="J93">
            <v>3.3887202001156802E-4</v>
          </cell>
        </row>
        <row r="94">
          <cell r="B94" t="str">
            <v>D-ILFO</v>
          </cell>
          <cell r="C94" t="str">
            <v>VAR_fout</v>
          </cell>
          <cell r="D94" t="str">
            <v>ILFO</v>
          </cell>
          <cell r="E94">
            <v>9.1969057245255499</v>
          </cell>
          <cell r="F94">
            <v>8.7999999763998051</v>
          </cell>
          <cell r="G94">
            <v>8.0376984885695197</v>
          </cell>
          <cell r="H94">
            <v>6.7916355266417554</v>
          </cell>
          <cell r="I94">
            <v>3.0134506328815078</v>
          </cell>
          <cell r="J94">
            <v>0.22823443612506816</v>
          </cell>
        </row>
        <row r="95">
          <cell r="B95" t="str">
            <v>D-ILFO</v>
          </cell>
          <cell r="C95" t="str">
            <v>VAR_fin</v>
          </cell>
          <cell r="D95" t="str">
            <v>LFO</v>
          </cell>
          <cell r="E95">
            <v>9.3531136220901612</v>
          </cell>
          <cell r="F95">
            <v>8.9494664965595465</v>
          </cell>
          <cell r="G95">
            <v>8.1735194640896385</v>
          </cell>
          <cell r="H95">
            <v>6.7695893892660219</v>
          </cell>
          <cell r="I95">
            <v>2.8325277946972669</v>
          </cell>
          <cell r="J95">
            <v>4.5979921304147657E-6</v>
          </cell>
        </row>
        <row r="96">
          <cell r="B96" t="str">
            <v>D-ILFO</v>
          </cell>
          <cell r="C96" t="str">
            <v>VAR_fin</v>
          </cell>
          <cell r="D96" t="str">
            <v>BDS</v>
          </cell>
          <cell r="G96">
            <v>6.9798202550927372E-4</v>
          </cell>
          <cell r="H96">
            <v>0.13740641815600813</v>
          </cell>
          <cell r="I96">
            <v>0.23215001753787551</v>
          </cell>
          <cell r="J96">
            <v>0.23214783701629829</v>
          </cell>
        </row>
        <row r="97">
          <cell r="B97" t="str">
            <v>HPLNGA</v>
          </cell>
          <cell r="C97" t="str">
            <v>VAR_fout</v>
          </cell>
          <cell r="D97" t="str">
            <v>LTH</v>
          </cell>
          <cell r="E97">
            <v>1.7329051229910308</v>
          </cell>
          <cell r="F97">
            <v>1.4895280102677639</v>
          </cell>
          <cell r="G97">
            <v>4.8339351625543052E-3</v>
          </cell>
          <cell r="J97"/>
        </row>
        <row r="98">
          <cell r="B98" t="str">
            <v>HPLNGA</v>
          </cell>
          <cell r="C98" t="str">
            <v>VAR_fout</v>
          </cell>
          <cell r="D98" t="str">
            <v>CO2_E</v>
          </cell>
          <cell r="E98">
            <v>114.383844281721</v>
          </cell>
          <cell r="F98">
            <v>98.319254596959098</v>
          </cell>
          <cell r="G98">
            <v>0.31907349084823999</v>
          </cell>
          <cell r="J98"/>
        </row>
        <row r="99">
          <cell r="B99" t="str">
            <v>HPLNGA</v>
          </cell>
          <cell r="C99" t="str">
            <v>VAR_fin</v>
          </cell>
          <cell r="D99" t="str">
            <v>ENGA</v>
          </cell>
          <cell r="E99">
            <v>2.0280823454205867</v>
          </cell>
          <cell r="F99">
            <v>1.7432491949815441</v>
          </cell>
          <cell r="G99">
            <v>5.6573313980184461E-3</v>
          </cell>
          <cell r="J99"/>
        </row>
        <row r="100">
          <cell r="B100" t="str">
            <v>HPLNGA</v>
          </cell>
          <cell r="C100" t="str">
            <v>VAR_ncap</v>
          </cell>
          <cell r="D100" t="str">
            <v>-</v>
          </cell>
          <cell r="E100">
            <v>7.7279413790791904E-6</v>
          </cell>
          <cell r="F100">
            <v>5.7075000953039197E-6</v>
          </cell>
          <cell r="G100">
            <v>4.9232341512623401E-6</v>
          </cell>
          <cell r="H100">
            <v>3.6141298182919699E-6</v>
          </cell>
          <cell r="I100">
            <v>4.2130107213465902E-6</v>
          </cell>
          <cell r="J100">
            <v>2.8541932823987798E-6</v>
          </cell>
        </row>
        <row r="101">
          <cell r="B101" t="str">
            <v>HPLNGA</v>
          </cell>
          <cell r="C101" t="str">
            <v>VAR_cap</v>
          </cell>
          <cell r="D101" t="str">
            <v>-</v>
          </cell>
          <cell r="E101">
            <v>0.22025732137559501</v>
          </cell>
          <cell r="F101">
            <v>0.1890525706738273</v>
          </cell>
          <cell r="G101">
            <v>3.9883865492456039E-3</v>
          </cell>
          <cell r="H101">
            <v>2.3906464920953052E-5</v>
          </cell>
          <cell r="I101">
            <v>8.5430952888125979E-6</v>
          </cell>
          <cell r="J101">
            <v>6.4198011664117894E-6</v>
          </cell>
        </row>
        <row r="102">
          <cell r="B102" t="str">
            <v>G-INTC-IMP00-AT</v>
          </cell>
          <cell r="C102" t="str">
            <v>VAR_fout</v>
          </cell>
          <cell r="D102" t="str">
            <v>ELC</v>
          </cell>
          <cell r="E102">
            <v>15.013806910745345</v>
          </cell>
          <cell r="F102">
            <v>5.1548090132466058</v>
          </cell>
          <cell r="G102">
            <v>1.8609576167694217</v>
          </cell>
          <cell r="H102">
            <v>0.82761617683274513</v>
          </cell>
          <cell r="I102">
            <v>1.0042781463009298</v>
          </cell>
          <cell r="J102">
            <v>3.6325309830175732</v>
          </cell>
        </row>
        <row r="103">
          <cell r="B103" t="str">
            <v>G-INTC-IMP00-AT</v>
          </cell>
          <cell r="C103" t="str">
            <v>VAR_fin</v>
          </cell>
          <cell r="D103" t="str">
            <v>ELC_I-AT</v>
          </cell>
          <cell r="E103">
            <v>15.013806910745345</v>
          </cell>
          <cell r="F103">
            <v>5.1548090132466058</v>
          </cell>
          <cell r="G103">
            <v>1.8609576167694217</v>
          </cell>
          <cell r="H103">
            <v>0.82761617683274513</v>
          </cell>
          <cell r="I103">
            <v>1.0042781463009298</v>
          </cell>
          <cell r="J103">
            <v>3.6325309830175732</v>
          </cell>
        </row>
        <row r="104">
          <cell r="B104" t="str">
            <v>G-INTC-IMP00-AT</v>
          </cell>
          <cell r="C104" t="str">
            <v>VAR_ncap</v>
          </cell>
          <cell r="D104" t="str">
            <v>-</v>
          </cell>
          <cell r="E104">
            <v>1.7597673728974499E-6</v>
          </cell>
          <cell r="F104">
            <v>1.50180099243458E-6</v>
          </cell>
          <cell r="G104">
            <v>2.0996902066796798E-6</v>
          </cell>
          <cell r="H104">
            <v>3.0583540833425598E-6</v>
          </cell>
          <cell r="I104">
            <v>5.5607068115243298E-3</v>
          </cell>
          <cell r="J104">
            <v>5.54337847581298E-3</v>
          </cell>
        </row>
        <row r="105">
          <cell r="B105" t="str">
            <v>G-INTC-IMP00-AT</v>
          </cell>
          <cell r="C105" t="str">
            <v>VAR_cap</v>
          </cell>
          <cell r="D105" t="str">
            <v>-</v>
          </cell>
          <cell r="E105">
            <v>0.5752553841220569</v>
          </cell>
          <cell r="F105">
            <v>0.57356676971517395</v>
          </cell>
          <cell r="G105">
            <v>0.57356069016293898</v>
          </cell>
          <cell r="H105">
            <v>0.57355960792574079</v>
          </cell>
          <cell r="I105">
            <v>0.57356176207133824</v>
          </cell>
          <cell r="J105">
            <v>0.58390992038277423</v>
          </cell>
        </row>
        <row r="106">
          <cell r="B106" t="str">
            <v>CHPWST</v>
          </cell>
          <cell r="C106" t="str">
            <v>VAR_fout</v>
          </cell>
          <cell r="D106" t="str">
            <v>ELC35</v>
          </cell>
          <cell r="E106">
            <v>1.4050481422001078</v>
          </cell>
          <cell r="F106">
            <v>1.2995355094312073</v>
          </cell>
          <cell r="G106">
            <v>1.3189398203349425</v>
          </cell>
          <cell r="H106">
            <v>1.2901763165969575</v>
          </cell>
          <cell r="I106">
            <v>0.81565921956437637</v>
          </cell>
          <cell r="J106">
            <v>0.50243752953301113</v>
          </cell>
        </row>
        <row r="107">
          <cell r="B107" t="str">
            <v>CHPWST</v>
          </cell>
          <cell r="C107" t="str">
            <v>VAR_fout</v>
          </cell>
          <cell r="D107" t="str">
            <v>LTH</v>
          </cell>
          <cell r="E107">
            <v>14.159813142924913</v>
          </cell>
          <cell r="F107">
            <v>13.05164919411315</v>
          </cell>
          <cell r="G107">
            <v>13.17828787747551</v>
          </cell>
          <cell r="H107">
            <v>12.77963396175101</v>
          </cell>
          <cell r="I107">
            <v>7.6530609374621852</v>
          </cell>
          <cell r="J107">
            <v>4.4515965116624798</v>
          </cell>
        </row>
        <row r="108">
          <cell r="B108" t="str">
            <v>CHPWST</v>
          </cell>
          <cell r="C108" t="str">
            <v>VAR_fout</v>
          </cell>
          <cell r="D108" t="str">
            <v>CO2_E</v>
          </cell>
          <cell r="E108">
            <v>2783.9874915382502</v>
          </cell>
          <cell r="F108">
            <v>2574.9228758817899</v>
          </cell>
          <cell r="G108">
            <v>2613.3709241837801</v>
          </cell>
          <cell r="H108">
            <v>2556.37840398872</v>
          </cell>
          <cell r="I108">
            <v>1616.16175020832</v>
          </cell>
          <cell r="J108">
            <v>995.53869756305596</v>
          </cell>
        </row>
        <row r="109">
          <cell r="B109" t="str">
            <v>CHPWST</v>
          </cell>
          <cell r="C109" t="str">
            <v>VAR_fin</v>
          </cell>
          <cell r="D109" t="str">
            <v>EWST</v>
          </cell>
          <cell r="E109">
            <v>29.999865210541543</v>
          </cell>
          <cell r="F109">
            <v>27.747013748726246</v>
          </cell>
          <cell r="G109">
            <v>28.161324614049338</v>
          </cell>
          <cell r="H109">
            <v>27.547181077464671</v>
          </cell>
          <cell r="I109">
            <v>17.415536101382788</v>
          </cell>
          <cell r="J109">
            <v>10.727787689257063</v>
          </cell>
        </row>
        <row r="110">
          <cell r="B110" t="str">
            <v>CHPWST</v>
          </cell>
          <cell r="C110" t="str">
            <v>VAR_ncap</v>
          </cell>
          <cell r="D110" t="str">
            <v>-</v>
          </cell>
          <cell r="F110">
            <v>3.8684587409025402E-7</v>
          </cell>
          <cell r="G110">
            <v>3.3796708470562901E-7</v>
          </cell>
          <cell r="H110">
            <v>6.6882267825383603E-7</v>
          </cell>
          <cell r="I110">
            <v>1.0289011725837999E-6</v>
          </cell>
          <cell r="J110">
            <v>6.5454523002903197E-3</v>
          </cell>
        </row>
        <row r="111">
          <cell r="B111" t="str">
            <v>CHPWST</v>
          </cell>
          <cell r="C111" t="str">
            <v>VAR_cap</v>
          </cell>
          <cell r="D111" t="str">
            <v>-</v>
          </cell>
          <cell r="E111">
            <v>7.6767842478207893E-2</v>
          </cell>
          <cell r="F111">
            <v>7.2062688911738268E-2</v>
          </cell>
          <cell r="G111">
            <v>7.2061452750668331E-2</v>
          </cell>
          <cell r="H111">
            <v>7.049047586380755E-2</v>
          </cell>
          <cell r="I111">
            <v>5.0465141290958582E-2</v>
          </cell>
          <cell r="J111">
            <v>2.8773953769171367E-2</v>
          </cell>
        </row>
        <row r="112">
          <cell r="B112" t="str">
            <v>RHES-CHPNGA</v>
          </cell>
          <cell r="C112" t="str">
            <v>VAR_fout</v>
          </cell>
          <cell r="D112" t="str">
            <v>CO2_R</v>
          </cell>
          <cell r="E112">
            <v>4.4308141437868596</v>
          </cell>
          <cell r="F112">
            <v>0.56060303564359504</v>
          </cell>
          <cell r="G112">
            <v>0.83816057785402098</v>
          </cell>
          <cell r="H112">
            <v>1.7914780441618601</v>
          </cell>
          <cell r="I112">
            <v>0.41345650973329401</v>
          </cell>
          <cell r="J112"/>
        </row>
        <row r="113">
          <cell r="B113" t="str">
            <v>RHES-CHPNGA</v>
          </cell>
          <cell r="C113" t="str">
            <v>VAR_fout</v>
          </cell>
          <cell r="D113" t="str">
            <v>RHES_NKEV_GAS_ELC_CHP</v>
          </cell>
          <cell r="E113">
            <v>1.5514049683667647E-2</v>
          </cell>
          <cell r="F113">
            <v>2.6598535127189604E-3</v>
          </cell>
          <cell r="G113">
            <v>2.9263596056614788E-3</v>
          </cell>
          <cell r="H113">
            <v>8.4768426495958112E-3</v>
          </cell>
          <cell r="I113">
            <v>1.6683410102980643E-3</v>
          </cell>
          <cell r="J113"/>
        </row>
        <row r="114">
          <cell r="B114" t="str">
            <v>RHES-CHPNGA</v>
          </cell>
          <cell r="C114" t="str">
            <v>VAR_fout</v>
          </cell>
          <cell r="D114" t="str">
            <v>RHES_LTH_CHPNGA</v>
          </cell>
          <cell r="E114">
            <v>3.7348638127348122E-2</v>
          </cell>
          <cell r="F114">
            <v>6.3386138736964094E-3</v>
          </cell>
          <cell r="G114">
            <v>6.8668808736024826E-3</v>
          </cell>
          <cell r="H114">
            <v>1.9375640341933301E-2</v>
          </cell>
          <cell r="I114">
            <v>3.7464499880377642E-3</v>
          </cell>
          <cell r="J114"/>
        </row>
        <row r="115">
          <cell r="B115" t="str">
            <v>RHES-CHPNGA</v>
          </cell>
          <cell r="C115" t="str">
            <v>VAR_fin</v>
          </cell>
          <cell r="D115" t="str">
            <v>RNGA</v>
          </cell>
          <cell r="E115">
            <v>7.8560534464305956E-2</v>
          </cell>
          <cell r="F115">
            <v>9.93977013552475E-3</v>
          </cell>
          <cell r="G115">
            <v>1.4861003153440093E-2</v>
          </cell>
          <cell r="H115">
            <v>3.1763795109252792E-2</v>
          </cell>
          <cell r="I115">
            <v>7.3307891796683296E-3</v>
          </cell>
          <cell r="J115"/>
        </row>
        <row r="116">
          <cell r="B116" t="str">
            <v>RHES-CHPNGA</v>
          </cell>
          <cell r="C116" t="str">
            <v>VAR_ncap</v>
          </cell>
          <cell r="D116" t="str">
            <v>-</v>
          </cell>
          <cell r="F116">
            <v>4.9794488321305001E-5</v>
          </cell>
          <cell r="J116"/>
        </row>
        <row r="117">
          <cell r="B117" t="str">
            <v>RHES-CHPNGA</v>
          </cell>
          <cell r="C117" t="str">
            <v>VAR_cap</v>
          </cell>
          <cell r="D117" t="str">
            <v>-</v>
          </cell>
          <cell r="E117">
            <v>4.1594945701234499E-3</v>
          </cell>
          <cell r="F117">
            <v>8.0254638990163497E-4</v>
          </cell>
          <cell r="G117">
            <v>8.0240447418931406E-4</v>
          </cell>
          <cell r="H117">
            <v>7.5348093656940195E-4</v>
          </cell>
          <cell r="I117">
            <v>1.4820880714276591E-4</v>
          </cell>
          <cell r="J117"/>
        </row>
        <row r="118">
          <cell r="B118" t="str">
            <v>RHEM-CHPWOD</v>
          </cell>
          <cell r="C118" t="str">
            <v>VAR_fout</v>
          </cell>
          <cell r="D118" t="str">
            <v>RHEM_KEV_WOD_ELC_CHP</v>
          </cell>
          <cell r="H118">
            <v>2.8768206803785135E-3</v>
          </cell>
          <cell r="I118">
            <v>5.4378036722709496E-3</v>
          </cell>
          <cell r="J118">
            <v>2.3099409239624568E-3</v>
          </cell>
        </row>
        <row r="119">
          <cell r="B119" t="str">
            <v>RHEM-CHPWOD</v>
          </cell>
          <cell r="C119" t="str">
            <v>VAR_fout</v>
          </cell>
          <cell r="D119" t="str">
            <v>RHEM_LTH_CHPWOD</v>
          </cell>
          <cell r="H119">
            <v>7.6526264404157638E-3</v>
          </cell>
          <cell r="I119">
            <v>1.4465093512444892E-2</v>
          </cell>
          <cell r="J119">
            <v>6.1446704381267394E-3</v>
          </cell>
        </row>
        <row r="120">
          <cell r="B120" t="str">
            <v>RHEM-CHPWOD</v>
          </cell>
          <cell r="C120" t="str">
            <v>VAR_fin</v>
          </cell>
          <cell r="D120" t="str">
            <v>RWOD</v>
          </cell>
          <cell r="H120">
            <v>1.1328904070138221E-2</v>
          </cell>
          <cell r="I120">
            <v>2.1123179640826141E-2</v>
          </cell>
          <cell r="J120">
            <v>8.3939186816152957E-3</v>
          </cell>
        </row>
        <row r="121">
          <cell r="B121" t="str">
            <v>RHEM-CHPWOD</v>
          </cell>
          <cell r="C121" t="str">
            <v>VAR_ncap</v>
          </cell>
          <cell r="D121" t="str">
            <v>-</v>
          </cell>
          <cell r="H121">
            <v>2.13653877924621E-4</v>
          </cell>
          <cell r="I121">
            <v>1.7094122522985999E-4</v>
          </cell>
          <cell r="J121">
            <v>1.07921531687287E-5</v>
          </cell>
        </row>
        <row r="122">
          <cell r="B122" t="str">
            <v>RHEM-CHPWOD</v>
          </cell>
          <cell r="C122" t="str">
            <v>VAR_cap</v>
          </cell>
          <cell r="D122" t="str">
            <v>-</v>
          </cell>
          <cell r="H122">
            <v>2.13653877924621E-4</v>
          </cell>
          <cell r="I122">
            <v>4.0380096161934655E-4</v>
          </cell>
          <cell r="J122">
            <v>1.7156022969806733E-4</v>
          </cell>
        </row>
        <row r="123">
          <cell r="B123" t="str">
            <v>G-INTC-IMP00-FR</v>
          </cell>
          <cell r="C123" t="str">
            <v>VAR_fout</v>
          </cell>
          <cell r="D123" t="str">
            <v>ELC</v>
          </cell>
          <cell r="E123">
            <v>28.948622201016029</v>
          </cell>
          <cell r="F123">
            <v>22.607213010046706</v>
          </cell>
          <cell r="G123">
            <v>29.276583624337725</v>
          </cell>
          <cell r="H123">
            <v>13.734623801984666</v>
          </cell>
          <cell r="I123">
            <v>11.13769051976389</v>
          </cell>
          <cell r="J123">
            <v>9.0776683838974197</v>
          </cell>
        </row>
        <row r="124">
          <cell r="B124" t="str">
            <v>G-INTC-IMP00-FR</v>
          </cell>
          <cell r="C124" t="str">
            <v>VAR_fin</v>
          </cell>
          <cell r="D124" t="str">
            <v>ELC_I-FR</v>
          </cell>
          <cell r="E124">
            <v>28.948622201016029</v>
          </cell>
          <cell r="F124">
            <v>22.607213010046706</v>
          </cell>
          <cell r="G124">
            <v>29.276583624337725</v>
          </cell>
          <cell r="H124">
            <v>13.734623801984666</v>
          </cell>
          <cell r="I124">
            <v>11.13769051976389</v>
          </cell>
          <cell r="J124">
            <v>9.0776683838974197</v>
          </cell>
        </row>
        <row r="125">
          <cell r="B125" t="str">
            <v>G-INTC-IMP00-FR</v>
          </cell>
          <cell r="C125" t="str">
            <v>VAR_ncap</v>
          </cell>
          <cell r="D125" t="str">
            <v>-</v>
          </cell>
          <cell r="E125">
            <v>1.88201447022755E-6</v>
          </cell>
          <cell r="F125">
            <v>1.6002078262190101E-6</v>
          </cell>
          <cell r="G125">
            <v>1.78680402173478E-6</v>
          </cell>
          <cell r="H125">
            <v>1.72630719229494E-6</v>
          </cell>
          <cell r="I125">
            <v>1.6414305742095799E-6</v>
          </cell>
          <cell r="J125">
            <v>2.2990468352070501E-6</v>
          </cell>
        </row>
        <row r="126">
          <cell r="B126" t="str">
            <v>G-INTC-IMP00-FR</v>
          </cell>
          <cell r="C126" t="str">
            <v>VAR_cap</v>
          </cell>
          <cell r="D126" t="str">
            <v>-</v>
          </cell>
          <cell r="E126">
            <v>1.6999968668367855</v>
          </cell>
          <cell r="F126">
            <v>1.6999938662401533</v>
          </cell>
          <cell r="G126">
            <v>1.6999925636175013</v>
          </cell>
          <cell r="H126">
            <v>1.6999920170326079</v>
          </cell>
          <cell r="I126">
            <v>1.1999997296249223</v>
          </cell>
          <cell r="J126">
            <v>1.1999996748521538</v>
          </cell>
        </row>
        <row r="127">
          <cell r="B127" t="str">
            <v>ITOT-CHPWSTCCS</v>
          </cell>
          <cell r="C127" t="str">
            <v>VAR_fout</v>
          </cell>
          <cell r="D127" t="str">
            <v>CO2_O</v>
          </cell>
          <cell r="I127">
            <v>140.44914786452998</v>
          </cell>
          <cell r="J127">
            <v>714.9397852343111</v>
          </cell>
        </row>
        <row r="128">
          <cell r="B128" t="str">
            <v>ITOT-CHPWSTCCS</v>
          </cell>
          <cell r="C128" t="str">
            <v>VAR_fout</v>
          </cell>
          <cell r="D128" t="str">
            <v>CO2</v>
          </cell>
          <cell r="I128">
            <v>-140.44914786453</v>
          </cell>
          <cell r="J128">
            <v>-714.93978523431099</v>
          </cell>
        </row>
        <row r="129">
          <cell r="B129" t="str">
            <v>ITOT-CHPWSTCCS</v>
          </cell>
          <cell r="C129" t="str">
            <v>VAR_fout</v>
          </cell>
          <cell r="D129" t="str">
            <v>ITOT_LTH_CHP</v>
          </cell>
          <cell r="I129">
            <v>0.55961256968684503</v>
          </cell>
          <cell r="J129">
            <v>2.0106875338888361</v>
          </cell>
        </row>
        <row r="130">
          <cell r="B130" t="str">
            <v>ITOT-CHPWSTCCS</v>
          </cell>
          <cell r="C130" t="str">
            <v>VAR_fout</v>
          </cell>
          <cell r="D130" t="str">
            <v>ITOT_KEV_WST_ELC_CHP</v>
          </cell>
          <cell r="I130">
            <v>0.11048534416218399</v>
          </cell>
          <cell r="J130">
            <v>0.59273023442883377</v>
          </cell>
        </row>
        <row r="131">
          <cell r="B131" t="str">
            <v>ITOT-CHPWSTCCS</v>
          </cell>
          <cell r="C131" t="str">
            <v>VAR_fout</v>
          </cell>
          <cell r="D131" t="str">
            <v>CO2_I</v>
          </cell>
          <cell r="I131">
            <v>183.82732534046701</v>
          </cell>
          <cell r="J131">
            <v>986.19427282170295</v>
          </cell>
        </row>
        <row r="132">
          <cell r="B132" t="str">
            <v>ITOT-CHPWSTCCS</v>
          </cell>
          <cell r="C132" t="str">
            <v>VAR_fin</v>
          </cell>
          <cell r="D132" t="str">
            <v>IWST</v>
          </cell>
          <cell r="I132">
            <v>1.9808979023757252</v>
          </cell>
          <cell r="J132">
            <v>10.627093457130421</v>
          </cell>
        </row>
        <row r="133">
          <cell r="B133" t="str">
            <v>ITOT-CHPWSTCCS</v>
          </cell>
          <cell r="C133" t="str">
            <v>VAR_ncap</v>
          </cell>
          <cell r="D133" t="str">
            <v>-</v>
          </cell>
          <cell r="I133">
            <v>8.7906049864190094E-3</v>
          </cell>
          <cell r="J133">
            <v>5.2529051245497803E-2</v>
          </cell>
        </row>
        <row r="134">
          <cell r="B134" t="str">
            <v>ITOT-CHPWSTCCS</v>
          </cell>
          <cell r="C134" t="str">
            <v>VAR_cap</v>
          </cell>
          <cell r="D134" t="str">
            <v>-</v>
          </cell>
          <cell r="I134">
            <v>8.7906049864190094E-3</v>
          </cell>
          <cell r="J134">
            <v>6.1319583297750301E-2</v>
          </cell>
        </row>
        <row r="135">
          <cell r="B135" t="str">
            <v>EHYD-RUNS10</v>
          </cell>
          <cell r="C135" t="str">
            <v>VAR_fout</v>
          </cell>
          <cell r="D135" t="str">
            <v>ELC35</v>
          </cell>
          <cell r="F135">
            <v>2.7101060924160049E-3</v>
          </cell>
          <cell r="G135">
            <v>2.6858197533453443E-3</v>
          </cell>
          <cell r="H135">
            <v>2.7106519289372254E-3</v>
          </cell>
          <cell r="I135">
            <v>2.9137569577202659E-3</v>
          </cell>
          <cell r="J135">
            <v>2.9243222692156008E-3</v>
          </cell>
        </row>
        <row r="136">
          <cell r="B136" t="str">
            <v>EHYD-RUNS10</v>
          </cell>
          <cell r="C136" t="str">
            <v>VAR_fin</v>
          </cell>
          <cell r="D136" t="str">
            <v>HYDR</v>
          </cell>
          <cell r="F136">
            <v>2.7101060924160049E-3</v>
          </cell>
          <cell r="G136">
            <v>2.6858197533453443E-3</v>
          </cell>
          <cell r="H136">
            <v>2.7106519289372254E-3</v>
          </cell>
          <cell r="I136">
            <v>2.9137569577202659E-3</v>
          </cell>
          <cell r="J136">
            <v>2.9243222692156008E-3</v>
          </cell>
        </row>
        <row r="137">
          <cell r="B137" t="str">
            <v>EHYD-RUNS10</v>
          </cell>
          <cell r="C137" t="str">
            <v>VAR_ncap</v>
          </cell>
          <cell r="D137" t="str">
            <v>-</v>
          </cell>
          <cell r="F137">
            <v>2.4451710091052199E-4</v>
          </cell>
          <cell r="G137">
            <v>2.35824263056054E-7</v>
          </cell>
          <cell r="H137">
            <v>8.5285187063456402E-8</v>
          </cell>
          <cell r="I137">
            <v>4.4176420523966899E-7</v>
          </cell>
          <cell r="J137">
            <v>1.060018775032E-7</v>
          </cell>
        </row>
        <row r="138">
          <cell r="B138" t="str">
            <v>EHYD-RUNS10</v>
          </cell>
          <cell r="C138" t="str">
            <v>VAR_cap</v>
          </cell>
          <cell r="D138" t="str">
            <v>-</v>
          </cell>
          <cell r="F138">
            <v>2.4451710091052199E-4</v>
          </cell>
          <cell r="G138">
            <v>2.4475292517357798E-4</v>
          </cell>
          <cell r="H138">
            <v>2.4483821036064198E-4</v>
          </cell>
          <cell r="I138">
            <v>2.45353154799064E-4</v>
          </cell>
          <cell r="J138">
            <v>2.4545915667656702E-4</v>
          </cell>
        </row>
        <row r="139">
          <cell r="B139" t="str">
            <v>SUP_WSTBIO</v>
          </cell>
          <cell r="C139" t="str">
            <v>VAR_fout</v>
          </cell>
          <cell r="D139" t="str">
            <v>ELC35</v>
          </cell>
          <cell r="E139">
            <v>0.11258824469936364</v>
          </cell>
          <cell r="F139">
            <v>0.11274329518105147</v>
          </cell>
          <cell r="G139">
            <v>0.10855955489358564</v>
          </cell>
          <cell r="H139">
            <v>0.11235422307644924</v>
          </cell>
          <cell r="I139">
            <v>0.1072271148705283</v>
          </cell>
          <cell r="J139">
            <v>0.11811333439737591</v>
          </cell>
        </row>
        <row r="140">
          <cell r="B140" t="str">
            <v>SUP_WSTBIO</v>
          </cell>
          <cell r="C140" t="str">
            <v>VAR_fout</v>
          </cell>
          <cell r="D140" t="str">
            <v>BIO</v>
          </cell>
          <cell r="E140">
            <v>5.6294122349681874</v>
          </cell>
          <cell r="F140">
            <v>5.6371647590525749</v>
          </cell>
          <cell r="G140">
            <v>5.4279777446792794</v>
          </cell>
          <cell r="H140">
            <v>5.6177111538224631</v>
          </cell>
          <cell r="I140">
            <v>5.3613557435264187</v>
          </cell>
          <cell r="J140">
            <v>5.9056667198687922</v>
          </cell>
        </row>
        <row r="141">
          <cell r="B141" t="str">
            <v>SUP_WSTBIO</v>
          </cell>
          <cell r="C141" t="str">
            <v>VAR_fin</v>
          </cell>
          <cell r="D141" t="str">
            <v>CWST</v>
          </cell>
          <cell r="E141">
            <v>9.6793722371538617</v>
          </cell>
          <cell r="F141">
            <v>9.6927021485652531</v>
          </cell>
          <cell r="G141">
            <v>9.3330200192799726</v>
          </cell>
          <cell r="H141">
            <v>9.6592530639153047</v>
          </cell>
          <cell r="I141">
            <v>9.2184682470119856</v>
          </cell>
          <cell r="J141">
            <v>10.154372091477256</v>
          </cell>
        </row>
        <row r="142">
          <cell r="B142" t="str">
            <v>SUP_WSTBIO</v>
          </cell>
          <cell r="C142" t="str">
            <v>VAR_ncap</v>
          </cell>
          <cell r="D142" t="str">
            <v>-</v>
          </cell>
          <cell r="E142">
            <v>4.09885581096525E-3</v>
          </cell>
          <cell r="F142">
            <v>2.92435424872193E-4</v>
          </cell>
          <cell r="G142">
            <v>1.28924527052707E-6</v>
          </cell>
          <cell r="H142">
            <v>7.2852630556177397E-2</v>
          </cell>
          <cell r="I142">
            <v>9.0174489735273308E-3</v>
          </cell>
          <cell r="J142">
            <v>0.10024773914481901</v>
          </cell>
        </row>
        <row r="143">
          <cell r="B143" t="str">
            <v>SUP_WSTBIO</v>
          </cell>
          <cell r="C143" t="str">
            <v>VAR_cap</v>
          </cell>
          <cell r="D143" t="str">
            <v>-</v>
          </cell>
          <cell r="E143">
            <v>0.21266875171323379</v>
          </cell>
          <cell r="F143">
            <v>0.21296013750983028</v>
          </cell>
          <cell r="G143">
            <v>0.21295553939983763</v>
          </cell>
          <cell r="H143">
            <v>0.21222496784079534</v>
          </cell>
          <cell r="I143">
            <v>0.20253941163194911</v>
          </cell>
          <cell r="J143">
            <v>0.22310318946385549</v>
          </cell>
        </row>
        <row r="144">
          <cell r="B144" t="str">
            <v>ITOT-CHPNGACCS</v>
          </cell>
          <cell r="C144" t="str">
            <v>VAR_fout</v>
          </cell>
          <cell r="D144" t="str">
            <v>CO2_O</v>
          </cell>
          <cell r="I144">
            <v>0.88510195268697367</v>
          </cell>
          <cell r="J144">
            <v>37.895873033535487</v>
          </cell>
        </row>
        <row r="145">
          <cell r="B145" t="str">
            <v>ITOT-CHPNGACCS</v>
          </cell>
          <cell r="C145" t="str">
            <v>VAR_fout</v>
          </cell>
          <cell r="D145" t="str">
            <v>CO2</v>
          </cell>
          <cell r="I145">
            <v>-0.885101952686975</v>
          </cell>
          <cell r="J145">
            <v>-37.895873033535501</v>
          </cell>
        </row>
        <row r="146">
          <cell r="B146" t="str">
            <v>ITOT-CHPNGACCS</v>
          </cell>
          <cell r="C146" t="str">
            <v>VAR_fout</v>
          </cell>
          <cell r="D146" t="str">
            <v>ITOT_NKEV_GAS_ELC_CHP</v>
          </cell>
          <cell r="I146">
            <v>5.7130654368989422E-3</v>
          </cell>
          <cell r="J146">
            <v>0.24460640016864854</v>
          </cell>
        </row>
        <row r="147">
          <cell r="B147" t="str">
            <v>ITOT-CHPNGACCS</v>
          </cell>
          <cell r="C147" t="str">
            <v>VAR_fout</v>
          </cell>
          <cell r="D147" t="str">
            <v>ITOT_LTH_CHP</v>
          </cell>
          <cell r="I147">
            <v>6.4706641721911182E-3</v>
          </cell>
          <cell r="J147">
            <v>0.270354442291665</v>
          </cell>
        </row>
        <row r="148">
          <cell r="B148" t="str">
            <v>ITOT-CHPNGACCS</v>
          </cell>
          <cell r="C148" t="str">
            <v>VAR_fout</v>
          </cell>
          <cell r="D148" t="str">
            <v>CO2_I</v>
          </cell>
          <cell r="I148">
            <v>1.06952752978502</v>
          </cell>
          <cell r="J148">
            <v>42.636076934536</v>
          </cell>
        </row>
        <row r="149">
          <cell r="B149" t="str">
            <v>ITOT-CHPNGACCS</v>
          </cell>
          <cell r="C149" t="str">
            <v>VAR_fin</v>
          </cell>
          <cell r="D149" t="str">
            <v>INGA</v>
          </cell>
          <cell r="I149">
            <v>1.8963254074202456E-2</v>
          </cell>
          <cell r="J149">
            <v>0.75595881089602746</v>
          </cell>
        </row>
        <row r="150">
          <cell r="B150" t="str">
            <v>ITOT-CHPNGACCS</v>
          </cell>
          <cell r="C150" t="str">
            <v>VAR_ncap</v>
          </cell>
          <cell r="D150" t="str">
            <v>-</v>
          </cell>
          <cell r="I150">
            <v>7.3065274900078699E-4</v>
          </cell>
          <cell r="J150">
            <v>1.0677396280480801E-2</v>
          </cell>
        </row>
        <row r="151">
          <cell r="B151" t="str">
            <v>ITOT-CHPNGACCS</v>
          </cell>
          <cell r="C151" t="str">
            <v>VAR_cap</v>
          </cell>
          <cell r="D151" t="str">
            <v>-</v>
          </cell>
          <cell r="I151">
            <v>7.3065274900078699E-4</v>
          </cell>
          <cell r="J151">
            <v>1.1407558059363047E-2</v>
          </cell>
        </row>
        <row r="152">
          <cell r="B152" t="str">
            <v>SCOM-ESOLPV</v>
          </cell>
          <cell r="C152" t="str">
            <v>VAR_fout</v>
          </cell>
          <cell r="D152" t="str">
            <v>SCOM_SOL_ELC</v>
          </cell>
          <cell r="E152">
            <v>2.8396236857719668</v>
          </cell>
          <cell r="F152">
            <v>3.29445509794729</v>
          </cell>
          <cell r="G152">
            <v>9.9665925664938637</v>
          </cell>
          <cell r="H152">
            <v>10.737732373658885</v>
          </cell>
          <cell r="I152">
            <v>24.237133015318964</v>
          </cell>
          <cell r="J152">
            <v>26.772878724712591</v>
          </cell>
        </row>
        <row r="153">
          <cell r="B153" t="str">
            <v>SCOM-ESOLPV</v>
          </cell>
          <cell r="C153" t="str">
            <v>VAR_fin</v>
          </cell>
          <cell r="D153" t="str">
            <v>SOL</v>
          </cell>
          <cell r="E153">
            <v>2.8396236857719668</v>
          </cell>
          <cell r="F153">
            <v>3.29445509794729</v>
          </cell>
          <cell r="G153">
            <v>9.9665925664938637</v>
          </cell>
          <cell r="H153">
            <v>10.737732373658885</v>
          </cell>
          <cell r="I153">
            <v>24.237133015318964</v>
          </cell>
          <cell r="J153">
            <v>26.772878724712591</v>
          </cell>
        </row>
        <row r="154">
          <cell r="B154" t="str">
            <v>SCOM-ESOLPV</v>
          </cell>
          <cell r="C154" t="str">
            <v>VAR_fin</v>
          </cell>
          <cell r="D154" t="str">
            <v>SOLPVC</v>
          </cell>
          <cell r="E154">
            <v>2.8396236857719699</v>
          </cell>
          <cell r="F154">
            <v>3.29445509794729</v>
          </cell>
          <cell r="G154">
            <v>9.9665925664938602</v>
          </cell>
          <cell r="H154">
            <v>10.737732373658901</v>
          </cell>
          <cell r="I154">
            <v>24.2371330153189</v>
          </cell>
          <cell r="J154">
            <v>26.772878724712601</v>
          </cell>
        </row>
        <row r="155">
          <cell r="B155" t="str">
            <v>SCOM-ESOLPV</v>
          </cell>
          <cell r="C155" t="str">
            <v>VAR_ncap</v>
          </cell>
          <cell r="D155" t="str">
            <v>-</v>
          </cell>
          <cell r="F155">
            <v>2.0530381353360899E-8</v>
          </cell>
          <cell r="G155">
            <v>2.0047117458306798</v>
          </cell>
          <cell r="H155">
            <v>4.3888980863784802E-6</v>
          </cell>
          <cell r="I155">
            <v>0.960453460306536</v>
          </cell>
          <cell r="J155">
            <v>3.7250862728570202</v>
          </cell>
        </row>
        <row r="156">
          <cell r="B156" t="str">
            <v>SCOM-ESOLPV</v>
          </cell>
          <cell r="C156" t="str">
            <v>VAR_cap</v>
          </cell>
          <cell r="D156" t="str">
            <v>-</v>
          </cell>
          <cell r="E156">
            <v>0.90292899999999998</v>
          </cell>
          <cell r="F156">
            <v>1.1231012820983914</v>
          </cell>
          <cell r="G156">
            <v>3.1799407663610699</v>
          </cell>
          <cell r="H156">
            <v>3.0953753334998302</v>
          </cell>
          <cell r="I156">
            <v>6.9868589686446088</v>
          </cell>
          <cell r="J156">
            <v>7.7178403632666299</v>
          </cell>
        </row>
        <row r="157">
          <cell r="B157" t="str">
            <v>D-SCOM_LTH</v>
          </cell>
          <cell r="C157" t="str">
            <v>VAR_fout</v>
          </cell>
          <cell r="D157" t="str">
            <v>SCOM_LTH_DH</v>
          </cell>
          <cell r="E157">
            <v>5.6100044748655922</v>
          </cell>
          <cell r="F157">
            <v>6.0767053609207107</v>
          </cell>
          <cell r="G157">
            <v>5.8437888746088129</v>
          </cell>
          <cell r="H157">
            <v>6.4511970109225452</v>
          </cell>
          <cell r="I157">
            <v>6.2294708106202767</v>
          </cell>
          <cell r="J157">
            <v>5.5048878961137424</v>
          </cell>
        </row>
        <row r="158">
          <cell r="B158" t="str">
            <v>D-SCOM_LTH</v>
          </cell>
          <cell r="C158" t="str">
            <v>VAR_fin</v>
          </cell>
          <cell r="D158" t="str">
            <v>LTH</v>
          </cell>
          <cell r="E158">
            <v>6.0987805984419614</v>
          </cell>
          <cell r="F158">
            <v>6.6044069979079456</v>
          </cell>
          <cell r="G158">
            <v>6.3487612262907582</v>
          </cell>
          <cell r="H158">
            <v>7.0040565333610401</v>
          </cell>
          <cell r="I158">
            <v>6.7544622239553824</v>
          </cell>
          <cell r="J158">
            <v>5.9610001327255659</v>
          </cell>
        </row>
        <row r="159">
          <cell r="B159" t="str">
            <v>D-SCOM_LTH</v>
          </cell>
          <cell r="C159" t="str">
            <v>VAR_ncap</v>
          </cell>
          <cell r="D159" t="str">
            <v>-</v>
          </cell>
          <cell r="E159">
            <v>0.84970035269133803</v>
          </cell>
          <cell r="F159">
            <v>8.6118436952447704E-8</v>
          </cell>
          <cell r="G159">
            <v>9.7925527622990606E-8</v>
          </cell>
          <cell r="H159">
            <v>1.11923933100901E-7</v>
          </cell>
          <cell r="I159">
            <v>2.1045049965270399E-7</v>
          </cell>
          <cell r="J159">
            <v>2.9606488351810702E-7</v>
          </cell>
        </row>
        <row r="160">
          <cell r="B160" t="str">
            <v>D-SCOM_LTH</v>
          </cell>
          <cell r="C160" t="str">
            <v>VAR_cap</v>
          </cell>
          <cell r="D160" t="str">
            <v>-</v>
          </cell>
          <cell r="E160">
            <v>0.84970035269133803</v>
          </cell>
          <cell r="F160">
            <v>0.84970043880977497</v>
          </cell>
          <cell r="G160">
            <v>0.84970053673530299</v>
          </cell>
          <cell r="H160">
            <v>0.849700648659236</v>
          </cell>
          <cell r="I160">
            <v>0.84970102295164995</v>
          </cell>
          <cell r="J160">
            <v>0.84970131901653401</v>
          </cell>
        </row>
        <row r="161">
          <cell r="B161" t="str">
            <v>EHYD-RUNS15</v>
          </cell>
          <cell r="C161" t="str">
            <v>VAR_fout</v>
          </cell>
          <cell r="D161" t="str">
            <v>ELC35</v>
          </cell>
          <cell r="F161">
            <v>3.1225149123536309E-3</v>
          </cell>
          <cell r="G161">
            <v>3.0081052335742386E-3</v>
          </cell>
          <cell r="H161">
            <v>3.101670655353799E-3</v>
          </cell>
          <cell r="I161">
            <v>3.3004975826704786E-3</v>
          </cell>
          <cell r="J161">
            <v>3.523750633578506E-3</v>
          </cell>
        </row>
        <row r="162">
          <cell r="B162" t="str">
            <v>EHYD-RUNS15</v>
          </cell>
          <cell r="C162" t="str">
            <v>VAR_fin</v>
          </cell>
          <cell r="D162" t="str">
            <v>HYDR</v>
          </cell>
          <cell r="F162">
            <v>3.1225149123536309E-3</v>
          </cell>
          <cell r="G162">
            <v>3.0081052335742386E-3</v>
          </cell>
          <cell r="H162">
            <v>3.101670655353799E-3</v>
          </cell>
          <cell r="I162">
            <v>3.3004975826704786E-3</v>
          </cell>
          <cell r="J162">
            <v>3.523750633578506E-3</v>
          </cell>
        </row>
        <row r="163">
          <cell r="B163" t="str">
            <v>EHYD-RUNS15</v>
          </cell>
          <cell r="C163" t="str">
            <v>VAR_ncap</v>
          </cell>
          <cell r="D163" t="str">
            <v>-</v>
          </cell>
          <cell r="F163">
            <v>2.3522437254711501E-4</v>
          </cell>
          <cell r="G163">
            <v>4.59749701995549E-7</v>
          </cell>
          <cell r="H163">
            <v>2.9609716969298001E-7</v>
          </cell>
          <cell r="I163">
            <v>7.9295532319673103E-7</v>
          </cell>
          <cell r="J163">
            <v>5.3085583095331403E-7</v>
          </cell>
        </row>
        <row r="164">
          <cell r="B164" t="str">
            <v>EHYD-RUNS15</v>
          </cell>
          <cell r="C164" t="str">
            <v>VAR_cap</v>
          </cell>
          <cell r="D164" t="str">
            <v>-</v>
          </cell>
          <cell r="F164">
            <v>2.3522437254711501E-4</v>
          </cell>
          <cell r="G164">
            <v>2.3568412224911001E-4</v>
          </cell>
          <cell r="H164">
            <v>2.3598021941880301E-4</v>
          </cell>
          <cell r="I164">
            <v>2.38813217563676E-4</v>
          </cell>
          <cell r="J164">
            <v>2.39344073394629E-4</v>
          </cell>
        </row>
        <row r="165">
          <cell r="B165" t="str">
            <v>EHYD-RUN10</v>
          </cell>
          <cell r="C165" t="str">
            <v>VAR_fout</v>
          </cell>
          <cell r="D165" t="str">
            <v>ELC13</v>
          </cell>
          <cell r="F165">
            <v>6.9721144317003748E-3</v>
          </cell>
          <cell r="G165">
            <v>3.0173971192919521E-2</v>
          </cell>
          <cell r="H165">
            <v>3.0812365024479656E-2</v>
          </cell>
          <cell r="I165">
            <v>3.4895695990061676E-2</v>
          </cell>
          <cell r="J165">
            <v>3.2670711881303285E-2</v>
          </cell>
        </row>
        <row r="166">
          <cell r="B166" t="str">
            <v>EHYD-RUN10</v>
          </cell>
          <cell r="C166" t="str">
            <v>VAR_fin</v>
          </cell>
          <cell r="D166" t="str">
            <v>HYDR</v>
          </cell>
          <cell r="F166">
            <v>6.9721144317003748E-3</v>
          </cell>
          <cell r="G166">
            <v>3.0173971192919521E-2</v>
          </cell>
          <cell r="H166">
            <v>3.0812365024479656E-2</v>
          </cell>
          <cell r="I166">
            <v>3.4895695990061676E-2</v>
          </cell>
          <cell r="J166">
            <v>3.2670711881303285E-2</v>
          </cell>
        </row>
        <row r="167">
          <cell r="B167" t="str">
            <v>EHYD-RUN10</v>
          </cell>
          <cell r="C167" t="str">
            <v>VAR_ncap</v>
          </cell>
          <cell r="D167" t="str">
            <v>-</v>
          </cell>
          <cell r="F167">
            <v>6.0833106498347101E-4</v>
          </cell>
          <cell r="G167">
            <v>2.0970001574237502E-3</v>
          </cell>
          <cell r="I167">
            <v>6.91797325855472E-6</v>
          </cell>
          <cell r="J167">
            <v>5.0937153895864801E-8</v>
          </cell>
        </row>
        <row r="168">
          <cell r="B168" t="str">
            <v>EHYD-RUN10</v>
          </cell>
          <cell r="C168" t="str">
            <v>VAR_cap</v>
          </cell>
          <cell r="D168" t="str">
            <v>-</v>
          </cell>
          <cell r="F168">
            <v>6.0833106498347101E-4</v>
          </cell>
          <cell r="G168">
            <v>2.7053312224072199E-3</v>
          </cell>
          <cell r="H168">
            <v>2.7053312224072199E-3</v>
          </cell>
          <cell r="I168">
            <v>2.7122491956657799E-3</v>
          </cell>
          <cell r="J168">
            <v>2.7123001328196701E-3</v>
          </cell>
        </row>
        <row r="169">
          <cell r="B169" t="str">
            <v>ITOT-CHPWOD</v>
          </cell>
          <cell r="C169" t="str">
            <v>VAR_fout</v>
          </cell>
          <cell r="D169" t="str">
            <v>ITOT_LTH_CHP</v>
          </cell>
          <cell r="E169">
            <v>0.66024088697904559</v>
          </cell>
          <cell r="F169">
            <v>1.8166336804733776</v>
          </cell>
          <cell r="G169">
            <v>3.2723462925832107</v>
          </cell>
          <cell r="H169">
            <v>3.1598274891284661</v>
          </cell>
          <cell r="I169">
            <v>2.6448073690074843</v>
          </cell>
          <cell r="J169">
            <v>2.1287992264103095</v>
          </cell>
        </row>
        <row r="170">
          <cell r="B170" t="str">
            <v>ITOT-CHPWOD</v>
          </cell>
          <cell r="C170" t="str">
            <v>VAR_fout</v>
          </cell>
          <cell r="D170" t="str">
            <v>ITOT_KEV_WOD_ELC_CHP</v>
          </cell>
          <cell r="E170">
            <v>0.17263780114582578</v>
          </cell>
          <cell r="F170">
            <v>0.52162852144999672</v>
          </cell>
          <cell r="G170">
            <v>1.1018348073735371</v>
          </cell>
          <cell r="H170">
            <v>1.4937366312243643</v>
          </cell>
          <cell r="I170">
            <v>1.2502725744398977</v>
          </cell>
          <cell r="J170">
            <v>1.0063414524848708</v>
          </cell>
        </row>
        <row r="171">
          <cell r="B171" t="str">
            <v>ITOT-CHPWOD</v>
          </cell>
          <cell r="C171" t="str">
            <v>VAR_fin</v>
          </cell>
          <cell r="D171" t="str">
            <v>IWOD</v>
          </cell>
          <cell r="E171">
            <v>0.87501631595415863</v>
          </cell>
          <cell r="F171">
            <v>2.3100598838436377</v>
          </cell>
          <cell r="G171">
            <v>4.5428489488874719</v>
          </cell>
          <cell r="H171">
            <v>4.412923054077738</v>
          </cell>
          <cell r="I171">
            <v>3.5515219377202194</v>
          </cell>
          <cell r="J171">
            <v>2.7411987442174874</v>
          </cell>
        </row>
        <row r="172">
          <cell r="B172" t="str">
            <v>ITOT-CHPWOD</v>
          </cell>
          <cell r="C172" t="str">
            <v>VAR_ncap</v>
          </cell>
          <cell r="D172" t="str">
            <v>-</v>
          </cell>
          <cell r="F172">
            <v>1.76084801729911E-2</v>
          </cell>
          <cell r="G172">
            <v>2.14532215193215E-2</v>
          </cell>
          <cell r="H172">
            <v>1.4491277822131001E-2</v>
          </cell>
          <cell r="I172">
            <v>1.36293074675592E-6</v>
          </cell>
          <cell r="J172">
            <v>3.5815977882487401E-2</v>
          </cell>
        </row>
        <row r="173">
          <cell r="B173" t="str">
            <v>ITOT-CHPWOD</v>
          </cell>
          <cell r="C173" t="str">
            <v>VAR_cap</v>
          </cell>
          <cell r="D173" t="str">
            <v>-</v>
          </cell>
          <cell r="E173">
            <v>6.6171185040274205E-3</v>
          </cell>
          <cell r="F173">
            <v>1.9287326891372962E-2</v>
          </cell>
          <cell r="G173">
            <v>4.07402551038114E-2</v>
          </cell>
          <cell r="H173">
            <v>5.5230644642181657E-2</v>
          </cell>
          <cell r="I173">
            <v>6.2121111713216631E-2</v>
          </cell>
          <cell r="J173">
            <v>5.7884044526312642E-2</v>
          </cell>
        </row>
        <row r="174">
          <cell r="B174" t="str">
            <v>EHYD-RUN15</v>
          </cell>
          <cell r="C174" t="str">
            <v>VAR_fout</v>
          </cell>
          <cell r="D174" t="str">
            <v>ELC13</v>
          </cell>
          <cell r="F174">
            <v>2.678265292232751E-3</v>
          </cell>
          <cell r="G174">
            <v>2.77915286479002E-3</v>
          </cell>
          <cell r="H174">
            <v>2.9946477265960329E-3</v>
          </cell>
          <cell r="I174">
            <v>4.0046061972512641</v>
          </cell>
          <cell r="J174">
            <v>6.00834766628466</v>
          </cell>
        </row>
        <row r="175">
          <cell r="B175" t="str">
            <v>EHYD-RUN15</v>
          </cell>
          <cell r="C175" t="str">
            <v>VAR_fin</v>
          </cell>
          <cell r="D175" t="str">
            <v>HYDR</v>
          </cell>
          <cell r="F175">
            <v>2.678265292232751E-3</v>
          </cell>
          <cell r="G175">
            <v>2.77915286479002E-3</v>
          </cell>
          <cell r="H175">
            <v>2.9946477265960329E-3</v>
          </cell>
          <cell r="I175">
            <v>4.0046061972512641</v>
          </cell>
          <cell r="J175">
            <v>6.00834766628466</v>
          </cell>
        </row>
        <row r="176">
          <cell r="B176" t="str">
            <v>EHYD-RUN15</v>
          </cell>
          <cell r="C176" t="str">
            <v>VAR_ncap</v>
          </cell>
          <cell r="D176" t="str">
            <v>-</v>
          </cell>
          <cell r="F176">
            <v>2.3214238369944501E-4</v>
          </cell>
          <cell r="G176">
            <v>2.6291166590033402E-6</v>
          </cell>
          <cell r="H176">
            <v>9.4712690091866702E-7</v>
          </cell>
          <cell r="I176">
            <v>0.28369144856202899</v>
          </cell>
          <cell r="J176">
            <v>0.14245006347564801</v>
          </cell>
        </row>
        <row r="177">
          <cell r="B177" t="str">
            <v>EHYD-RUN15</v>
          </cell>
          <cell r="C177" t="str">
            <v>VAR_cap</v>
          </cell>
          <cell r="D177" t="str">
            <v>-</v>
          </cell>
          <cell r="F177">
            <v>2.3214238369944501E-4</v>
          </cell>
          <cell r="G177">
            <v>2.34771500358448E-4</v>
          </cell>
          <cell r="H177">
            <v>2.35718627259367E-4</v>
          </cell>
          <cell r="I177">
            <v>0.28469605687980998</v>
          </cell>
          <cell r="J177">
            <v>0.42714612035545801</v>
          </cell>
        </row>
        <row r="178">
          <cell r="B178" t="str">
            <v>SCOM-SWHSTG-CHPWOD</v>
          </cell>
          <cell r="C178" t="str">
            <v>VAR_fout</v>
          </cell>
          <cell r="D178" t="str">
            <v>AUX_SCOM-CHPWOD_OUT</v>
          </cell>
          <cell r="E178">
            <v>4.2202304453550485E-5</v>
          </cell>
          <cell r="F178">
            <v>3.2094409856292481E-5</v>
          </cell>
          <cell r="G178">
            <v>3.2782147208262248E-5</v>
          </cell>
          <cell r="H178">
            <v>1.1426136519151895E-2</v>
          </cell>
          <cell r="I178">
            <v>5.0985387285394985E-2</v>
          </cell>
          <cell r="J178">
            <v>8.82511760915414E-2</v>
          </cell>
        </row>
        <row r="179">
          <cell r="B179" t="str">
            <v>SCOM-SWHSTG-CHPWOD</v>
          </cell>
          <cell r="C179" t="str">
            <v>VAR_fout</v>
          </cell>
          <cell r="D179" t="str">
            <v>SCOM_LTH_CHPWOD</v>
          </cell>
          <cell r="E179">
            <v>4.2202304453550566E-5</v>
          </cell>
          <cell r="F179">
            <v>3.2120642834974546E-5</v>
          </cell>
          <cell r="G179">
            <v>3.2824014573790006E-5</v>
          </cell>
          <cell r="H179">
            <v>1.1426136519151872E-2</v>
          </cell>
          <cell r="I179">
            <v>5.0985387285394909E-2</v>
          </cell>
          <cell r="J179">
            <v>8.82511760915414E-2</v>
          </cell>
        </row>
        <row r="180">
          <cell r="B180" t="str">
            <v>SCOM-SWHSTG-CHPWOD</v>
          </cell>
          <cell r="C180" t="str">
            <v>VAR_fin</v>
          </cell>
          <cell r="D180" t="str">
            <v>AUX_SCOM-CHPWOD_IN</v>
          </cell>
          <cell r="E180">
            <v>4.2202304453550566E-5</v>
          </cell>
          <cell r="F180">
            <v>3.2120642834974546E-5</v>
          </cell>
          <cell r="G180">
            <v>3.2824014573790006E-5</v>
          </cell>
          <cell r="H180">
            <v>1.3131438191836441E-2</v>
          </cell>
          <cell r="I180">
            <v>5.4822324900170853E-2</v>
          </cell>
          <cell r="J180">
            <v>8.9142637056700808E-2</v>
          </cell>
        </row>
        <row r="181">
          <cell r="B181" t="str">
            <v>SCOM-SWHSTG-CHPWOD</v>
          </cell>
          <cell r="C181" t="str">
            <v>VAR_fin</v>
          </cell>
          <cell r="D181" t="str">
            <v>SCOM_LTH_CHPWOD</v>
          </cell>
          <cell r="E181">
            <v>4.2202304453550566E-5</v>
          </cell>
          <cell r="F181">
            <v>3.2120642834974546E-5</v>
          </cell>
          <cell r="G181">
            <v>3.2824014573790006E-5</v>
          </cell>
          <cell r="H181">
            <v>1.3131438191836441E-2</v>
          </cell>
          <cell r="I181">
            <v>5.4822324900170853E-2</v>
          </cell>
          <cell r="J181">
            <v>8.9142637056700808E-2</v>
          </cell>
        </row>
        <row r="182">
          <cell r="B182" t="str">
            <v>SCOM-SWHSTG-CHPWOD</v>
          </cell>
          <cell r="C182" t="str">
            <v>VAR_ncap</v>
          </cell>
          <cell r="D182" t="str">
            <v>-</v>
          </cell>
          <cell r="E182">
            <v>1.8651736313557701E-3</v>
          </cell>
          <cell r="F182">
            <v>5.8014816010034301E-5</v>
          </cell>
          <cell r="G182">
            <v>8.34022246487096E-5</v>
          </cell>
          <cell r="H182">
            <v>7.6376297618473501E-5</v>
          </cell>
          <cell r="I182">
            <v>4.5228297338144302E-4</v>
          </cell>
          <cell r="J182">
            <v>3.9788025548335802E-3</v>
          </cell>
        </row>
        <row r="183">
          <cell r="B183" t="str">
            <v>SCOM-SWHSTG-CHPWOD</v>
          </cell>
          <cell r="C183" t="str">
            <v>VAR_cap</v>
          </cell>
          <cell r="D183" t="str">
            <v>-</v>
          </cell>
          <cell r="E183">
            <v>1.8651736313557701E-3</v>
          </cell>
          <cell r="F183">
            <v>1.9175115956993306E-3</v>
          </cell>
          <cell r="G183">
            <v>1.9858443224940996E-3</v>
          </cell>
          <cell r="H183">
            <v>2.029394300935859E-3</v>
          </cell>
          <cell r="I183">
            <v>3.3250994997260173E-3</v>
          </cell>
          <cell r="J183">
            <v>5.491559433057687E-3</v>
          </cell>
        </row>
        <row r="184">
          <cell r="B184" t="str">
            <v>RHNM-ESOLPV</v>
          </cell>
          <cell r="C184" t="str">
            <v>VAR_fout</v>
          </cell>
          <cell r="D184" t="str">
            <v>RHNM_SOL_ELC</v>
          </cell>
          <cell r="F184">
            <v>1.60956741812581E-5</v>
          </cell>
          <cell r="G184">
            <v>1.7238246774690134</v>
          </cell>
          <cell r="H184">
            <v>1.9079436423136844</v>
          </cell>
          <cell r="I184">
            <v>2.1075969617479635</v>
          </cell>
          <cell r="J184">
            <v>2.3281028613051582</v>
          </cell>
        </row>
        <row r="185">
          <cell r="B185" t="str">
            <v>RHNM-ESOLPV</v>
          </cell>
          <cell r="C185" t="str">
            <v>VAR_fin</v>
          </cell>
          <cell r="D185" t="str">
            <v>SOL</v>
          </cell>
          <cell r="F185">
            <v>1.60956741812581E-5</v>
          </cell>
          <cell r="G185">
            <v>1.7238246774690134</v>
          </cell>
          <cell r="H185">
            <v>1.9079436423136844</v>
          </cell>
          <cell r="I185">
            <v>2.1075969617479635</v>
          </cell>
          <cell r="J185">
            <v>2.3281028613051582</v>
          </cell>
        </row>
        <row r="186">
          <cell r="B186" t="str">
            <v>RHNM-ESOLPV</v>
          </cell>
          <cell r="C186" t="str">
            <v>VAR_fin</v>
          </cell>
          <cell r="D186" t="str">
            <v>SOLPVC</v>
          </cell>
          <cell r="F186">
            <v>1.60956741812581E-5</v>
          </cell>
          <cell r="G186">
            <v>1.72382467746901</v>
          </cell>
          <cell r="H186">
            <v>1.90794364231368</v>
          </cell>
          <cell r="I186">
            <v>2.10759696174796</v>
          </cell>
          <cell r="J186">
            <v>2.32810286130516</v>
          </cell>
        </row>
        <row r="187">
          <cell r="B187" t="str">
            <v>RHNM-ESOLPV</v>
          </cell>
          <cell r="C187" t="str">
            <v>VAR_ncap</v>
          </cell>
          <cell r="D187" t="str">
            <v>-</v>
          </cell>
          <cell r="F187">
            <v>5.5171473600351103E-6</v>
          </cell>
          <cell r="G187">
            <v>0.549998001119827</v>
          </cell>
          <cell r="H187">
            <v>1.2326805617882399E-6</v>
          </cell>
          <cell r="I187">
            <v>2.9494225476190399E-2</v>
          </cell>
          <cell r="J187">
            <v>0.61926770729276703</v>
          </cell>
        </row>
        <row r="188">
          <cell r="B188" t="str">
            <v>RHNM-ESOLPV</v>
          </cell>
          <cell r="C188" t="str">
            <v>VAR_cap</v>
          </cell>
          <cell r="D188" t="str">
            <v>-</v>
          </cell>
          <cell r="F188">
            <v>5.5171473600351103E-6</v>
          </cell>
          <cell r="G188">
            <v>0.55000351826718796</v>
          </cell>
          <cell r="H188">
            <v>0.55000475094774903</v>
          </cell>
          <cell r="I188">
            <v>0.60755903723377702</v>
          </cell>
          <cell r="J188">
            <v>0.67112431825257701</v>
          </cell>
        </row>
        <row r="189">
          <cell r="B189" t="str">
            <v>CHPNGA</v>
          </cell>
          <cell r="C189" t="str">
            <v>VAR_fout</v>
          </cell>
          <cell r="D189" t="str">
            <v>ELC35</v>
          </cell>
          <cell r="E189">
            <v>0.96588161542804485</v>
          </cell>
          <cell r="F189">
            <v>3.1149661196585931E-4</v>
          </cell>
          <cell r="G189">
            <v>8.2284930667525589E-4</v>
          </cell>
          <cell r="J189"/>
        </row>
        <row r="190">
          <cell r="B190" t="str">
            <v>CHPNGA</v>
          </cell>
          <cell r="C190" t="str">
            <v>VAR_fout</v>
          </cell>
          <cell r="D190" t="str">
            <v>LTH</v>
          </cell>
          <cell r="E190">
            <v>1.8035528366624989</v>
          </cell>
          <cell r="F190">
            <v>5.9855786140157431E-4</v>
          </cell>
          <cell r="G190">
            <v>1.6481640981092479E-3</v>
          </cell>
          <cell r="J190"/>
        </row>
        <row r="191">
          <cell r="B191" t="str">
            <v>CHPNGA</v>
          </cell>
          <cell r="C191" t="str">
            <v>VAR_fout</v>
          </cell>
          <cell r="D191" t="str">
            <v>CO2_E</v>
          </cell>
          <cell r="E191">
            <v>208.018460674784</v>
          </cell>
          <cell r="F191">
            <v>0.100182383231868</v>
          </cell>
          <cell r="G191">
            <v>0.44984056785787502</v>
          </cell>
          <cell r="J191"/>
        </row>
        <row r="192">
          <cell r="B192" t="str">
            <v>CHPNGA</v>
          </cell>
          <cell r="C192" t="str">
            <v>VAR_fin</v>
          </cell>
          <cell r="D192" t="str">
            <v>ENGA</v>
          </cell>
          <cell r="E192">
            <v>3.6882705793401507</v>
          </cell>
          <cell r="F192">
            <v>1.7762833906359555E-3</v>
          </cell>
          <cell r="G192">
            <v>7.9758965932247433E-3</v>
          </cell>
          <cell r="J192"/>
        </row>
        <row r="193">
          <cell r="B193" t="str">
            <v>CHPNGA</v>
          </cell>
          <cell r="C193" t="str">
            <v>VAR_ncap</v>
          </cell>
          <cell r="D193" t="str">
            <v>-</v>
          </cell>
          <cell r="F193">
            <v>4.8614452716563596E-7</v>
          </cell>
          <cell r="J193"/>
        </row>
        <row r="194">
          <cell r="B194" t="str">
            <v>CHPNGA</v>
          </cell>
          <cell r="C194" t="str">
            <v>VAR_cap</v>
          </cell>
          <cell r="D194" t="str">
            <v>-</v>
          </cell>
          <cell r="E194">
            <v>4.9115234055153396E-2</v>
          </cell>
          <cell r="F194">
            <v>1.0619579740475671E-4</v>
          </cell>
          <cell r="G194">
            <v>1.0614365931656267E-4</v>
          </cell>
          <cell r="H194">
            <v>-2.9628245763052563E-7</v>
          </cell>
          <cell r="J194"/>
        </row>
        <row r="195">
          <cell r="B195" t="str">
            <v>EHYD-PUM00</v>
          </cell>
          <cell r="C195" t="str">
            <v>VAR_fout</v>
          </cell>
          <cell r="D195" t="str">
            <v>ELC</v>
          </cell>
          <cell r="E195">
            <v>12.841923141115606</v>
          </cell>
          <cell r="F195">
            <v>16.032976083498099</v>
          </cell>
          <cell r="G195">
            <v>50.679365907503097</v>
          </cell>
          <cell r="H195">
            <v>12.553975963371343</v>
          </cell>
          <cell r="I195">
            <v>13.041474863897189</v>
          </cell>
          <cell r="J195">
            <v>13.468775513316325</v>
          </cell>
        </row>
        <row r="196">
          <cell r="B196" t="str">
            <v>EHYD-PUM00</v>
          </cell>
          <cell r="C196" t="str">
            <v>VAR_fout</v>
          </cell>
          <cell r="D196" t="str">
            <v>AUX_PUMP_OUT</v>
          </cell>
          <cell r="E196">
            <v>12.841923141115606</v>
          </cell>
          <cell r="F196">
            <v>16.032976083498099</v>
          </cell>
          <cell r="G196">
            <v>50.679365907503112</v>
          </cell>
          <cell r="H196">
            <v>12.553975963371339</v>
          </cell>
          <cell r="I196">
            <v>13.041474863897189</v>
          </cell>
          <cell r="J196">
            <v>13.468775513316325</v>
          </cell>
        </row>
        <row r="197">
          <cell r="B197" t="str">
            <v>EHYD-PUM00</v>
          </cell>
          <cell r="C197" t="str">
            <v>VAR_fin</v>
          </cell>
          <cell r="D197" t="str">
            <v>AUX_PUMP_IN</v>
          </cell>
          <cell r="E197">
            <v>16.052403994235718</v>
          </cell>
          <cell r="F197">
            <v>20.04121994985482</v>
          </cell>
          <cell r="G197">
            <v>63.349208232327854</v>
          </cell>
          <cell r="H197">
            <v>15.692469479650473</v>
          </cell>
          <cell r="I197">
            <v>16.301841906226024</v>
          </cell>
          <cell r="J197">
            <v>16.835968159827747</v>
          </cell>
        </row>
        <row r="198">
          <cell r="B198" t="str">
            <v>EHYD-PUM00</v>
          </cell>
          <cell r="C198" t="str">
            <v>VAR_fin</v>
          </cell>
          <cell r="D198" t="str">
            <v>ELC</v>
          </cell>
          <cell r="E198">
            <v>16.052403994235718</v>
          </cell>
          <cell r="F198">
            <v>20.04121994985482</v>
          </cell>
          <cell r="G198">
            <v>63.349208232327854</v>
          </cell>
          <cell r="H198">
            <v>15.692469479650473</v>
          </cell>
          <cell r="I198">
            <v>16.301841906226024</v>
          </cell>
          <cell r="J198">
            <v>16.835968159827747</v>
          </cell>
        </row>
        <row r="199">
          <cell r="B199" t="str">
            <v>EHYD-PUM00</v>
          </cell>
          <cell r="C199" t="str">
            <v>VAR_cap</v>
          </cell>
          <cell r="D199" t="str">
            <v>-</v>
          </cell>
          <cell r="E199">
            <v>3.3394499999999998</v>
          </cell>
          <cell r="F199">
            <v>3.97102894612105</v>
          </cell>
          <cell r="G199">
            <v>4.3594499999999998</v>
          </cell>
          <cell r="H199">
            <v>4.3594499999999998</v>
          </cell>
          <cell r="I199">
            <v>4.3594499999999998</v>
          </cell>
          <cell r="J199">
            <v>4.3594499999999998</v>
          </cell>
        </row>
        <row r="200">
          <cell r="B200" t="str">
            <v>RHNS-SHSTG-CHPNGA</v>
          </cell>
          <cell r="C200" t="str">
            <v>VAR_fout</v>
          </cell>
          <cell r="D200" t="str">
            <v>RHNS_LTH_CHPNGA</v>
          </cell>
          <cell r="E200">
            <v>1.1047044621467159E-4</v>
          </cell>
          <cell r="F200">
            <v>4.535990847631544E-4</v>
          </cell>
          <cell r="G200">
            <v>4.3758391098848767E-3</v>
          </cell>
          <cell r="H200">
            <v>7.8939093124200598E-4</v>
          </cell>
          <cell r="I200">
            <v>2.0272487068558856E-3</v>
          </cell>
          <cell r="J200">
            <v>8.7337810880802819E-5</v>
          </cell>
        </row>
        <row r="201">
          <cell r="B201" t="str">
            <v>RHNS-SHSTG-CHPNGA</v>
          </cell>
          <cell r="C201" t="str">
            <v>VAR_fout</v>
          </cell>
          <cell r="D201" t="str">
            <v>AUX_RNS-CHPNGA_OUT</v>
          </cell>
          <cell r="E201">
            <v>1.1047044621467185E-4</v>
          </cell>
          <cell r="F201">
            <v>4.5329688683859605E-4</v>
          </cell>
          <cell r="G201">
            <v>4.3712856872939517E-3</v>
          </cell>
          <cell r="H201">
            <v>7.8939093124200598E-4</v>
          </cell>
          <cell r="I201">
            <v>2.0272487068558926E-3</v>
          </cell>
          <cell r="J201">
            <v>8.7337810880802914E-5</v>
          </cell>
        </row>
        <row r="202">
          <cell r="B202" t="str">
            <v>RHNS-SHSTG-CHPNGA</v>
          </cell>
          <cell r="C202" t="str">
            <v>VAR_fin</v>
          </cell>
          <cell r="D202" t="str">
            <v>RHNS_LTH_CHPNGA</v>
          </cell>
          <cell r="E202">
            <v>8.6508716109517434E-5</v>
          </cell>
          <cell r="F202">
            <v>5.9851430342437999E-4</v>
          </cell>
          <cell r="G202">
            <v>5.6478721880848697E-3</v>
          </cell>
          <cell r="H202">
            <v>9.8836683937418308E-4</v>
          </cell>
          <cell r="I202">
            <v>2.3867235825093644E-3</v>
          </cell>
          <cell r="J202">
            <v>7.4316062214780892E-5</v>
          </cell>
        </row>
        <row r="203">
          <cell r="B203" t="str">
            <v>RHNS-SHSTG-CHPNGA</v>
          </cell>
          <cell r="C203" t="str">
            <v>VAR_fin</v>
          </cell>
          <cell r="D203" t="str">
            <v>AUX_RNS-CHPNGA_IN</v>
          </cell>
          <cell r="E203">
            <v>8.6508716109517434E-5</v>
          </cell>
          <cell r="F203">
            <v>5.9851430342437999E-4</v>
          </cell>
          <cell r="G203">
            <v>5.6478721880848697E-3</v>
          </cell>
          <cell r="H203">
            <v>9.8836683937418308E-4</v>
          </cell>
          <cell r="I203">
            <v>2.3867235825093644E-3</v>
          </cell>
          <cell r="J203">
            <v>7.4316062214780892E-5</v>
          </cell>
        </row>
        <row r="204">
          <cell r="B204" t="str">
            <v>RHNS-SHSTG-CHPNGA</v>
          </cell>
          <cell r="C204" t="str">
            <v>VAR_ncap</v>
          </cell>
          <cell r="D204" t="str">
            <v>-</v>
          </cell>
          <cell r="E204">
            <v>2.8617038509774501E-3</v>
          </cell>
          <cell r="F204">
            <v>9.2142475226749594E-5</v>
          </cell>
          <cell r="G204">
            <v>6.9895736345564798E-5</v>
          </cell>
          <cell r="H204">
            <v>3.6104575959219003E-5</v>
          </cell>
          <cell r="I204">
            <v>8.5601144572414799E-5</v>
          </cell>
          <cell r="J204">
            <v>2.1988142281190099E-5</v>
          </cell>
        </row>
        <row r="205">
          <cell r="B205" t="str">
            <v>RHNS-SHSTG-CHPNGA</v>
          </cell>
          <cell r="C205" t="str">
            <v>VAR_cap</v>
          </cell>
          <cell r="D205" t="str">
            <v>-</v>
          </cell>
          <cell r="E205">
            <v>2.8617038509774501E-3</v>
          </cell>
          <cell r="F205">
            <v>2.9491560461555018E-3</v>
          </cell>
          <cell r="G205">
            <v>3.0037162390529636E-3</v>
          </cell>
          <cell r="H205">
            <v>2.9969486701925938E-3</v>
          </cell>
          <cell r="I205">
            <v>2.5427242283390782E-3</v>
          </cell>
          <cell r="J205">
            <v>1.096501024306195E-3</v>
          </cell>
        </row>
        <row r="206">
          <cell r="B206" t="str">
            <v>ITOT-CHPGFC</v>
          </cell>
          <cell r="C206" t="str">
            <v>VAR_fout</v>
          </cell>
          <cell r="D206" t="str">
            <v>ITOT_NKEV_GAS_ELC_CHP</v>
          </cell>
          <cell r="H206">
            <v>7.5310890057004047E-4</v>
          </cell>
          <cell r="I206">
            <v>6.0469645103298116E-3</v>
          </cell>
          <cell r="J206">
            <v>2.3644720063256399E-3</v>
          </cell>
        </row>
        <row r="207">
          <cell r="B207" t="str">
            <v>ITOT-CHPGFC</v>
          </cell>
          <cell r="C207" t="str">
            <v>VAR_fout</v>
          </cell>
          <cell r="D207" t="str">
            <v>ITOT_LTH_CHP</v>
          </cell>
          <cell r="H207">
            <v>3.7655445028502034E-4</v>
          </cell>
          <cell r="I207">
            <v>2.718360192717074E-3</v>
          </cell>
          <cell r="J207">
            <v>9.5408519553490893E-4</v>
          </cell>
        </row>
        <row r="208">
          <cell r="B208" t="str">
            <v>ITOT-CHPGFC</v>
          </cell>
          <cell r="C208" t="str">
            <v>VAR_fout</v>
          </cell>
          <cell r="D208" t="str">
            <v>CO2_I</v>
          </cell>
          <cell r="H208">
            <v>8.1683349984904396E-2</v>
          </cell>
          <cell r="I208">
            <v>0.62577761171119595</v>
          </cell>
          <cell r="J208">
            <v>0.233958282731169</v>
          </cell>
        </row>
        <row r="209">
          <cell r="B209" t="str">
            <v>ITOT-CHPGFC</v>
          </cell>
          <cell r="C209" t="str">
            <v>VAR_fin</v>
          </cell>
          <cell r="D209" t="str">
            <v>INGA</v>
          </cell>
          <cell r="H209">
            <v>1.4482863472500779E-3</v>
          </cell>
          <cell r="I209">
            <v>1.1095347725375808E-2</v>
          </cell>
          <cell r="J209">
            <v>4.1481965023256861E-3</v>
          </cell>
        </row>
        <row r="210">
          <cell r="B210" t="str">
            <v>ITOT-CHPGFC</v>
          </cell>
          <cell r="C210" t="str">
            <v>VAR_ncap</v>
          </cell>
          <cell r="D210" t="str">
            <v>-</v>
          </cell>
          <cell r="H210">
            <v>1.25993713279359E-4</v>
          </cell>
          <cell r="I210">
            <v>1.76061138980475E-4</v>
          </cell>
          <cell r="J210">
            <v>7.7692774110754492E-6</v>
          </cell>
        </row>
        <row r="211">
          <cell r="B211" t="str">
            <v>ITOT-CHPGFC</v>
          </cell>
          <cell r="C211" t="str">
            <v>VAR_cap</v>
          </cell>
          <cell r="D211" t="str">
            <v>-</v>
          </cell>
          <cell r="H211">
            <v>1.25993713279359E-4</v>
          </cell>
          <cell r="I211">
            <v>3.4961228327503967E-4</v>
          </cell>
          <cell r="J211">
            <v>1.7251940181107366E-4</v>
          </cell>
        </row>
        <row r="212">
          <cell r="B212" t="str">
            <v>ITOT-SWSTG-CHP</v>
          </cell>
          <cell r="C212" t="str">
            <v>VAR_fout</v>
          </cell>
          <cell r="D212" t="str">
            <v>ITOT_LTH_CHP</v>
          </cell>
          <cell r="E212">
            <v>2.9776742230220418E-3</v>
          </cell>
          <cell r="F212">
            <v>2.9255626764955277E-4</v>
          </cell>
          <cell r="G212">
            <v>1.4626161842256024E-2</v>
          </cell>
          <cell r="H212">
            <v>2.2297444329241541E-3</v>
          </cell>
          <cell r="I212">
            <v>0.14248730108575164</v>
          </cell>
          <cell r="J212">
            <v>0.21033220721795759</v>
          </cell>
        </row>
        <row r="213">
          <cell r="B213" t="str">
            <v>ITOT-SWSTG-CHP</v>
          </cell>
          <cell r="C213" t="str">
            <v>VAR_fout</v>
          </cell>
          <cell r="D213" t="str">
            <v>AUX_ITOT-CHP_OUT</v>
          </cell>
          <cell r="E213">
            <v>2.9776742230220366E-3</v>
          </cell>
          <cell r="F213">
            <v>2.9231733649328734E-4</v>
          </cell>
          <cell r="G213">
            <v>1.4607506023579664E-2</v>
          </cell>
          <cell r="H213">
            <v>2.2297444329241571E-3</v>
          </cell>
          <cell r="I213">
            <v>0.14248730108575175</v>
          </cell>
          <cell r="J213">
            <v>0.21033220721795759</v>
          </cell>
        </row>
        <row r="214">
          <cell r="B214" t="str">
            <v>ITOT-SWSTG-CHP</v>
          </cell>
          <cell r="C214" t="str">
            <v>VAR_fin</v>
          </cell>
          <cell r="D214" t="str">
            <v>ITOT_LTH_CHP</v>
          </cell>
          <cell r="E214">
            <v>3.6826537171243717E-3</v>
          </cell>
          <cell r="F214">
            <v>3.5629230042939308E-4</v>
          </cell>
          <cell r="G214">
            <v>1.7418566819286677E-2</v>
          </cell>
          <cell r="H214">
            <v>2.5661809861652657E-3</v>
          </cell>
          <cell r="I214">
            <v>0.15321399486583298</v>
          </cell>
          <cell r="J214">
            <v>0.21245854577279416</v>
          </cell>
        </row>
        <row r="215">
          <cell r="B215" t="str">
            <v>ITOT-SWSTG-CHP</v>
          </cell>
          <cell r="C215" t="str">
            <v>VAR_fin</v>
          </cell>
          <cell r="D215" t="str">
            <v>AUX_ITOT-CHP_IN</v>
          </cell>
          <cell r="E215">
            <v>3.6826537171243717E-3</v>
          </cell>
          <cell r="F215">
            <v>3.5629230042939308E-4</v>
          </cell>
          <cell r="G215">
            <v>1.7418566819286677E-2</v>
          </cell>
          <cell r="H215">
            <v>2.5661809861652657E-3</v>
          </cell>
          <cell r="I215">
            <v>0.15321399486583298</v>
          </cell>
          <cell r="J215">
            <v>0.21245854577279416</v>
          </cell>
        </row>
        <row r="216">
          <cell r="B216" t="str">
            <v>ITOT-SWSTG-CHP</v>
          </cell>
          <cell r="C216" t="str">
            <v>VAR_ncap</v>
          </cell>
          <cell r="D216" t="str">
            <v>-</v>
          </cell>
          <cell r="E216">
            <v>3.38398603950681E-3</v>
          </cell>
          <cell r="F216">
            <v>4.15753516092914E-5</v>
          </cell>
          <cell r="G216">
            <v>4.3464749777516301E-5</v>
          </cell>
          <cell r="H216">
            <v>2.75626894521505E-5</v>
          </cell>
          <cell r="I216">
            <v>7.04436246142173E-3</v>
          </cell>
          <cell r="J216">
            <v>2.5067212210683001E-2</v>
          </cell>
        </row>
        <row r="217">
          <cell r="B217" t="str">
            <v>ITOT-SWSTG-CHP</v>
          </cell>
          <cell r="C217" t="str">
            <v>VAR_cap</v>
          </cell>
          <cell r="D217" t="str">
            <v>-</v>
          </cell>
          <cell r="E217">
            <v>3.3938688019463739E-3</v>
          </cell>
          <cell r="F217">
            <v>3.424373540663841E-3</v>
          </cell>
          <cell r="G217">
            <v>3.4478118742902459E-3</v>
          </cell>
          <cell r="H217">
            <v>3.4245737652608293E-3</v>
          </cell>
          <cell r="I217">
            <v>3.6736085763034693E-2</v>
          </cell>
          <cell r="J217">
            <v>4.2720530736533181E-2</v>
          </cell>
        </row>
        <row r="218">
          <cell r="B218" t="str">
            <v>D-ELFO</v>
          </cell>
          <cell r="C218" t="str">
            <v>VAR_fout</v>
          </cell>
          <cell r="D218" t="str">
            <v>CO2</v>
          </cell>
          <cell r="E218">
            <v>27.5085476205678</v>
          </cell>
          <cell r="F218">
            <v>154.510842774846</v>
          </cell>
          <cell r="G218">
            <v>6.1174015824332999</v>
          </cell>
          <cell r="H218">
            <v>5.1162444076523501</v>
          </cell>
          <cell r="I218">
            <v>37.808765538784399</v>
          </cell>
          <cell r="J218">
            <v>1.31454727161024E-2</v>
          </cell>
        </row>
        <row r="219">
          <cell r="B219" t="str">
            <v>D-ELFO</v>
          </cell>
          <cell r="C219" t="str">
            <v>VAR_fout</v>
          </cell>
          <cell r="D219" t="str">
            <v>ELFO</v>
          </cell>
          <cell r="E219">
            <v>0.36701659181776214</v>
          </cell>
          <cell r="F219">
            <v>2.0614699000580572</v>
          </cell>
          <cell r="G219">
            <v>8.1617826958140169E-2</v>
          </cell>
          <cell r="H219">
            <v>6.8260477118002608E-2</v>
          </cell>
          <cell r="I219">
            <v>0.5044411817113279</v>
          </cell>
          <cell r="J219">
            <v>1.7538572594396116E-4</v>
          </cell>
        </row>
        <row r="220">
          <cell r="B220" t="str">
            <v>D-ELFO</v>
          </cell>
          <cell r="C220" t="str">
            <v>VAR_fin</v>
          </cell>
          <cell r="D220" t="str">
            <v>LFO</v>
          </cell>
          <cell r="E220">
            <v>0.37325030692764927</v>
          </cell>
          <cell r="F220">
            <v>2.0964836197401078</v>
          </cell>
          <cell r="G220">
            <v>8.3004092027588877E-2</v>
          </cell>
          <cell r="H220">
            <v>6.9419869846029214E-2</v>
          </cell>
          <cell r="I220">
            <v>0.5130090303769943</v>
          </cell>
          <cell r="J220">
            <v>1.7836462301360181E-4</v>
          </cell>
        </row>
        <row r="221">
          <cell r="B221" t="str">
            <v>EHYD-DAM00</v>
          </cell>
          <cell r="C221" t="str">
            <v>VAR_fout</v>
          </cell>
          <cell r="D221" t="str">
            <v>ELC</v>
          </cell>
          <cell r="E221">
            <v>66.745680063479398</v>
          </cell>
          <cell r="F221">
            <v>49.743920012824717</v>
          </cell>
          <cell r="G221">
            <v>68.238645332985655</v>
          </cell>
          <cell r="H221">
            <v>69.96500663210621</v>
          </cell>
          <cell r="I221">
            <v>66.866537622957637</v>
          </cell>
          <cell r="J221">
            <v>66.305863560346538</v>
          </cell>
        </row>
        <row r="222">
          <cell r="B222" t="str">
            <v>EHYD-DAM00</v>
          </cell>
          <cell r="C222" t="str">
            <v>VAR_fin</v>
          </cell>
          <cell r="D222" t="str">
            <v>HYDD</v>
          </cell>
          <cell r="E222">
            <v>66.745680063479398</v>
          </cell>
          <cell r="F222">
            <v>49.743920012824717</v>
          </cell>
          <cell r="G222">
            <v>68.238645332985655</v>
          </cell>
          <cell r="H222">
            <v>69.96500663210621</v>
          </cell>
          <cell r="I222">
            <v>66.866537622957637</v>
          </cell>
          <cell r="J222">
            <v>66.305863560346538</v>
          </cell>
        </row>
        <row r="223">
          <cell r="B223" t="str">
            <v>EHYD-DAM00</v>
          </cell>
          <cell r="C223" t="str">
            <v>VAR_cap</v>
          </cell>
          <cell r="D223" t="str">
            <v>-</v>
          </cell>
          <cell r="E223">
            <v>7.3394300010600002</v>
          </cell>
          <cell r="F223">
            <v>7.3394300010600002</v>
          </cell>
          <cell r="G223">
            <v>7.3394300010600002</v>
          </cell>
          <cell r="H223">
            <v>7.3394300010600002</v>
          </cell>
          <cell r="I223">
            <v>7.3394300010600002</v>
          </cell>
          <cell r="J223">
            <v>7.3394300010600002</v>
          </cell>
        </row>
        <row r="224">
          <cell r="B224" t="str">
            <v>RHES-SHSTG-CHPWOD</v>
          </cell>
          <cell r="C224" t="str">
            <v>VAR_fout</v>
          </cell>
          <cell r="D224" t="str">
            <v>AUX_RES-CHPWOD_OUT</v>
          </cell>
          <cell r="E224">
            <v>9.808365792825081E-5</v>
          </cell>
          <cell r="F224">
            <v>1.1539600053959458E-4</v>
          </cell>
          <cell r="G224">
            <v>5.0253381099158559E-5</v>
          </cell>
          <cell r="H224">
            <v>8.106757821369655E-4</v>
          </cell>
          <cell r="I224">
            <v>2.7072989179055202E-3</v>
          </cell>
          <cell r="J224">
            <v>1.6528554439832904E-3</v>
          </cell>
        </row>
        <row r="225">
          <cell r="B225" t="str">
            <v>RHES-SHSTG-CHPWOD</v>
          </cell>
          <cell r="C225" t="str">
            <v>VAR_fout</v>
          </cell>
          <cell r="D225" t="str">
            <v>RHES_LTH_CHPWOD</v>
          </cell>
          <cell r="E225">
            <v>9.8083657928250552E-5</v>
          </cell>
          <cell r="F225">
            <v>1.1547293120662075E-4</v>
          </cell>
          <cell r="G225">
            <v>5.0305728371136802E-5</v>
          </cell>
          <cell r="H225">
            <v>8.106757821369655E-4</v>
          </cell>
          <cell r="I225">
            <v>2.7072989179055093E-3</v>
          </cell>
          <cell r="J225">
            <v>1.6528554439832887E-3</v>
          </cell>
        </row>
        <row r="226">
          <cell r="B226" t="str">
            <v>RHES-SHSTG-CHPWOD</v>
          </cell>
          <cell r="C226" t="str">
            <v>VAR_fin</v>
          </cell>
          <cell r="D226" t="str">
            <v>AUX_RES-CHPWOD_IN</v>
          </cell>
          <cell r="E226">
            <v>7.686751643834102E-5</v>
          </cell>
          <cell r="F226">
            <v>8.7378773360411845E-5</v>
          </cell>
          <cell r="G226">
            <v>4.0172856651848336E-5</v>
          </cell>
          <cell r="H226">
            <v>1.014972903000073E-3</v>
          </cell>
          <cell r="I226">
            <v>3.1867806349708855E-3</v>
          </cell>
          <cell r="J226">
            <v>1.8381842021802893E-3</v>
          </cell>
        </row>
        <row r="227">
          <cell r="B227" t="str">
            <v>RHES-SHSTG-CHPWOD</v>
          </cell>
          <cell r="C227" t="str">
            <v>VAR_fin</v>
          </cell>
          <cell r="D227" t="str">
            <v>RHES_LTH_CHPWOD</v>
          </cell>
          <cell r="E227">
            <v>7.686751643834102E-5</v>
          </cell>
          <cell r="F227">
            <v>8.7378773360411845E-5</v>
          </cell>
          <cell r="G227">
            <v>4.0172856651848336E-5</v>
          </cell>
          <cell r="H227">
            <v>1.014972903000073E-3</v>
          </cell>
          <cell r="I227">
            <v>3.1867806349708855E-3</v>
          </cell>
          <cell r="J227">
            <v>1.8381842021802893E-3</v>
          </cell>
        </row>
        <row r="228">
          <cell r="B228" t="str">
            <v>RHES-SHSTG-CHPWOD</v>
          </cell>
          <cell r="C228" t="str">
            <v>VAR_ncap</v>
          </cell>
          <cell r="D228" t="str">
            <v>-</v>
          </cell>
          <cell r="E228">
            <v>2.0812606190836699E-3</v>
          </cell>
          <cell r="F228">
            <v>5.04501479665358E-5</v>
          </cell>
          <cell r="G228">
            <v>7.8274272608236999E-5</v>
          </cell>
          <cell r="H228">
            <v>6.3039114981403106E-5</v>
          </cell>
          <cell r="I228">
            <v>1.72453384918436E-4</v>
          </cell>
          <cell r="J228">
            <v>3.8635155340277201E-4</v>
          </cell>
        </row>
        <row r="229">
          <cell r="B229" t="str">
            <v>RHES-SHSTG-CHPWOD</v>
          </cell>
          <cell r="C229" t="str">
            <v>VAR_cap</v>
          </cell>
          <cell r="D229" t="str">
            <v>-</v>
          </cell>
          <cell r="E229">
            <v>2.0812606190836699E-3</v>
          </cell>
          <cell r="F229">
            <v>2.1261290663285343E-3</v>
          </cell>
          <cell r="G229">
            <v>2.1893867387884295E-3</v>
          </cell>
          <cell r="H229">
            <v>2.2284643072176865E-3</v>
          </cell>
          <cell r="I229">
            <v>2.8697963156888609E-3</v>
          </cell>
          <cell r="J229">
            <v>1.6251633639455772E-3</v>
          </cell>
        </row>
        <row r="230">
          <cell r="B230" t="str">
            <v>G-INTC-IND</v>
          </cell>
          <cell r="C230" t="str">
            <v>VAR_fout</v>
          </cell>
          <cell r="D230" t="str">
            <v>ELC35</v>
          </cell>
          <cell r="E230">
            <v>6.7561627090085329E-3</v>
          </cell>
          <cell r="F230">
            <v>2.7672468841418228E-3</v>
          </cell>
          <cell r="G230">
            <v>2.9992768976345448E-3</v>
          </cell>
          <cell r="H230">
            <v>1.2208800889662126E-3</v>
          </cell>
          <cell r="I230">
            <v>1.8321264244529512E-3</v>
          </cell>
          <cell r="J230">
            <v>1.329886176356455E-3</v>
          </cell>
        </row>
        <row r="231">
          <cell r="B231" t="str">
            <v>G-INTC-IND</v>
          </cell>
          <cell r="C231" t="str">
            <v>VAR_fout</v>
          </cell>
          <cell r="D231" t="str">
            <v>ITOT_ELC</v>
          </cell>
          <cell r="E231">
            <v>55.827691788692</v>
          </cell>
          <cell r="F231">
            <v>57.519780449950282</v>
          </cell>
          <cell r="G231">
            <v>54.185066210343997</v>
          </cell>
          <cell r="H231">
            <v>51.99560041945481</v>
          </cell>
          <cell r="I231">
            <v>36.025696816580606</v>
          </cell>
          <cell r="J231">
            <v>34.310968491833293</v>
          </cell>
        </row>
        <row r="232">
          <cell r="B232" t="str">
            <v>G-INTC-IND</v>
          </cell>
          <cell r="C232" t="str">
            <v>VAR_fout</v>
          </cell>
          <cell r="D232" t="str">
            <v>ELC13</v>
          </cell>
          <cell r="E232">
            <v>6.2907850713039013E-3</v>
          </cell>
          <cell r="F232">
            <v>1.8332377310532398E-3</v>
          </cell>
          <cell r="G232">
            <v>2.8375116132300518E-3</v>
          </cell>
          <cell r="H232">
            <v>9.2532182257924864E-4</v>
          </cell>
          <cell r="I232">
            <v>1.3822672345186811E-3</v>
          </cell>
          <cell r="J232">
            <v>1.1062045923856411E-3</v>
          </cell>
        </row>
        <row r="233">
          <cell r="B233" t="str">
            <v>G-INTC-IND</v>
          </cell>
          <cell r="C233" t="str">
            <v>VAR_fin</v>
          </cell>
          <cell r="D233" t="str">
            <v>ELC3</v>
          </cell>
          <cell r="E233">
            <v>25.759681921925615</v>
          </cell>
          <cell r="F233">
            <v>57.518483059293629</v>
          </cell>
          <cell r="G233">
            <v>52.136430164958007</v>
          </cell>
          <cell r="H233">
            <v>23.823173069764348</v>
          </cell>
          <cell r="I233">
            <v>16.364227731102584</v>
          </cell>
          <cell r="J233">
            <v>15.48472978326674</v>
          </cell>
        </row>
        <row r="234">
          <cell r="B234" t="str">
            <v>G-INTC-IND</v>
          </cell>
          <cell r="C234" t="str">
            <v>VAR_fin</v>
          </cell>
          <cell r="D234" t="str">
            <v>ELC5</v>
          </cell>
          <cell r="E234">
            <v>30.081048251575893</v>
          </cell>
          <cell r="F234">
            <v>5.893187370893894E-3</v>
          </cell>
          <cell r="G234">
            <v>2.0544669841234087</v>
          </cell>
          <cell r="H234">
            <v>28.174566449010946</v>
          </cell>
          <cell r="I234">
            <v>19.664683479136986</v>
          </cell>
          <cell r="J234">
            <v>18.828661447515845</v>
          </cell>
        </row>
        <row r="235">
          <cell r="B235" t="str">
            <v>G-INTC-IND</v>
          </cell>
          <cell r="C235" t="str">
            <v>VAR_ncap</v>
          </cell>
          <cell r="D235" t="str">
            <v>-</v>
          </cell>
          <cell r="E235">
            <v>3.8810998638346802E-7</v>
          </cell>
          <cell r="F235">
            <v>4.1668604524400299E-7</v>
          </cell>
          <cell r="G235">
            <v>4.4718238798726797E-7</v>
          </cell>
          <cell r="H235">
            <v>5.1268048373187301E-7</v>
          </cell>
          <cell r="I235">
            <v>6.1372376258753896E-7</v>
          </cell>
          <cell r="J235">
            <v>1.29858545259923E-6</v>
          </cell>
        </row>
        <row r="236">
          <cell r="B236" t="str">
            <v>G-INTC-IND</v>
          </cell>
          <cell r="C236" t="str">
            <v>VAR_cap</v>
          </cell>
          <cell r="D236" t="str">
            <v>-</v>
          </cell>
          <cell r="E236">
            <v>4.4927373631622096</v>
          </cell>
          <cell r="F236">
            <v>4.4927374893511907</v>
          </cell>
          <cell r="G236">
            <v>4.4927381679582412</v>
          </cell>
          <cell r="H236">
            <v>4.4927388972119671</v>
          </cell>
          <cell r="I236">
            <v>4.4927398723705148</v>
          </cell>
          <cell r="J236">
            <v>4.4927411514995104</v>
          </cell>
        </row>
        <row r="237">
          <cell r="B237" t="str">
            <v>D-IH2R</v>
          </cell>
          <cell r="C237" t="str">
            <v>VAR_fout</v>
          </cell>
          <cell r="D237" t="str">
            <v>IH2</v>
          </cell>
          <cell r="E237"/>
          <cell r="F237"/>
          <cell r="G237"/>
          <cell r="H237">
            <v>6.1946671592836991E-3</v>
          </cell>
          <cell r="I237">
            <v>7.3590143692477596</v>
          </cell>
          <cell r="J237">
            <v>7.3832966231199419</v>
          </cell>
        </row>
        <row r="238">
          <cell r="B238" t="str">
            <v>D-IH2R</v>
          </cell>
          <cell r="C238" t="str">
            <v>VAR_fin</v>
          </cell>
          <cell r="D238" t="str">
            <v>H2</v>
          </cell>
          <cell r="E238"/>
          <cell r="F238"/>
          <cell r="G238"/>
          <cell r="H238">
            <v>6.1946671592836991E-3</v>
          </cell>
          <cell r="I238">
            <v>7.3590143692477596</v>
          </cell>
          <cell r="J238">
            <v>7.3832966231199419</v>
          </cell>
        </row>
        <row r="239">
          <cell r="B239" t="str">
            <v>D-IH2R</v>
          </cell>
          <cell r="C239" t="str">
            <v>VAR_ncap</v>
          </cell>
          <cell r="D239" t="str">
            <v>-</v>
          </cell>
          <cell r="E239"/>
          <cell r="F239"/>
          <cell r="G239"/>
          <cell r="H239">
            <v>4.14874273831515E-4</v>
          </cell>
          <cell r="I239">
            <v>0.23521925112459399</v>
          </cell>
          <cell r="J239">
            <v>0.179572013675626</v>
          </cell>
        </row>
        <row r="240">
          <cell r="B240" t="str">
            <v>D-IH2R</v>
          </cell>
          <cell r="C240" t="str">
            <v>VAR_cap</v>
          </cell>
          <cell r="D240" t="str">
            <v>-</v>
          </cell>
          <cell r="E240"/>
          <cell r="F240"/>
          <cell r="G240"/>
          <cell r="H240">
            <v>4.14874273831515E-4</v>
          </cell>
          <cell r="I240">
            <v>0.25929037774988001</v>
          </cell>
          <cell r="J240">
            <v>0.26013960482909299</v>
          </cell>
        </row>
        <row r="241">
          <cell r="B241" t="str">
            <v>ESOL-PV_E</v>
          </cell>
          <cell r="C241" t="str">
            <v>VAR_fout</v>
          </cell>
          <cell r="D241" t="str">
            <v>CELC_E</v>
          </cell>
          <cell r="E241"/>
          <cell r="F241"/>
          <cell r="G241"/>
          <cell r="H241">
            <v>4.4726349249317704E-5</v>
          </cell>
          <cell r="I241">
            <v>3.7393145220949941E-3</v>
          </cell>
          <cell r="J241">
            <v>3.707293605969008E-3</v>
          </cell>
        </row>
        <row r="242">
          <cell r="B242" t="str">
            <v>ESOL-PV_E</v>
          </cell>
          <cell r="C242" t="str">
            <v>VAR_fin</v>
          </cell>
          <cell r="D242" t="str">
            <v>SOL</v>
          </cell>
          <cell r="E242"/>
          <cell r="F242"/>
          <cell r="G242"/>
          <cell r="H242">
            <v>4.4726349249317704E-5</v>
          </cell>
          <cell r="I242">
            <v>3.7393145220949941E-3</v>
          </cell>
          <cell r="J242">
            <v>3.707293605969008E-3</v>
          </cell>
        </row>
        <row r="243">
          <cell r="B243" t="str">
            <v>ESOL-PV_E</v>
          </cell>
          <cell r="C243" t="str">
            <v>VAR_fin</v>
          </cell>
          <cell r="D243" t="str">
            <v>SOLPVC</v>
          </cell>
          <cell r="E243"/>
          <cell r="F243"/>
          <cell r="G243"/>
          <cell r="H243">
            <v>4.4726349249317697E-5</v>
          </cell>
          <cell r="I243">
            <v>3.7393145220949902E-3</v>
          </cell>
          <cell r="J243">
            <v>3.7072936059690102E-3</v>
          </cell>
        </row>
        <row r="244">
          <cell r="B244" t="str">
            <v>ESOL-PV_E</v>
          </cell>
          <cell r="C244" t="str">
            <v>VAR_ncap</v>
          </cell>
          <cell r="D244" t="str">
            <v>-</v>
          </cell>
          <cell r="E244"/>
          <cell r="F244"/>
          <cell r="G244"/>
          <cell r="H244">
            <v>1.2897410708818301E-5</v>
          </cell>
          <cell r="I244">
            <v>1.60839244016309E-5</v>
          </cell>
          <cell r="J244">
            <v>1.0164666043633999E-6</v>
          </cell>
        </row>
        <row r="245">
          <cell r="B245" t="str">
            <v>ESOL-PV_E</v>
          </cell>
          <cell r="C245" t="str">
            <v>VAR_cap</v>
          </cell>
          <cell r="D245" t="str">
            <v>-</v>
          </cell>
          <cell r="E245"/>
          <cell r="F245"/>
          <cell r="G245"/>
          <cell r="H245">
            <v>1.2897410708818301E-5</v>
          </cell>
          <cell r="I245">
            <v>1.07794556739619E-3</v>
          </cell>
          <cell r="J245">
            <v>1.0789620340005499E-3</v>
          </cell>
        </row>
        <row r="246">
          <cell r="B246" t="str">
            <v>EWSTINC</v>
          </cell>
          <cell r="C246" t="str">
            <v>VAR_fout</v>
          </cell>
          <cell r="D246" t="str">
            <v>ELC35</v>
          </cell>
          <cell r="E246">
            <v>6.5070007281871396</v>
          </cell>
          <cell r="F246">
            <v>7.3027684402414126</v>
          </cell>
          <cell r="G246">
            <v>7.4118152733668703</v>
          </cell>
          <cell r="H246">
            <v>7.3981402432060541</v>
          </cell>
          <cell r="I246">
            <v>6.2229955392102987</v>
          </cell>
          <cell r="J246">
            <v>4.6534348809722186</v>
          </cell>
        </row>
        <row r="247">
          <cell r="B247" t="str">
            <v>EWSTINC</v>
          </cell>
          <cell r="C247" t="str">
            <v>VAR_fout</v>
          </cell>
          <cell r="D247" t="str">
            <v>CO2_E</v>
          </cell>
          <cell r="E247">
            <v>1689.2933854657001</v>
          </cell>
          <cell r="F247">
            <v>1895.8839774287901</v>
          </cell>
          <cell r="G247">
            <v>1924.19380888568</v>
          </cell>
          <cell r="H247">
            <v>1920.6436113428001</v>
          </cell>
          <cell r="I247">
            <v>1615.5623214597799</v>
          </cell>
          <cell r="J247">
            <v>1208.0860434008</v>
          </cell>
        </row>
        <row r="248">
          <cell r="B248" t="str">
            <v>EWSTINC</v>
          </cell>
          <cell r="C248" t="str">
            <v>VAR_fin</v>
          </cell>
          <cell r="D248" t="str">
            <v>EWST</v>
          </cell>
          <cell r="E248">
            <v>18.203592515794174</v>
          </cell>
          <cell r="F248">
            <v>20.429784239534381</v>
          </cell>
          <cell r="G248">
            <v>20.734847078509475</v>
          </cell>
          <cell r="H248">
            <v>20.696590639469836</v>
          </cell>
          <cell r="I248">
            <v>17.409076739868354</v>
          </cell>
          <cell r="J248">
            <v>13.018168571129316</v>
          </cell>
        </row>
        <row r="249">
          <cell r="B249" t="str">
            <v>EWSTINC</v>
          </cell>
          <cell r="C249" t="str">
            <v>VAR_ncap</v>
          </cell>
          <cell r="D249" t="str">
            <v>-</v>
          </cell>
          <cell r="E249"/>
          <cell r="F249">
            <v>4.4071653980815602E-7</v>
          </cell>
          <cell r="G249">
            <v>9.7147023307648798E-7</v>
          </cell>
          <cell r="H249">
            <v>6.7317449429718498E-2</v>
          </cell>
          <cell r="I249">
            <v>9.3543066896519398E-7</v>
          </cell>
          <cell r="J249">
            <v>1.51675773970305E-2</v>
          </cell>
        </row>
        <row r="250">
          <cell r="B250" t="str">
            <v>EWSTINC</v>
          </cell>
          <cell r="C250" t="str">
            <v>VAR_cap</v>
          </cell>
          <cell r="D250" t="str">
            <v>-</v>
          </cell>
          <cell r="E250">
            <v>0.27650864395608482</v>
          </cell>
          <cell r="F250">
            <v>0.27650398656326325</v>
          </cell>
          <cell r="G250">
            <v>0.27650302995579412</v>
          </cell>
          <cell r="H250">
            <v>0.27599268821726719</v>
          </cell>
          <cell r="I250">
            <v>0.24668791095821532</v>
          </cell>
          <cell r="J250">
            <v>0.18433793106726526</v>
          </cell>
        </row>
        <row r="251">
          <cell r="B251" t="str">
            <v>D-IBIO</v>
          </cell>
          <cell r="C251" t="str">
            <v>VAR_fout</v>
          </cell>
          <cell r="D251" t="str">
            <v>IBIO</v>
          </cell>
          <cell r="E251">
            <v>0.43672829176526362</v>
          </cell>
          <cell r="F251">
            <v>0.55206585074646397</v>
          </cell>
          <cell r="G251">
            <v>4.8458373681207121</v>
          </cell>
          <cell r="H251">
            <v>8.2328869145078443</v>
          </cell>
          <cell r="I251">
            <v>8.2330869258935255</v>
          </cell>
          <cell r="J251">
            <v>8.2330973457852341</v>
          </cell>
        </row>
        <row r="252">
          <cell r="B252" t="str">
            <v>D-IBIO</v>
          </cell>
          <cell r="C252" t="str">
            <v>VAR_fin</v>
          </cell>
          <cell r="D252" t="str">
            <v>BIO</v>
          </cell>
          <cell r="E252">
            <v>0.43672829176526362</v>
          </cell>
          <cell r="F252">
            <v>0.55206585074646397</v>
          </cell>
          <cell r="G252">
            <v>4.8458373681207121</v>
          </cell>
          <cell r="H252">
            <v>8.2328869145078443</v>
          </cell>
          <cell r="I252">
            <v>8.2330869258935255</v>
          </cell>
          <cell r="J252">
            <v>8.2330973457852341</v>
          </cell>
        </row>
        <row r="253">
          <cell r="B253" t="str">
            <v>D-EWOD</v>
          </cell>
          <cell r="C253" t="str">
            <v>VAR_fout</v>
          </cell>
          <cell r="D253" t="str">
            <v>EWOD</v>
          </cell>
          <cell r="E253">
            <v>3.9041433064883306</v>
          </cell>
          <cell r="F253">
            <v>2.2315119795948055</v>
          </cell>
          <cell r="G253">
            <v>1.9252054600897586</v>
          </cell>
          <cell r="H253">
            <v>5.0555098923765085</v>
          </cell>
          <cell r="I253">
            <v>5.7502833285435759</v>
          </cell>
          <cell r="J253">
            <v>6.2240674049758535</v>
          </cell>
        </row>
        <row r="254">
          <cell r="B254" t="str">
            <v>D-EWOD</v>
          </cell>
          <cell r="C254" t="str">
            <v>VAR_fin</v>
          </cell>
          <cell r="D254" t="str">
            <v>WOD</v>
          </cell>
          <cell r="E254">
            <v>3.9041433064883306</v>
          </cell>
          <cell r="F254">
            <v>2.2315119795948055</v>
          </cell>
          <cell r="G254">
            <v>1.9252054600897586</v>
          </cell>
          <cell r="H254">
            <v>5.0555098923765085</v>
          </cell>
          <cell r="I254">
            <v>5.7502833285435759</v>
          </cell>
          <cell r="J254">
            <v>6.2240674049758535</v>
          </cell>
        </row>
        <row r="255">
          <cell r="B255" t="str">
            <v>HPLWOD</v>
          </cell>
          <cell r="C255" t="str">
            <v>VAR_fout</v>
          </cell>
          <cell r="D255" t="str">
            <v>LTH</v>
          </cell>
          <cell r="E255">
            <v>1.7293224052237015</v>
          </cell>
          <cell r="F255">
            <v>1.560713793066268</v>
          </cell>
          <cell r="G255">
            <v>1.3381197748483786</v>
          </cell>
          <cell r="H255">
            <v>1.0354176804805169</v>
          </cell>
          <cell r="I255">
            <v>0.61996220619664877</v>
          </cell>
          <cell r="J255">
            <v>0.3711946412597617</v>
          </cell>
        </row>
        <row r="256">
          <cell r="B256" t="str">
            <v>HPLWOD</v>
          </cell>
          <cell r="C256" t="str">
            <v>VAR_fin</v>
          </cell>
          <cell r="D256" t="str">
            <v>EWOD</v>
          </cell>
          <cell r="E256">
            <v>2.4704605788910037</v>
          </cell>
          <cell r="F256">
            <v>2.2295911329518119</v>
          </cell>
          <cell r="G256">
            <v>1.9115996783548259</v>
          </cell>
          <cell r="H256">
            <v>1.4791681149721665</v>
          </cell>
          <cell r="I256">
            <v>0.88566029456664197</v>
          </cell>
          <cell r="J256">
            <v>0.53027805894251634</v>
          </cell>
        </row>
        <row r="257">
          <cell r="B257" t="str">
            <v>HPLWOD</v>
          </cell>
          <cell r="C257" t="str">
            <v>VAR_ncap</v>
          </cell>
          <cell r="D257" t="str">
            <v>-</v>
          </cell>
          <cell r="E257">
            <v>0.21935086170030799</v>
          </cell>
          <cell r="F257">
            <v>1.86607233909602E-6</v>
          </cell>
          <cell r="G257">
            <v>1.83228430434598E-6</v>
          </cell>
          <cell r="H257">
            <v>1.86889781312001E-6</v>
          </cell>
          <cell r="I257">
            <v>1.90013659351435E-3</v>
          </cell>
          <cell r="J257">
            <v>5.9950901522271297E-2</v>
          </cell>
        </row>
        <row r="258">
          <cell r="B258" t="str">
            <v>HPLWOD</v>
          </cell>
          <cell r="C258" t="str">
            <v>VAR_cap</v>
          </cell>
          <cell r="D258" t="str">
            <v>-</v>
          </cell>
          <cell r="E258">
            <v>0.21935086170030799</v>
          </cell>
          <cell r="F258">
            <v>0.219352727772647</v>
          </cell>
          <cell r="G258">
            <v>0.219354560056952</v>
          </cell>
          <cell r="H258">
            <v>0.21935642895476501</v>
          </cell>
          <cell r="I258">
            <v>7.8672914887539705E-2</v>
          </cell>
          <cell r="J258">
            <v>6.1861104395734598E-2</v>
          </cell>
        </row>
        <row r="259">
          <cell r="B259" t="str">
            <v>ENGA-GTCC</v>
          </cell>
          <cell r="C259" t="str">
            <v>VAR_fout</v>
          </cell>
          <cell r="D259" t="str">
            <v>ELC13</v>
          </cell>
          <cell r="E259"/>
          <cell r="F259"/>
          <cell r="G259"/>
          <cell r="H259"/>
          <cell r="I259">
            <v>1.723254886922768E-5</v>
          </cell>
          <cell r="J259">
            <v>2.3543284870301984E-2</v>
          </cell>
        </row>
        <row r="260">
          <cell r="B260" t="str">
            <v>ENGA-GTCC</v>
          </cell>
          <cell r="C260" t="str">
            <v>VAR_fout</v>
          </cell>
          <cell r="D260" t="str">
            <v>CO2_E</v>
          </cell>
          <cell r="E260"/>
          <cell r="F260"/>
          <cell r="G260"/>
          <cell r="H260"/>
          <cell r="I260">
            <v>2.2129239488499599E-3</v>
          </cell>
          <cell r="J260">
            <v>2.1432325426725698</v>
          </cell>
        </row>
        <row r="261">
          <cell r="B261" t="str">
            <v>ENGA-GTCC</v>
          </cell>
          <cell r="C261" t="str">
            <v>VAR_fin</v>
          </cell>
          <cell r="D261" t="str">
            <v>ENGA</v>
          </cell>
          <cell r="E261"/>
          <cell r="F261"/>
          <cell r="G261"/>
          <cell r="H261"/>
          <cell r="I261">
            <v>3.9236240227836106E-5</v>
          </cell>
          <cell r="J261">
            <v>3.8000576997740516E-2</v>
          </cell>
        </row>
        <row r="262">
          <cell r="B262" t="str">
            <v>ENGA-GTCC</v>
          </cell>
          <cell r="C262" t="str">
            <v>VAR_fin</v>
          </cell>
          <cell r="D262" t="str">
            <v>GTC</v>
          </cell>
          <cell r="E262"/>
          <cell r="F262"/>
          <cell r="G262"/>
          <cell r="H262"/>
          <cell r="I262">
            <v>6.9510014611145004E-6</v>
          </cell>
          <cell r="J262">
            <v>2.0731230955822861E-3</v>
          </cell>
        </row>
        <row r="263">
          <cell r="B263" t="str">
            <v>ENGA-GTCC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/>
          <cell r="I263">
            <v>6.9510014611145004E-6</v>
          </cell>
          <cell r="J263">
            <v>2.0665562742954199E-3</v>
          </cell>
        </row>
        <row r="264">
          <cell r="B264" t="str">
            <v>ENGA-GTCC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/>
          <cell r="I264">
            <v>6.9510014611145004E-6</v>
          </cell>
          <cell r="J264">
            <v>2.0731230955822817E-3</v>
          </cell>
        </row>
        <row r="265">
          <cell r="B265" t="str">
            <v>D-SNGA</v>
          </cell>
          <cell r="C265" t="str">
            <v>VAR_fout</v>
          </cell>
          <cell r="D265" t="str">
            <v>CO2</v>
          </cell>
          <cell r="E265">
            <v>1522.9449987783901</v>
          </cell>
          <cell r="F265">
            <v>1512.46766905241</v>
          </cell>
          <cell r="G265">
            <v>1281.92679755687</v>
          </cell>
          <cell r="H265">
            <v>943.59055520280901</v>
          </cell>
          <cell r="I265">
            <v>354.15639916172898</v>
          </cell>
          <cell r="J265">
            <v>186.773852878822</v>
          </cell>
        </row>
        <row r="266">
          <cell r="B266" t="str">
            <v>D-SNGA</v>
          </cell>
          <cell r="C266" t="str">
            <v>VAR_fout</v>
          </cell>
          <cell r="D266" t="str">
            <v>SNGA</v>
          </cell>
          <cell r="E266">
            <v>27.221953095616669</v>
          </cell>
          <cell r="F266">
            <v>28.488465797376634</v>
          </cell>
          <cell r="G266">
            <v>23.269351399927121</v>
          </cell>
          <cell r="H266">
            <v>16.677391312660767</v>
          </cell>
          <cell r="I266">
            <v>6.2599473130970766</v>
          </cell>
          <cell r="J266">
            <v>3.3014660506740556</v>
          </cell>
        </row>
        <row r="267">
          <cell r="B267" t="str">
            <v>D-SNGA</v>
          </cell>
          <cell r="C267" t="str">
            <v>VAR_fout</v>
          </cell>
          <cell r="D267" t="str">
            <v>RSH2</v>
          </cell>
          <cell r="E267"/>
          <cell r="F267"/>
          <cell r="G267"/>
          <cell r="H267">
            <v>1.0116658088669499E-3</v>
          </cell>
          <cell r="I267">
            <v>9.8004263641054395E-3</v>
          </cell>
          <cell r="J267">
            <v>8.2348235424365736E-3</v>
          </cell>
        </row>
        <row r="268">
          <cell r="B268" t="str">
            <v>D-SNGA</v>
          </cell>
          <cell r="C268" t="str">
            <v>VAR_fin</v>
          </cell>
          <cell r="D268" t="str">
            <v>NGA</v>
          </cell>
          <cell r="E268">
            <v>27.002570900326056</v>
          </cell>
          <cell r="F268">
            <v>26.816802642773219</v>
          </cell>
          <cell r="G268">
            <v>22.729198538242311</v>
          </cell>
          <cell r="H268">
            <v>16.730328992957617</v>
          </cell>
          <cell r="I268">
            <v>6.2793687794632813</v>
          </cell>
          <cell r="J268">
            <v>3.3115931361493263</v>
          </cell>
        </row>
        <row r="269">
          <cell r="B269" t="str">
            <v>D-SNGA</v>
          </cell>
          <cell r="C269" t="str">
            <v>VAR_fin</v>
          </cell>
          <cell r="D269" t="str">
            <v>BNGA</v>
          </cell>
          <cell r="E269">
            <v>0.30634597987518442</v>
          </cell>
          <cell r="F269">
            <v>1.7626729654735438</v>
          </cell>
          <cell r="G269">
            <v>0.61448958746851545</v>
          </cell>
          <cell r="H269">
            <v>3.6510868008713364E-4</v>
          </cell>
          <cell r="I269">
            <v>8.5915397912069834E-4</v>
          </cell>
          <cell r="J269">
            <v>5.6543882245736776E-4</v>
          </cell>
        </row>
        <row r="270">
          <cell r="B270" t="str">
            <v>D-SNGA</v>
          </cell>
          <cell r="C270" t="str">
            <v>VAR_fin</v>
          </cell>
          <cell r="D270" t="str">
            <v>H2</v>
          </cell>
          <cell r="E270"/>
          <cell r="F270"/>
          <cell r="G270"/>
          <cell r="H270">
            <v>1.0110673749911304E-3</v>
          </cell>
          <cell r="I270">
            <v>9.8001626051426784E-3</v>
          </cell>
          <cell r="J270">
            <v>8.2323500789173512E-3</v>
          </cell>
        </row>
        <row r="271">
          <cell r="B271" t="str">
            <v>D-SNGA</v>
          </cell>
          <cell r="C271" t="str">
            <v>VAR_ncap</v>
          </cell>
          <cell r="D271" t="str">
            <v>-</v>
          </cell>
          <cell r="E271">
            <v>1.41857003071324E-6</v>
          </cell>
          <cell r="F271">
            <v>2.4410752184974402E-7</v>
          </cell>
          <cell r="G271">
            <v>3.93003715403013E-7</v>
          </cell>
          <cell r="H271">
            <v>4.6290221630771499E-7</v>
          </cell>
          <cell r="I271">
            <v>9.3488651256780105E-7</v>
          </cell>
          <cell r="J271">
            <v>1.5818383354337199E-6</v>
          </cell>
        </row>
        <row r="272">
          <cell r="B272" t="str">
            <v>D-SNGA</v>
          </cell>
          <cell r="C272" t="str">
            <v>VAR_cap</v>
          </cell>
          <cell r="D272" t="str">
            <v>-</v>
          </cell>
          <cell r="E272">
            <v>2.235053620195171</v>
          </cell>
          <cell r="F272">
            <v>2.2350538643026927</v>
          </cell>
          <cell r="G272">
            <v>2.2350542573064081</v>
          </cell>
          <cell r="H272">
            <v>2.2350547202086246</v>
          </cell>
          <cell r="I272">
            <v>2.2350563679156346</v>
          </cell>
          <cell r="J272">
            <v>1.12089625061769</v>
          </cell>
        </row>
        <row r="273">
          <cell r="B273" t="str">
            <v>RHES-CHPWOD</v>
          </cell>
          <cell r="C273" t="str">
            <v>VAR_fout</v>
          </cell>
          <cell r="D273" t="str">
            <v>RHES_KEV_WOD_ELC_CHP</v>
          </cell>
          <cell r="E273"/>
          <cell r="F273"/>
          <cell r="G273"/>
          <cell r="H273">
            <v>7.0865411110079867E-4</v>
          </cell>
          <cell r="I273">
            <v>1.0978549219367163E-3</v>
          </cell>
          <cell r="J273">
            <v>5.7699656204965853E-4</v>
          </cell>
        </row>
        <row r="274">
          <cell r="B274" t="str">
            <v>RHES-CHPWOD</v>
          </cell>
          <cell r="C274" t="str">
            <v>VAR_fout</v>
          </cell>
          <cell r="D274" t="str">
            <v>RHES_LTH_CHPWOD</v>
          </cell>
          <cell r="E274"/>
          <cell r="F274"/>
          <cell r="G274"/>
          <cell r="H274">
            <v>1.9130598353901628E-3</v>
          </cell>
          <cell r="I274">
            <v>2.8412654809948875E-3</v>
          </cell>
          <cell r="J274">
            <v>1.4340190228659326E-3</v>
          </cell>
        </row>
        <row r="275">
          <cell r="B275" t="str">
            <v>RHES-CHPWOD</v>
          </cell>
          <cell r="C275" t="str">
            <v>VAR_fin</v>
          </cell>
          <cell r="D275" t="str">
            <v>RWOD</v>
          </cell>
          <cell r="E275"/>
          <cell r="F275"/>
          <cell r="G275"/>
          <cell r="H275">
            <v>3.3642577645137525E-3</v>
          </cell>
          <cell r="I275">
            <v>5.5965534088438526E-3</v>
          </cell>
          <cell r="J275">
            <v>2.4989179701437837E-3</v>
          </cell>
        </row>
        <row r="276">
          <cell r="B276" t="str">
            <v>RHES-CHPWOD</v>
          </cell>
          <cell r="C276" t="str">
            <v>VAR_ncap</v>
          </cell>
          <cell r="D276" t="str">
            <v>-</v>
          </cell>
          <cell r="E276"/>
          <cell r="F276"/>
          <cell r="G276"/>
          <cell r="H276">
            <v>6.3042218791275703E-5</v>
          </cell>
          <cell r="I276">
            <v>3.4025817197087798E-5</v>
          </cell>
          <cell r="J276">
            <v>1.7924354764427399E-5</v>
          </cell>
        </row>
        <row r="277">
          <cell r="B277" t="str">
            <v>RHES-CHPWOD</v>
          </cell>
          <cell r="C277" t="str">
            <v>VAR_cap</v>
          </cell>
          <cell r="D277" t="str">
            <v>-</v>
          </cell>
          <cell r="E277"/>
          <cell r="F277"/>
          <cell r="G277"/>
          <cell r="H277">
            <v>6.3042218791275703E-5</v>
          </cell>
          <cell r="I277">
            <v>9.7636384347989699E-5</v>
          </cell>
          <cell r="J277">
            <v>5.1284571179380762E-5</v>
          </cell>
        </row>
        <row r="278">
          <cell r="B278" t="str">
            <v>G-INTC-RES</v>
          </cell>
          <cell r="C278" t="str">
            <v>VAR_fout</v>
          </cell>
          <cell r="D278" t="str">
            <v>RHNS_ELC</v>
          </cell>
          <cell r="E278">
            <v>14.472691288517659</v>
          </cell>
          <cell r="F278">
            <v>14.842312031437281</v>
          </cell>
          <cell r="G278">
            <v>15.310603090146879</v>
          </cell>
          <cell r="H278">
            <v>15.959244047228836</v>
          </cell>
          <cell r="I278">
            <v>20.387429717757733</v>
          </cell>
          <cell r="J278">
            <v>19.836294124827617</v>
          </cell>
        </row>
        <row r="279">
          <cell r="B279" t="str">
            <v>G-INTC-RES</v>
          </cell>
          <cell r="C279" t="str">
            <v>VAR_fout</v>
          </cell>
          <cell r="D279" t="str">
            <v>ELC35</v>
          </cell>
          <cell r="E279">
            <v>44.475679618600189</v>
          </cell>
          <cell r="F279">
            <v>6.0568950463444297E-3</v>
          </cell>
          <cell r="G279">
            <v>3.9893736082145184</v>
          </cell>
          <cell r="H279">
            <v>3.128333908125652E-3</v>
          </cell>
          <cell r="I279">
            <v>4.9131708020553255E-3</v>
          </cell>
          <cell r="J279">
            <v>0.2871942764255907</v>
          </cell>
        </row>
        <row r="280">
          <cell r="B280" t="str">
            <v>G-INTC-RES</v>
          </cell>
          <cell r="C280" t="str">
            <v>VAR_fout</v>
          </cell>
          <cell r="D280" t="str">
            <v>RHES_ELC</v>
          </cell>
          <cell r="E280">
            <v>22.34245129614947</v>
          </cell>
          <cell r="F280">
            <v>19.085829165447763</v>
          </cell>
          <cell r="G280">
            <v>19.284751208313455</v>
          </cell>
          <cell r="H280">
            <v>20.683975737418642</v>
          </cell>
          <cell r="I280">
            <v>25.93814316878467</v>
          </cell>
          <cell r="J280">
            <v>24.901062009982073</v>
          </cell>
        </row>
        <row r="281">
          <cell r="B281" t="str">
            <v>G-INTC-RES</v>
          </cell>
          <cell r="C281" t="str">
            <v>VAR_fout</v>
          </cell>
          <cell r="D281" t="str">
            <v>RHNM_ELC</v>
          </cell>
          <cell r="E281">
            <v>10.148512595403764</v>
          </cell>
          <cell r="F281">
            <v>14.85749220494038</v>
          </cell>
          <cell r="G281">
            <v>14.887283418763607</v>
          </cell>
          <cell r="H281">
            <v>15.461982344003831</v>
          </cell>
          <cell r="I281">
            <v>19.843602665988193</v>
          </cell>
          <cell r="J281">
            <v>19.249273696744677</v>
          </cell>
        </row>
        <row r="282">
          <cell r="B282" t="str">
            <v>G-INTC-RES</v>
          </cell>
          <cell r="C282" t="str">
            <v>VAR_fout</v>
          </cell>
          <cell r="D282" t="str">
            <v>RHEM_ELC</v>
          </cell>
          <cell r="E282">
            <v>23.341378886929736</v>
          </cell>
          <cell r="F282">
            <v>17.880292853371959</v>
          </cell>
          <cell r="G282">
            <v>16.700698041757633</v>
          </cell>
          <cell r="H282">
            <v>18.742240370629094</v>
          </cell>
          <cell r="I282">
            <v>24.239937917832215</v>
          </cell>
          <cell r="J282">
            <v>23.104177478968111</v>
          </cell>
        </row>
        <row r="283">
          <cell r="B283" t="str">
            <v>G-INTC-RES</v>
          </cell>
          <cell r="C283" t="str">
            <v>VAR_fin</v>
          </cell>
          <cell r="D283" t="str">
            <v>ELC5</v>
          </cell>
          <cell r="E283">
            <v>114.78068704038077</v>
          </cell>
          <cell r="F283">
            <v>66.671983150243676</v>
          </cell>
          <cell r="G283">
            <v>70.17270936719612</v>
          </cell>
          <cell r="H283">
            <v>70.850570833188542</v>
          </cell>
          <cell r="I283">
            <v>90.414026641164881</v>
          </cell>
          <cell r="J283">
            <v>87.378001586948074</v>
          </cell>
        </row>
        <row r="284">
          <cell r="B284" t="str">
            <v>G-INTC-RES</v>
          </cell>
          <cell r="C284" t="str">
            <v>VAR_ncap</v>
          </cell>
          <cell r="D284" t="str">
            <v>-</v>
          </cell>
          <cell r="E284">
            <v>7.7661533606064102E-8</v>
          </cell>
          <cell r="F284">
            <v>7.1012146250219595E-8</v>
          </cell>
          <cell r="G284">
            <v>6.6879747821844804E-8</v>
          </cell>
          <cell r="H284">
            <v>8.4861041573933297E-8</v>
          </cell>
          <cell r="I284">
            <v>1.2378486897151499E-7</v>
          </cell>
          <cell r="J284">
            <v>2.22528538725905E-7</v>
          </cell>
        </row>
        <row r="285">
          <cell r="B285" t="str">
            <v>G-INTC-RES</v>
          </cell>
          <cell r="C285" t="str">
            <v>VAR_cap</v>
          </cell>
          <cell r="D285" t="str">
            <v>-</v>
          </cell>
          <cell r="E285">
            <v>4.3300925142827298</v>
          </cell>
          <cell r="F285">
            <v>4.3300925395333802</v>
          </cell>
          <cell r="G285">
            <v>4.3300926629564094</v>
          </cell>
          <cell r="H285">
            <v>4.3300927765257979</v>
          </cell>
          <cell r="I285">
            <v>4.3300929741059262</v>
          </cell>
          <cell r="J285">
            <v>4.3300932029528481</v>
          </cell>
        </row>
        <row r="286">
          <cell r="B286" t="str">
            <v>SCOM-CHPNGA</v>
          </cell>
          <cell r="C286" t="str">
            <v>VAR_fout</v>
          </cell>
          <cell r="D286" t="str">
            <v>CO2_S</v>
          </cell>
          <cell r="E286">
            <v>94.372044939759405</v>
          </cell>
          <cell r="F286">
            <v>98.061692211051906</v>
          </cell>
          <cell r="G286">
            <v>2.0581490032384702</v>
          </cell>
          <cell r="H286">
            <v>4.9324504126790396</v>
          </cell>
          <cell r="I286">
            <v>2.2859646435072598</v>
          </cell>
          <cell r="J286"/>
        </row>
        <row r="287">
          <cell r="B287" t="str">
            <v>SCOM-CHPNGA</v>
          </cell>
          <cell r="C287" t="str">
            <v>VAR_fout</v>
          </cell>
          <cell r="D287" t="str">
            <v>SCOM_NKEV_GAS_ELC_CHP</v>
          </cell>
          <cell r="E287">
            <v>0.59440413303240169</v>
          </cell>
          <cell r="F287">
            <v>0.62588771611727778</v>
          </cell>
          <cell r="G287">
            <v>1.1416645214939066E-2</v>
          </cell>
          <cell r="H287">
            <v>3.1013323540359645E-2</v>
          </cell>
          <cell r="I287">
            <v>1.4053290974302439E-2</v>
          </cell>
          <cell r="J287"/>
        </row>
        <row r="288">
          <cell r="B288" t="str">
            <v>SCOM-CHPNGA</v>
          </cell>
          <cell r="C288" t="str">
            <v>VAR_fout</v>
          </cell>
          <cell r="D288" t="str">
            <v>SCOM_LTH_CHPNGA</v>
          </cell>
          <cell r="E288">
            <v>0.69258355087101953</v>
          </cell>
          <cell r="F288">
            <v>0.75022378748229812</v>
          </cell>
          <cell r="G288">
            <v>1.4258015638591678E-2</v>
          </cell>
          <cell r="H288">
            <v>4.1327933764894763E-2</v>
          </cell>
          <cell r="I288">
            <v>2.107996904829422E-2</v>
          </cell>
          <cell r="J288"/>
        </row>
        <row r="289">
          <cell r="B289" t="str">
            <v>SCOM-CHPNGA</v>
          </cell>
          <cell r="C289" t="str">
            <v>VAR_fin</v>
          </cell>
          <cell r="D289" t="str">
            <v>SNGA</v>
          </cell>
          <cell r="E289">
            <v>1.673263208151764</v>
          </cell>
          <cell r="F289">
            <v>1.7386824860115602</v>
          </cell>
          <cell r="G289">
            <v>3.6492003603518904E-2</v>
          </cell>
          <cell r="H289">
            <v>8.7454794551046836E-2</v>
          </cell>
          <cell r="I289">
            <v>4.0531288005447967E-2</v>
          </cell>
          <cell r="J289"/>
        </row>
        <row r="290">
          <cell r="B290" t="str">
            <v>SCOM-CHPNGA</v>
          </cell>
          <cell r="C290" t="str">
            <v>VAR_ncap</v>
          </cell>
          <cell r="D290" t="str">
            <v>-</v>
          </cell>
          <cell r="E290"/>
          <cell r="F290">
            <v>2.7208018695523001E-2</v>
          </cell>
          <cell r="G290"/>
          <cell r="H290"/>
          <cell r="I290"/>
          <cell r="J290"/>
        </row>
        <row r="291">
          <cell r="B291" t="str">
            <v>SCOM-CHPNGA</v>
          </cell>
          <cell r="C291" t="str">
            <v>VAR_cap</v>
          </cell>
          <cell r="D291" t="str">
            <v>-</v>
          </cell>
          <cell r="E291">
            <v>6.5199818501536944E-2</v>
          </cell>
          <cell r="F291">
            <v>4.791168599749384E-2</v>
          </cell>
          <cell r="G291">
            <v>1.8648406389666985E-3</v>
          </cell>
          <cell r="H291">
            <v>1.8627296380048994E-3</v>
          </cell>
          <cell r="I291">
            <v>9.6229662675139868E-4</v>
          </cell>
          <cell r="J291"/>
        </row>
        <row r="292">
          <cell r="B292" t="str">
            <v>D-IPLT</v>
          </cell>
          <cell r="C292" t="str">
            <v>VAR_fout</v>
          </cell>
          <cell r="D292" t="str">
            <v>IPLT</v>
          </cell>
          <cell r="E292">
            <v>0.62578927773692261</v>
          </cell>
          <cell r="F292">
            <v>0.73757390345390572</v>
          </cell>
          <cell r="G292">
            <v>0.73754823578837281</v>
          </cell>
          <cell r="H292">
            <v>0.73549626486535402</v>
          </cell>
          <cell r="I292">
            <v>0.7314246504841333</v>
          </cell>
          <cell r="J292">
            <v>0.72737187061978481</v>
          </cell>
        </row>
        <row r="293">
          <cell r="B293" t="str">
            <v>D-IPLT</v>
          </cell>
          <cell r="C293" t="str">
            <v>VAR_fin</v>
          </cell>
          <cell r="D293" t="str">
            <v>PLT</v>
          </cell>
          <cell r="E293">
            <v>0.62578927773692261</v>
          </cell>
          <cell r="F293">
            <v>0.73757390345390572</v>
          </cell>
          <cell r="G293">
            <v>0.73754823578837281</v>
          </cell>
          <cell r="H293">
            <v>0.73549626486535402</v>
          </cell>
          <cell r="I293">
            <v>0.7314246504841333</v>
          </cell>
          <cell r="J293">
            <v>0.72737187061978481</v>
          </cell>
        </row>
        <row r="294">
          <cell r="B294" t="str">
            <v>LTH-STG</v>
          </cell>
          <cell r="C294" t="str">
            <v>VAR_fout</v>
          </cell>
          <cell r="D294" t="str">
            <v>AUX_LTH-STG_OUT</v>
          </cell>
          <cell r="E294">
            <v>1.1070688619229752E-3</v>
          </cell>
          <cell r="F294">
            <v>9.8517730604258695E-4</v>
          </cell>
          <cell r="G294">
            <v>7.4098171883920727E-3</v>
          </cell>
          <cell r="H294">
            <v>1.098358965015847E-3</v>
          </cell>
          <cell r="I294">
            <v>4.6775362609504777E-3</v>
          </cell>
          <cell r="J294">
            <v>7.1704824618432528E-2</v>
          </cell>
        </row>
        <row r="295">
          <cell r="B295" t="str">
            <v>LTH-STG</v>
          </cell>
          <cell r="C295" t="str">
            <v>VAR_fout</v>
          </cell>
          <cell r="D295" t="str">
            <v>LTH</v>
          </cell>
          <cell r="E295">
            <v>1.1070688619229721E-3</v>
          </cell>
          <cell r="F295">
            <v>9.8583409091328026E-4</v>
          </cell>
          <cell r="G295">
            <v>7.4175357479633122E-3</v>
          </cell>
          <cell r="H295">
            <v>1.098358965015847E-3</v>
          </cell>
          <cell r="I295">
            <v>4.6775362609504639E-3</v>
          </cell>
          <cell r="J295">
            <v>7.1704824618432375E-2</v>
          </cell>
        </row>
        <row r="296">
          <cell r="B296" t="str">
            <v>LTH-STG</v>
          </cell>
          <cell r="C296" t="str">
            <v>VAR_fin</v>
          </cell>
          <cell r="D296" t="str">
            <v>AUX_LTH-STG_IN</v>
          </cell>
          <cell r="E296">
            <v>1.4695791145791517E-3</v>
          </cell>
          <cell r="F296">
            <v>1.2964646963619421E-3</v>
          </cell>
          <cell r="G296">
            <v>9.5726491109366686E-3</v>
          </cell>
          <cell r="H296">
            <v>1.3737995446018508E-3</v>
          </cell>
          <cell r="I296">
            <v>5.5050552294170375E-3</v>
          </cell>
          <cell r="J296">
            <v>7.9672027353765246E-2</v>
          </cell>
        </row>
        <row r="297">
          <cell r="B297" t="str">
            <v>LTH-STG</v>
          </cell>
          <cell r="C297" t="str">
            <v>VAR_fin</v>
          </cell>
          <cell r="D297" t="str">
            <v>LTH</v>
          </cell>
          <cell r="E297">
            <v>1.4695791145791517E-3</v>
          </cell>
          <cell r="F297">
            <v>1.2964646963619421E-3</v>
          </cell>
          <cell r="G297">
            <v>9.5726491109366686E-3</v>
          </cell>
          <cell r="H297">
            <v>1.3737995446018508E-3</v>
          </cell>
          <cell r="I297">
            <v>5.5050552294170375E-3</v>
          </cell>
          <cell r="J297">
            <v>7.9672027353765246E-2</v>
          </cell>
        </row>
        <row r="298">
          <cell r="B298" t="str">
            <v>LTH-STG</v>
          </cell>
          <cell r="C298" t="str">
            <v>VAR_ncap</v>
          </cell>
          <cell r="D298" t="str">
            <v>-</v>
          </cell>
          <cell r="E298">
            <v>3.05708213914044E-4</v>
          </cell>
          <cell r="F298">
            <v>7.45789054490519E-6</v>
          </cell>
          <cell r="G298">
            <v>5.1127185384777803E-6</v>
          </cell>
          <cell r="H298">
            <v>3.78838041920402E-6</v>
          </cell>
          <cell r="I298">
            <v>1.7985665299221501E-4</v>
          </cell>
          <cell r="J298">
            <v>4.6052651242295302E-2</v>
          </cell>
        </row>
        <row r="299">
          <cell r="B299" t="str">
            <v>LTH-STG</v>
          </cell>
          <cell r="C299" t="str">
            <v>VAR_cap</v>
          </cell>
          <cell r="D299" t="str">
            <v>-</v>
          </cell>
          <cell r="E299">
            <v>4.704762875193987E-4</v>
          </cell>
          <cell r="F299">
            <v>4.7536123381421906E-4</v>
          </cell>
          <cell r="G299">
            <v>4.7641235682780461E-4</v>
          </cell>
          <cell r="H299">
            <v>3.4688565381927683E-4</v>
          </cell>
          <cell r="I299">
            <v>3.3728054163523154E-4</v>
          </cell>
          <cell r="J299">
            <v>4.6278575978234947E-2</v>
          </cell>
        </row>
        <row r="300">
          <cell r="B300" t="str">
            <v>ITOT-CHPOIL</v>
          </cell>
          <cell r="C300" t="str">
            <v>VAR_fout</v>
          </cell>
          <cell r="D300" t="str">
            <v>ITOT_LTH_CHP</v>
          </cell>
          <cell r="E300">
            <v>0.92936048814059735</v>
          </cell>
          <cell r="F300">
            <v>2.0718040089335408</v>
          </cell>
          <cell r="G300">
            <v>0.15260840585384416</v>
          </cell>
          <cell r="H300">
            <v>1.3111937760141639</v>
          </cell>
          <cell r="I300"/>
          <cell r="J300"/>
        </row>
        <row r="301">
          <cell r="B301" t="str">
            <v>ITOT-CHPOIL</v>
          </cell>
          <cell r="C301" t="str">
            <v>VAR_fout</v>
          </cell>
          <cell r="D301" t="str">
            <v>ITOT_NKEV_OIL_ELC_CHP</v>
          </cell>
          <cell r="E301">
            <v>7.0503209445148748E-2</v>
          </cell>
          <cell r="F301">
            <v>0.17143162153793365</v>
          </cell>
          <cell r="G301">
            <v>1.4616902270944743E-2</v>
          </cell>
          <cell r="H301">
            <v>0.17030107191532515</v>
          </cell>
          <cell r="I301"/>
          <cell r="J301"/>
        </row>
        <row r="302">
          <cell r="B302" t="str">
            <v>ITOT-CHPOIL</v>
          </cell>
          <cell r="C302" t="str">
            <v>VAR_fout</v>
          </cell>
          <cell r="D302" t="str">
            <v>CO2_I</v>
          </cell>
          <cell r="E302">
            <v>22.043479921138498</v>
          </cell>
          <cell r="F302">
            <v>51.260010901170901</v>
          </cell>
          <cell r="G302">
            <v>4.4359993906029898</v>
          </cell>
          <cell r="H302">
            <v>47.667351404097097</v>
          </cell>
          <cell r="I302"/>
          <cell r="J302"/>
        </row>
        <row r="303">
          <cell r="B303" t="str">
            <v>ITOT-CHPOIL</v>
          </cell>
          <cell r="C303" t="str">
            <v>VAR_fin</v>
          </cell>
          <cell r="D303" t="str">
            <v>ILFO</v>
          </cell>
          <cell r="E303">
            <v>0.29909742091097091</v>
          </cell>
          <cell r="F303">
            <v>0.69552253597246882</v>
          </cell>
          <cell r="G303">
            <v>6.0189951025820809E-2</v>
          </cell>
          <cell r="H303">
            <v>0.64677546002845399</v>
          </cell>
          <cell r="I303"/>
          <cell r="J303"/>
        </row>
        <row r="304">
          <cell r="B304" t="str">
            <v>ITOT-CHPOIL</v>
          </cell>
          <cell r="C304" t="str">
            <v>VAR_ncap</v>
          </cell>
          <cell r="D304" t="str">
            <v>-</v>
          </cell>
          <cell r="E304"/>
          <cell r="F304">
            <v>2.4058510256121698E-2</v>
          </cell>
          <cell r="G304"/>
          <cell r="H304"/>
          <cell r="I304"/>
          <cell r="J304"/>
        </row>
        <row r="305">
          <cell r="B305" t="str">
            <v>ITOT-CHPOIL</v>
          </cell>
          <cell r="C305" t="str">
            <v>VAR_cap</v>
          </cell>
          <cell r="D305" t="str">
            <v>-</v>
          </cell>
          <cell r="E305">
            <v>8.3049224713372585E-3</v>
          </cell>
          <cell r="F305">
            <v>2.4806253398666604E-2</v>
          </cell>
          <cell r="G305">
            <v>2.480379159428189E-2</v>
          </cell>
          <cell r="H305">
            <v>2.4802534996564731E-2</v>
          </cell>
          <cell r="I305"/>
          <cell r="J305"/>
        </row>
        <row r="306">
          <cell r="B306" t="str">
            <v>ENUC_GOE</v>
          </cell>
          <cell r="C306" t="str">
            <v>VAR_fout</v>
          </cell>
          <cell r="D306" t="str">
            <v>ELC</v>
          </cell>
          <cell r="E306">
            <v>29.71440042186563</v>
          </cell>
          <cell r="F306">
            <v>29.71432249095238</v>
          </cell>
          <cell r="G306">
            <v>26.175542756566276</v>
          </cell>
          <cell r="H306">
            <v>29.714388959923284</v>
          </cell>
          <cell r="I306"/>
          <cell r="J306"/>
        </row>
        <row r="307">
          <cell r="B307" t="str">
            <v>ENUC_GOE</v>
          </cell>
          <cell r="C307" t="str">
            <v>VAR_fin</v>
          </cell>
          <cell r="D307" t="str">
            <v>URN</v>
          </cell>
          <cell r="E307">
            <v>89.58057662552568</v>
          </cell>
          <cell r="F307">
            <v>89.580341685696865</v>
          </cell>
          <cell r="G307">
            <v>78.91191409986692</v>
          </cell>
          <cell r="H307">
            <v>89.580542070986837</v>
          </cell>
          <cell r="I307"/>
          <cell r="J307"/>
        </row>
        <row r="308">
          <cell r="B308" t="str">
            <v>ENUC_GOE</v>
          </cell>
          <cell r="C308" t="str">
            <v>VAR_cap</v>
          </cell>
          <cell r="D308" t="str">
            <v>-</v>
          </cell>
          <cell r="E308">
            <v>1.01</v>
          </cell>
          <cell r="F308">
            <v>1.01</v>
          </cell>
          <cell r="G308">
            <v>1.01</v>
          </cell>
          <cell r="H308">
            <v>1.01</v>
          </cell>
          <cell r="I308"/>
          <cell r="J308"/>
        </row>
        <row r="309">
          <cell r="B309" t="str">
            <v>D-RNGA</v>
          </cell>
          <cell r="C309" t="str">
            <v>VAR_fout</v>
          </cell>
          <cell r="D309" t="str">
            <v>CO2</v>
          </cell>
          <cell r="E309">
            <v>2653.0942883654898</v>
          </cell>
          <cell r="F309">
            <v>2610.6107632552998</v>
          </cell>
          <cell r="G309">
            <v>2564.7859542844799</v>
          </cell>
          <cell r="H309">
            <v>1943.7259631168699</v>
          </cell>
          <cell r="I309">
            <v>785.396920300955</v>
          </cell>
          <cell r="J309">
            <v>441.776794189969</v>
          </cell>
        </row>
        <row r="310">
          <cell r="B310" t="str">
            <v>D-RNGA</v>
          </cell>
          <cell r="C310" t="str">
            <v>VAR_fout</v>
          </cell>
          <cell r="D310" t="str">
            <v>RNGA</v>
          </cell>
          <cell r="E310">
            <v>47.20047163690122</v>
          </cell>
          <cell r="F310">
            <v>48.283051426367543</v>
          </cell>
          <cell r="G310">
            <v>46.068529210596445</v>
          </cell>
          <cell r="H310">
            <v>34.353825793241157</v>
          </cell>
          <cell r="I310">
            <v>13.881690307789745</v>
          </cell>
          <cell r="J310">
            <v>7.8083654955546304</v>
          </cell>
        </row>
        <row r="311">
          <cell r="B311" t="str">
            <v>D-RNGA</v>
          </cell>
          <cell r="C311" t="str">
            <v>VAR_fout</v>
          </cell>
          <cell r="D311" t="str">
            <v>RSH2</v>
          </cell>
          <cell r="E311"/>
          <cell r="F311"/>
          <cell r="G311"/>
          <cell r="H311">
            <v>1.0860713733535524E-3</v>
          </cell>
          <cell r="I311">
            <v>2.1277067068659727E-2</v>
          </cell>
          <cell r="J311">
            <v>2.1814819572265415E-2</v>
          </cell>
        </row>
        <row r="312">
          <cell r="B312" t="str">
            <v>D-RNGA</v>
          </cell>
          <cell r="C312" t="str">
            <v>VAR_fin</v>
          </cell>
          <cell r="D312" t="str">
            <v>NGA</v>
          </cell>
          <cell r="E312">
            <v>47.040678871728502</v>
          </cell>
          <cell r="F312">
            <v>46.287424880413198</v>
          </cell>
          <cell r="G312">
            <v>45.474928267455205</v>
          </cell>
          <cell r="H312">
            <v>34.463226296398425</v>
          </cell>
          <cell r="I312">
            <v>13.925477310300622</v>
          </cell>
          <cell r="J312">
            <v>7.8329218828008749</v>
          </cell>
        </row>
        <row r="313">
          <cell r="B313" t="str">
            <v>D-RNGA</v>
          </cell>
          <cell r="C313" t="str">
            <v>VAR_fin</v>
          </cell>
          <cell r="D313" t="str">
            <v>BNGA</v>
          </cell>
          <cell r="E313">
            <v>0.31058031642974721</v>
          </cell>
          <cell r="F313">
            <v>2.149872527812462</v>
          </cell>
          <cell r="G313">
            <v>0.74077236895061616</v>
          </cell>
          <cell r="H313">
            <v>3.753297706050208E-4</v>
          </cell>
          <cell r="I313">
            <v>8.8011480285361278E-4</v>
          </cell>
          <cell r="J313">
            <v>5.7953536294521615E-4</v>
          </cell>
        </row>
        <row r="314">
          <cell r="B314" t="str">
            <v>D-RNGA</v>
          </cell>
          <cell r="C314" t="str">
            <v>VAR_fin</v>
          </cell>
          <cell r="D314" t="str">
            <v>H2</v>
          </cell>
          <cell r="E314"/>
          <cell r="F314"/>
          <cell r="G314"/>
          <cell r="H314">
            <v>1.0858806362314065E-3</v>
          </cell>
          <cell r="I314">
            <v>2.1276678193934605E-2</v>
          </cell>
          <cell r="J314">
            <v>2.1814265299238491E-2</v>
          </cell>
        </row>
        <row r="315">
          <cell r="B315" t="str">
            <v>D-RNGA</v>
          </cell>
          <cell r="C315" t="str">
            <v>VAR_ncap</v>
          </cell>
          <cell r="D315" t="str">
            <v>-</v>
          </cell>
          <cell r="E315">
            <v>4.4899225802439501E-7</v>
          </cell>
          <cell r="F315">
            <v>1.2998378266323401E-7</v>
          </cell>
          <cell r="G315">
            <v>1.6980418332948899E-7</v>
          </cell>
          <cell r="H315">
            <v>1.37049755744926E-7</v>
          </cell>
          <cell r="I315">
            <v>2.6780111870440698E-7</v>
          </cell>
          <cell r="J315">
            <v>4.4952441479157801E-7</v>
          </cell>
        </row>
        <row r="316">
          <cell r="B316" t="str">
            <v>D-RNGA</v>
          </cell>
          <cell r="C316" t="str">
            <v>VAR_cap</v>
          </cell>
          <cell r="D316" t="str">
            <v>-</v>
          </cell>
          <cell r="E316">
            <v>3.0972404563881781</v>
          </cell>
          <cell r="F316">
            <v>3.097240586371961</v>
          </cell>
          <cell r="G316">
            <v>3.0972407561761441</v>
          </cell>
          <cell r="H316">
            <v>3.0972408932258997</v>
          </cell>
          <cell r="I316">
            <v>3.0972413674525012</v>
          </cell>
          <cell r="J316">
            <v>1.553284057617216</v>
          </cell>
        </row>
        <row r="317">
          <cell r="B317" t="str">
            <v>ITOT-CHPHFC</v>
          </cell>
          <cell r="C317" t="str">
            <v>VAR_fout</v>
          </cell>
          <cell r="D317" t="str">
            <v>ITOT_LTH_CHP</v>
          </cell>
          <cell r="E317"/>
          <cell r="F317"/>
          <cell r="G317"/>
          <cell r="H317">
            <v>3.2205137364705572E-3</v>
          </cell>
          <cell r="I317">
            <v>1.2663537959610998</v>
          </cell>
          <cell r="J317">
            <v>0.47070881016095495</v>
          </cell>
        </row>
        <row r="318">
          <cell r="B318" t="str">
            <v>ITOT-CHPHFC</v>
          </cell>
          <cell r="C318" t="str">
            <v>VAR_fout</v>
          </cell>
          <cell r="D318" t="str">
            <v>ITOT_KEV_HFC_ELC_CHP</v>
          </cell>
          <cell r="E318"/>
          <cell r="F318"/>
          <cell r="G318"/>
          <cell r="H318">
            <v>4.3085251339268242E-3</v>
          </cell>
          <cell r="I318">
            <v>2.1105896599351675</v>
          </cell>
          <cell r="J318">
            <v>0.94141762032191001</v>
          </cell>
        </row>
        <row r="319">
          <cell r="B319" t="str">
            <v>ITOT-CHPHFC</v>
          </cell>
          <cell r="C319" t="str">
            <v>VAR_fin</v>
          </cell>
          <cell r="D319" t="str">
            <v>IH2</v>
          </cell>
          <cell r="E319"/>
          <cell r="F319"/>
          <cell r="G319"/>
          <cell r="H319">
            <v>8.7040911796501495E-3</v>
          </cell>
          <cell r="I319">
            <v>3.8374357453366721</v>
          </cell>
          <cell r="J319">
            <v>1.5690293672031836</v>
          </cell>
        </row>
        <row r="320">
          <cell r="B320" t="str">
            <v>ITOT-CHPHFC</v>
          </cell>
          <cell r="C320" t="str">
            <v>VAR_ncap</v>
          </cell>
          <cell r="D320" t="str">
            <v>-</v>
          </cell>
          <cell r="E320"/>
          <cell r="F320"/>
          <cell r="G320"/>
          <cell r="H320">
            <v>2.8643311089237802E-4</v>
          </cell>
          <cell r="I320">
            <v>8.3545526570265705E-2</v>
          </cell>
          <cell r="J320">
            <v>2.0038155024176101E-2</v>
          </cell>
        </row>
        <row r="321">
          <cell r="B321" t="str">
            <v>ITOT-CHPHFC</v>
          </cell>
          <cell r="C321" t="str">
            <v>VAR_cap</v>
          </cell>
          <cell r="D321" t="str">
            <v>-</v>
          </cell>
          <cell r="E321"/>
          <cell r="F321"/>
          <cell r="G321"/>
          <cell r="H321">
            <v>2.8643311089237802E-4</v>
          </cell>
          <cell r="I321">
            <v>8.3895978755615344E-2</v>
          </cell>
          <cell r="J321">
            <v>8.0735336306956354E-2</v>
          </cell>
        </row>
        <row r="322">
          <cell r="B322" t="str">
            <v>G-INTC-TRA</v>
          </cell>
          <cell r="C322" t="str">
            <v>VAR_fout</v>
          </cell>
          <cell r="D322" t="str">
            <v>TRAN_ELC</v>
          </cell>
          <cell r="E322">
            <v>5.6697840604836687</v>
          </cell>
          <cell r="F322">
            <v>13.636458568543761</v>
          </cell>
          <cell r="G322">
            <v>14.09015597486175</v>
          </cell>
          <cell r="H322">
            <v>26.958543819615429</v>
          </cell>
          <cell r="I322">
            <v>26.291633781489235</v>
          </cell>
          <cell r="J322">
            <v>24.048948072378096</v>
          </cell>
        </row>
        <row r="323">
          <cell r="B323" t="str">
            <v>G-INTC-TRA</v>
          </cell>
          <cell r="C323" t="str">
            <v>VAR_fin</v>
          </cell>
          <cell r="D323" t="str">
            <v>ELC3</v>
          </cell>
          <cell r="E323">
            <v>5.2336468250618502</v>
          </cell>
          <cell r="F323">
            <v>13.631241875441392</v>
          </cell>
          <cell r="G323">
            <v>13.266382468325563</v>
          </cell>
          <cell r="H323">
            <v>18.951055556363332</v>
          </cell>
          <cell r="I323">
            <v>13.725779400630415</v>
          </cell>
          <cell r="J323">
            <v>11.035118577515274</v>
          </cell>
        </row>
        <row r="324">
          <cell r="B324" t="str">
            <v>G-INTC-TRA</v>
          </cell>
          <cell r="C324" t="str">
            <v>VAR_fin</v>
          </cell>
          <cell r="D324" t="str">
            <v>ELC5</v>
          </cell>
          <cell r="E324">
            <v>0.43613723542182053</v>
          </cell>
          <cell r="F324">
            <v>5.2166931023675291E-3</v>
          </cell>
          <cell r="G324">
            <v>0.82377350653620351</v>
          </cell>
          <cell r="H324">
            <v>8.0074882632521156</v>
          </cell>
          <cell r="I324">
            <v>12.565854380858823</v>
          </cell>
          <cell r="J324">
            <v>13.013829494862829</v>
          </cell>
        </row>
        <row r="325">
          <cell r="B325" t="str">
            <v>G-INTC-TRA</v>
          </cell>
          <cell r="C325" t="str">
            <v>VAR_ncap</v>
          </cell>
          <cell r="D325" t="str">
            <v>-</v>
          </cell>
          <cell r="E325">
            <v>9.0744876459962103E-7</v>
          </cell>
          <cell r="F325">
            <v>4.2922347559774298E-7</v>
          </cell>
          <cell r="G325">
            <v>5.6298017264253602E-7</v>
          </cell>
          <cell r="H325">
            <v>9.2256354686677503E-7</v>
          </cell>
          <cell r="I325">
            <v>4.2646188492780498E-7</v>
          </cell>
          <cell r="J325">
            <v>6.6825583358124904E-7</v>
          </cell>
        </row>
        <row r="326">
          <cell r="B326" t="str">
            <v>G-INTC-TRA</v>
          </cell>
          <cell r="C326" t="str">
            <v>VAR_cap</v>
          </cell>
          <cell r="D326" t="str">
            <v>-</v>
          </cell>
          <cell r="E326">
            <v>0.86351880627381705</v>
          </cell>
          <cell r="F326">
            <v>0.86351910131913578</v>
          </cell>
          <cell r="G326">
            <v>0.86352014294605728</v>
          </cell>
          <cell r="H326">
            <v>0.86352121351085998</v>
          </cell>
          <cell r="I326">
            <v>0.86352234300557462</v>
          </cell>
          <cell r="J326">
            <v>0.86352305861600631</v>
          </cell>
        </row>
        <row r="327">
          <cell r="B327" t="str">
            <v>SCOM-SWHSTG-CHPBIO</v>
          </cell>
          <cell r="C327" t="str">
            <v>VAR_fout</v>
          </cell>
          <cell r="D327" t="str">
            <v>AUX_SCOM-CHPBIO_OUT</v>
          </cell>
          <cell r="E327">
            <v>4.0417450072651045E-6</v>
          </cell>
          <cell r="F327">
            <v>9.7028416621815585E-5</v>
          </cell>
          <cell r="G327">
            <v>7.7755404034066133</v>
          </cell>
          <cell r="H327">
            <v>8.8601996804234542</v>
          </cell>
          <cell r="I327">
            <v>13.364487052687334</v>
          </cell>
          <cell r="J327">
            <v>99.586679909704841</v>
          </cell>
        </row>
        <row r="328">
          <cell r="B328" t="str">
            <v>SCOM-SWHSTG-CHPBIO</v>
          </cell>
          <cell r="C328" t="str">
            <v>VAR_fout</v>
          </cell>
          <cell r="D328" t="str">
            <v>SCOM_LTH_CHPBIO</v>
          </cell>
          <cell r="E328">
            <v>4.0417450072651104E-6</v>
          </cell>
          <cell r="F328">
            <v>9.7107724650727571E-5</v>
          </cell>
          <cell r="G328">
            <v>7.7854708509205448</v>
          </cell>
          <cell r="H328">
            <v>8.86019968042344</v>
          </cell>
          <cell r="I328">
            <v>13.364487052687315</v>
          </cell>
          <cell r="J328">
            <v>99.586679909704841</v>
          </cell>
        </row>
        <row r="329">
          <cell r="B329" t="str">
            <v>SCOM-SWHSTG-CHPBIO</v>
          </cell>
          <cell r="C329" t="str">
            <v>VAR_fin</v>
          </cell>
          <cell r="D329" t="str">
            <v>SCOM_LTH_CHPBIO</v>
          </cell>
          <cell r="E329">
            <v>6.617985106068231E-6</v>
          </cell>
          <cell r="F329">
            <v>1.1667734232417611E-4</v>
          </cell>
          <cell r="G329">
            <v>9.268412246160656</v>
          </cell>
          <cell r="H329">
            <v>10.18413575750068</v>
          </cell>
          <cell r="I329">
            <v>14.370416118492981</v>
          </cell>
          <cell r="J329">
            <v>100.59260689338232</v>
          </cell>
        </row>
        <row r="330">
          <cell r="B330" t="str">
            <v>SCOM-SWHSTG-CHPBIO</v>
          </cell>
          <cell r="C330" t="str">
            <v>VAR_fin</v>
          </cell>
          <cell r="D330" t="str">
            <v>AUX_SCOM-CHPBIO_IN</v>
          </cell>
          <cell r="E330">
            <v>6.617985106068231E-6</v>
          </cell>
          <cell r="F330">
            <v>1.1667734232417611E-4</v>
          </cell>
          <cell r="G330">
            <v>9.268412246160656</v>
          </cell>
          <cell r="H330">
            <v>10.18413575750068</v>
          </cell>
          <cell r="I330">
            <v>14.370416118492981</v>
          </cell>
          <cell r="J330">
            <v>100.59260689338232</v>
          </cell>
        </row>
        <row r="331">
          <cell r="B331" t="str">
            <v>SCOM-SWHSTG-CHPBIO</v>
          </cell>
          <cell r="C331" t="str">
            <v>VAR_ncap</v>
          </cell>
          <cell r="D331" t="str">
            <v>-</v>
          </cell>
          <cell r="E331">
            <v>4.7059764600974798E-3</v>
          </cell>
          <cell r="F331">
            <v>6.8012658900040607E-5</v>
          </cell>
          <cell r="G331">
            <v>0.48441020467569801</v>
          </cell>
          <cell r="H331">
            <v>6.6350308572427005E-2</v>
          </cell>
          <cell r="I331">
            <v>0.59933922001383799</v>
          </cell>
          <cell r="J331">
            <v>5.7094313173450102</v>
          </cell>
        </row>
        <row r="332">
          <cell r="B332" t="str">
            <v>SCOM-SWHSTG-CHPBIO</v>
          </cell>
          <cell r="C332" t="str">
            <v>VAR_cap</v>
          </cell>
          <cell r="D332" t="str">
            <v>-</v>
          </cell>
          <cell r="E332">
            <v>4.7059764600974798E-3</v>
          </cell>
          <cell r="F332">
            <v>4.7683154115488154E-3</v>
          </cell>
          <cell r="G332">
            <v>0.4891548012718222</v>
          </cell>
          <cell r="H332">
            <v>0.55547209684554832</v>
          </cell>
          <cell r="I332">
            <v>0.83391517704527696</v>
          </cell>
          <cell r="J332">
            <v>6.1881565586553551</v>
          </cell>
        </row>
        <row r="333">
          <cell r="B333" t="str">
            <v>SCOM-SWHSTG-CHPHFC</v>
          </cell>
          <cell r="C333" t="str">
            <v>VAR_fout</v>
          </cell>
          <cell r="D333" t="str">
            <v>AUX_SCOM-CHPHFC_OUT</v>
          </cell>
          <cell r="E333">
            <v>4.2202304451805082E-5</v>
          </cell>
          <cell r="F333">
            <v>3.2094409856714392E-5</v>
          </cell>
          <cell r="G333">
            <v>3.2782147211772407E-5</v>
          </cell>
          <cell r="H333">
            <v>6.51922053402227E-3</v>
          </cell>
          <cell r="I333">
            <v>0.14597165521492697</v>
          </cell>
          <cell r="J333">
            <v>0.98479237978219292</v>
          </cell>
        </row>
        <row r="334">
          <cell r="B334" t="str">
            <v>SCOM-SWHSTG-CHPHFC</v>
          </cell>
          <cell r="C334" t="str">
            <v>VAR_fout</v>
          </cell>
          <cell r="D334" t="str">
            <v>SCOM_LTH_CHPHFC</v>
          </cell>
          <cell r="E334">
            <v>4.2202304451805157E-5</v>
          </cell>
          <cell r="F334">
            <v>3.2120642835396816E-5</v>
          </cell>
          <cell r="G334">
            <v>3.2824014577304678E-5</v>
          </cell>
          <cell r="H334">
            <v>6.5192205340222622E-3</v>
          </cell>
          <cell r="I334">
            <v>0.14597165521492686</v>
          </cell>
          <cell r="J334">
            <v>0.98479237978219292</v>
          </cell>
        </row>
        <row r="335">
          <cell r="B335" t="str">
            <v>SCOM-SWHSTG-CHPHFC</v>
          </cell>
          <cell r="C335" t="str">
            <v>VAR_fin</v>
          </cell>
          <cell r="D335" t="str">
            <v>SCOM_LTH_CHPHFC</v>
          </cell>
          <cell r="E335">
            <v>4.2202304451805157E-5</v>
          </cell>
          <cell r="F335">
            <v>3.2120642835396816E-5</v>
          </cell>
          <cell r="G335">
            <v>3.2824014577304678E-5</v>
          </cell>
          <cell r="H335">
            <v>7.4915122160878591E-3</v>
          </cell>
          <cell r="I335">
            <v>0.15695876904830852</v>
          </cell>
          <cell r="J335">
            <v>0.99474038489859296</v>
          </cell>
        </row>
        <row r="336">
          <cell r="B336" t="str">
            <v>SCOM-SWHSTG-CHPHFC</v>
          </cell>
          <cell r="C336" t="str">
            <v>VAR_fin</v>
          </cell>
          <cell r="D336" t="str">
            <v>AUX_SCOM-CHPHFC_IN</v>
          </cell>
          <cell r="E336">
            <v>4.2202304451805157E-5</v>
          </cell>
          <cell r="F336">
            <v>3.2120642835396816E-5</v>
          </cell>
          <cell r="G336">
            <v>3.2824014577304678E-5</v>
          </cell>
          <cell r="H336">
            <v>7.4915122160878591E-3</v>
          </cell>
          <cell r="I336">
            <v>0.15695876904830852</v>
          </cell>
          <cell r="J336">
            <v>0.99474038489859296</v>
          </cell>
        </row>
        <row r="337">
          <cell r="B337" t="str">
            <v>SCOM-SWHSTG-CHPHFC</v>
          </cell>
          <cell r="C337" t="str">
            <v>VAR_ncap</v>
          </cell>
          <cell r="D337" t="str">
            <v>-</v>
          </cell>
          <cell r="E337">
            <v>1.86666445491914E-3</v>
          </cell>
          <cell r="F337">
            <v>5.6701337230401601E-5</v>
          </cell>
          <cell r="G337">
            <v>8.1983872349151795E-5</v>
          </cell>
          <cell r="H337">
            <v>7.6282901578202705E-5</v>
          </cell>
          <cell r="I337">
            <v>6.3337406725375396E-3</v>
          </cell>
          <cell r="J337">
            <v>5.54303553156179E-2</v>
          </cell>
        </row>
        <row r="338">
          <cell r="B338" t="str">
            <v>SCOM-SWHSTG-CHPHFC</v>
          </cell>
          <cell r="C338" t="str">
            <v>VAR_cap</v>
          </cell>
          <cell r="D338" t="str">
            <v>-</v>
          </cell>
          <cell r="E338">
            <v>1.86666445491914E-3</v>
          </cell>
          <cell r="F338">
            <v>1.9177120277480135E-3</v>
          </cell>
          <cell r="G338">
            <v>1.9848144973580732E-3</v>
          </cell>
          <cell r="H338">
            <v>2.0291504130227869E-3</v>
          </cell>
          <cell r="I338">
            <v>9.1670908268705192E-3</v>
          </cell>
          <cell r="J338">
            <v>6.1194593376859063E-2</v>
          </cell>
        </row>
        <row r="339">
          <cell r="B339" t="str">
            <v>D-IHFO</v>
          </cell>
          <cell r="C339" t="str">
            <v>VAR_fout</v>
          </cell>
          <cell r="D339" t="str">
            <v>CO2</v>
          </cell>
          <cell r="E339">
            <v>213.78056725971001</v>
          </cell>
          <cell r="F339">
            <v>0.131170520760334</v>
          </cell>
          <cell r="G339">
            <v>0.34775499907729501</v>
          </cell>
          <cell r="H339">
            <v>7.0460977712947001E-2</v>
          </cell>
          <cell r="I339">
            <v>0.18907215305144701</v>
          </cell>
          <cell r="J339"/>
        </row>
        <row r="340">
          <cell r="B340" t="str">
            <v>D-IHFO</v>
          </cell>
          <cell r="C340" t="str">
            <v>VAR_fout</v>
          </cell>
          <cell r="D340" t="str">
            <v>IHFO</v>
          </cell>
          <cell r="E340">
            <v>2.7300023720464979</v>
          </cell>
          <cell r="F340">
            <v>1.675062599975495E-3</v>
          </cell>
          <cell r="G340">
            <v>4.4408712379301789E-3</v>
          </cell>
          <cell r="H340">
            <v>8.9979476974338555E-4</v>
          </cell>
          <cell r="I340">
            <v>2.4144730876840032E-3</v>
          </cell>
          <cell r="J340"/>
        </row>
        <row r="341">
          <cell r="B341" t="str">
            <v>D-IHFO</v>
          </cell>
          <cell r="C341" t="str">
            <v>VAR_fin</v>
          </cell>
          <cell r="D341" t="str">
            <v>HFO</v>
          </cell>
          <cell r="E341">
            <v>2.7763710033728568</v>
          </cell>
          <cell r="F341">
            <v>1.7035132566277152E-3</v>
          </cell>
          <cell r="G341">
            <v>4.5162986893155215E-3</v>
          </cell>
          <cell r="H341">
            <v>9.1507763263567533E-4</v>
          </cell>
          <cell r="I341">
            <v>2.4554825071616505E-3</v>
          </cell>
          <cell r="J341"/>
        </row>
        <row r="342">
          <cell r="B342" t="str">
            <v>RHNM-CHPNGA</v>
          </cell>
          <cell r="C342" t="str">
            <v>VAR_fout</v>
          </cell>
          <cell r="D342" t="str">
            <v>CO2_R</v>
          </cell>
          <cell r="E342"/>
          <cell r="F342">
            <v>7.1014786777663597</v>
          </cell>
          <cell r="G342">
            <v>7.3897095251137896</v>
          </cell>
          <cell r="H342">
            <v>28.209863930146199</v>
          </cell>
          <cell r="I342">
            <v>14.486809966337299</v>
          </cell>
          <cell r="J342"/>
        </row>
        <row r="343">
          <cell r="B343" t="str">
            <v>RHNM-CHPNGA</v>
          </cell>
          <cell r="C343" t="str">
            <v>VAR_fout</v>
          </cell>
          <cell r="D343" t="str">
            <v>RHNM_NKEV_GAS_ELC_CHP</v>
          </cell>
          <cell r="E343"/>
          <cell r="F343">
            <v>3.6741718304655481E-2</v>
          </cell>
          <cell r="G343">
            <v>3.7036454601609613E-2</v>
          </cell>
          <cell r="H343">
            <v>0.14966843454111772</v>
          </cell>
          <cell r="I343">
            <v>7.7605614586429839E-2</v>
          </cell>
          <cell r="J343"/>
        </row>
        <row r="344">
          <cell r="B344" t="str">
            <v>RHNM-CHPNGA</v>
          </cell>
          <cell r="C344" t="str">
            <v>VAR_fout</v>
          </cell>
          <cell r="D344" t="str">
            <v>RHNM_LTH_CHPNGA</v>
          </cell>
          <cell r="E344"/>
          <cell r="F344">
            <v>7.9041149401141611E-2</v>
          </cell>
          <cell r="G344">
            <v>7.8500255500423208E-2</v>
          </cell>
          <cell r="H344">
            <v>0.30931476471831065</v>
          </cell>
          <cell r="I344">
            <v>0.15648345236280115</v>
          </cell>
          <cell r="J344"/>
        </row>
        <row r="345">
          <cell r="B345" t="str">
            <v>RHNM-CHPNGA</v>
          </cell>
          <cell r="C345" t="str">
            <v>VAR_fin</v>
          </cell>
          <cell r="D345" t="str">
            <v>RNGA</v>
          </cell>
          <cell r="E345"/>
          <cell r="F345">
            <v>0.12591274251358797</v>
          </cell>
          <cell r="G345">
            <v>0.13102321853038626</v>
          </cell>
          <cell r="H345">
            <v>0.50017489237847867</v>
          </cell>
          <cell r="I345">
            <v>0.25685833273647668</v>
          </cell>
          <cell r="J345"/>
        </row>
        <row r="346">
          <cell r="B346" t="str">
            <v>RHNM-CHPNGA</v>
          </cell>
          <cell r="C346" t="str">
            <v>VAR_ncap</v>
          </cell>
          <cell r="D346" t="str">
            <v>-</v>
          </cell>
          <cell r="E346"/>
          <cell r="F346">
            <v>1.11058993433314E-2</v>
          </cell>
          <cell r="G346"/>
          <cell r="H346"/>
          <cell r="I346"/>
          <cell r="J346"/>
        </row>
        <row r="347">
          <cell r="B347" t="str">
            <v>RHNM-CHPNGA</v>
          </cell>
          <cell r="C347" t="str">
            <v>VAR_cap</v>
          </cell>
          <cell r="D347" t="str">
            <v>-</v>
          </cell>
          <cell r="E347"/>
          <cell r="F347">
            <v>1.11058993433314E-2</v>
          </cell>
          <cell r="G347">
            <v>1.110586407553318E-2</v>
          </cell>
          <cell r="H347">
            <v>1.1105883639496453E-2</v>
          </cell>
          <cell r="I347">
            <v>5.7584648860567232E-3</v>
          </cell>
          <cell r="J347"/>
        </row>
        <row r="348">
          <cell r="B348" t="str">
            <v>G-INTC-EXP00-DE</v>
          </cell>
          <cell r="C348" t="str">
            <v>VAR_fout</v>
          </cell>
          <cell r="D348" t="str">
            <v>ELC_E-DE</v>
          </cell>
          <cell r="E348">
            <v>26.49298096819291</v>
          </cell>
          <cell r="F348">
            <v>7.2890409443313986E-4</v>
          </cell>
          <cell r="G348">
            <v>8.0575741462236611E-4</v>
          </cell>
          <cell r="H348">
            <v>6.7088926397876434E-4</v>
          </cell>
          <cell r="I348">
            <v>1.6323868009356247E-3</v>
          </cell>
          <cell r="J348">
            <v>5.1496254670601671E-4</v>
          </cell>
        </row>
        <row r="349">
          <cell r="B349" t="str">
            <v>G-INTC-EXP00-DE</v>
          </cell>
          <cell r="C349" t="str">
            <v>VAR_fin</v>
          </cell>
          <cell r="D349" t="str">
            <v>ELC</v>
          </cell>
          <cell r="E349">
            <v>26.49298096819291</v>
          </cell>
          <cell r="F349">
            <v>7.2890409443313986E-4</v>
          </cell>
          <cell r="G349">
            <v>8.0575741462236611E-4</v>
          </cell>
          <cell r="H349">
            <v>6.7088926397876434E-4</v>
          </cell>
          <cell r="I349">
            <v>1.6323868009356247E-3</v>
          </cell>
          <cell r="J349">
            <v>5.1496254670601671E-4</v>
          </cell>
        </row>
        <row r="350">
          <cell r="B350" t="str">
            <v>G-INTC-EXP00-DE</v>
          </cell>
          <cell r="C350" t="str">
            <v>VAR_ncap</v>
          </cell>
          <cell r="D350" t="str">
            <v>-</v>
          </cell>
          <cell r="E350">
            <v>1.57751957885851E-6</v>
          </cell>
          <cell r="F350">
            <v>1.44334458071869E-6</v>
          </cell>
          <cell r="G350">
            <v>2.28648487180775E-6</v>
          </cell>
          <cell r="H350">
            <v>4.337700515756E-6</v>
          </cell>
          <cell r="I350">
            <v>9.9825962670407898E-6</v>
          </cell>
          <cell r="J350">
            <v>1.43255994761492E-5</v>
          </cell>
        </row>
        <row r="351">
          <cell r="B351" t="str">
            <v>G-INTC-EXP00-DE</v>
          </cell>
          <cell r="C351" t="str">
            <v>VAR_cap</v>
          </cell>
          <cell r="D351" t="str">
            <v>-</v>
          </cell>
          <cell r="E351">
            <v>4.0270386536779341</v>
          </cell>
          <cell r="F351">
            <v>1.0012983300198286E-3</v>
          </cell>
          <cell r="G351">
            <v>9.9558058957960327E-4</v>
          </cell>
          <cell r="H351">
            <v>9.9341095206195718E-4</v>
          </cell>
          <cell r="I351">
            <v>9.9199023509743967E-4</v>
          </cell>
          <cell r="J351">
            <v>5.1595462047826501E-4</v>
          </cell>
        </row>
        <row r="352">
          <cell r="B352" t="str">
            <v>CEN-EBAT</v>
          </cell>
          <cell r="C352" t="str">
            <v>VAR_fout</v>
          </cell>
          <cell r="D352" t="str">
            <v>ELC13</v>
          </cell>
          <cell r="E352">
            <v>6.2698248554041852E-3</v>
          </cell>
          <cell r="F352">
            <v>4.9608274676295958E-3</v>
          </cell>
          <cell r="G352">
            <v>6.4385650659608178E-3</v>
          </cell>
          <cell r="H352">
            <v>5.1574144702268686E-3</v>
          </cell>
          <cell r="I352">
            <v>0.22717575311332616</v>
          </cell>
          <cell r="J352">
            <v>3.7446256487725527</v>
          </cell>
        </row>
        <row r="353">
          <cell r="B353" t="str">
            <v>CEN-EBAT</v>
          </cell>
          <cell r="C353" t="str">
            <v>VAR_fout</v>
          </cell>
          <cell r="D353" t="str">
            <v>AUX_CEN-EBAT_OUT</v>
          </cell>
          <cell r="E353">
            <v>6.2698248554041653E-3</v>
          </cell>
          <cell r="F353">
            <v>4.9608274676295775E-3</v>
          </cell>
          <cell r="G353">
            <v>6.4385650659607926E-3</v>
          </cell>
          <cell r="H353">
            <v>5.1574144702268539E-3</v>
          </cell>
          <cell r="I353">
            <v>0.22717575311332541</v>
          </cell>
          <cell r="J353">
            <v>3.7446256487725447</v>
          </cell>
        </row>
        <row r="354">
          <cell r="B354" t="str">
            <v>CEN-EBAT</v>
          </cell>
          <cell r="C354" t="str">
            <v>VAR_fin</v>
          </cell>
          <cell r="D354" t="str">
            <v>AUX_CEN-EBAT_IN</v>
          </cell>
          <cell r="E354">
            <v>7.2414345637470921E-3</v>
          </cell>
          <cell r="F354">
            <v>5.7285815070473442E-3</v>
          </cell>
          <cell r="G354">
            <v>7.4269865021785323E-3</v>
          </cell>
          <cell r="H354">
            <v>5.94962000692284E-3</v>
          </cell>
          <cell r="I354">
            <v>0.26201468278331513</v>
          </cell>
          <cell r="J354">
            <v>4.3188653144159677</v>
          </cell>
        </row>
        <row r="355">
          <cell r="B355" t="str">
            <v>CEN-EBAT</v>
          </cell>
          <cell r="C355" t="str">
            <v>VAR_fin</v>
          </cell>
          <cell r="D355" t="str">
            <v>ELC13</v>
          </cell>
          <cell r="E355">
            <v>7.2414345637470921E-3</v>
          </cell>
          <cell r="F355">
            <v>5.7285815070473442E-3</v>
          </cell>
          <cell r="G355">
            <v>7.4269865021785323E-3</v>
          </cell>
          <cell r="H355">
            <v>5.94962000692284E-3</v>
          </cell>
          <cell r="I355">
            <v>0.26201468278331513</v>
          </cell>
          <cell r="J355">
            <v>4.3188653144159677</v>
          </cell>
        </row>
        <row r="356">
          <cell r="B356" t="str">
            <v>CEN-EBAT</v>
          </cell>
          <cell r="C356" t="str">
            <v>VAR_ncap</v>
          </cell>
          <cell r="D356" t="str">
            <v>-</v>
          </cell>
          <cell r="E356">
            <v>1.07879938580721E-3</v>
          </cell>
          <cell r="F356">
            <v>1.77174465510614E-6</v>
          </cell>
          <cell r="G356">
            <v>2.4466748129884498E-5</v>
          </cell>
          <cell r="H356">
            <v>6.9133430038953399E-5</v>
          </cell>
          <cell r="I356">
            <v>0.17155970250546099</v>
          </cell>
          <cell r="J356">
            <v>1.21107438521483</v>
          </cell>
        </row>
        <row r="357">
          <cell r="B357" t="str">
            <v>CEN-EBAT</v>
          </cell>
          <cell r="C357" t="str">
            <v>VAR_cap</v>
          </cell>
          <cell r="D357" t="str">
            <v>-</v>
          </cell>
          <cell r="E357">
            <v>1.07879938580721E-3</v>
          </cell>
          <cell r="F357">
            <v>1.0800233859726194E-3</v>
          </cell>
          <cell r="G357">
            <v>1.103975815576105E-3</v>
          </cell>
          <cell r="H357">
            <v>8.8213401260612428E-4</v>
          </cell>
          <cell r="I357">
            <v>0.17350334211041332</v>
          </cell>
          <cell r="J357">
            <v>1.2974506314880669</v>
          </cell>
        </row>
        <row r="358">
          <cell r="B358" t="str">
            <v>ESOL-PV</v>
          </cell>
          <cell r="C358" t="str">
            <v>VAR_fout</v>
          </cell>
          <cell r="D358" t="str">
            <v>ELC35</v>
          </cell>
          <cell r="E358"/>
          <cell r="F358"/>
          <cell r="G358">
            <v>0.1408038107575813</v>
          </cell>
          <cell r="H358">
            <v>0.2380490876335789</v>
          </cell>
          <cell r="I358">
            <v>1.4212537303765469</v>
          </cell>
          <cell r="J358">
            <v>5.8670568273188186</v>
          </cell>
        </row>
        <row r="359">
          <cell r="B359" t="str">
            <v>ESOL-PV</v>
          </cell>
          <cell r="C359" t="str">
            <v>VAR_fin</v>
          </cell>
          <cell r="D359" t="str">
            <v>SOL</v>
          </cell>
          <cell r="E359"/>
          <cell r="F359"/>
          <cell r="G359">
            <v>0.1408038107575813</v>
          </cell>
          <cell r="H359">
            <v>0.2380490876335789</v>
          </cell>
          <cell r="I359">
            <v>1.4212537303765469</v>
          </cell>
          <cell r="J359">
            <v>5.8670568273188186</v>
          </cell>
        </row>
        <row r="360">
          <cell r="B360" t="str">
            <v>ESOL-PV</v>
          </cell>
          <cell r="C360" t="str">
            <v>VAR_fin</v>
          </cell>
          <cell r="D360" t="str">
            <v>SOLPVC</v>
          </cell>
          <cell r="E360"/>
          <cell r="F360"/>
          <cell r="G360">
            <v>0.140803810757581</v>
          </cell>
          <cell r="H360">
            <v>0.23804908763357899</v>
          </cell>
          <cell r="I360">
            <v>1.42125373037655</v>
          </cell>
          <cell r="J360">
            <v>5.8670568273188204</v>
          </cell>
        </row>
        <row r="361">
          <cell r="B361" t="str">
            <v>ESOL-PV</v>
          </cell>
          <cell r="C361" t="str">
            <v>VAR_ncap</v>
          </cell>
          <cell r="D361" t="str">
            <v>-</v>
          </cell>
          <cell r="E361"/>
          <cell r="F361"/>
          <cell r="G361">
            <v>4.4924859129629298E-2</v>
          </cell>
          <cell r="H361">
            <v>2.3697672742592601E-2</v>
          </cell>
          <cell r="I361">
            <v>0.17054324573999999</v>
          </cell>
          <cell r="J361">
            <v>1.37869937942447</v>
          </cell>
        </row>
        <row r="362">
          <cell r="B362" t="str">
            <v>ESOL-PV</v>
          </cell>
          <cell r="C362" t="str">
            <v>VAR_cap</v>
          </cell>
          <cell r="D362" t="str">
            <v>-</v>
          </cell>
          <cell r="E362"/>
          <cell r="F362"/>
          <cell r="G362">
            <v>4.4924859129629298E-2</v>
          </cell>
          <cell r="H362">
            <v>6.8622531872221906E-2</v>
          </cell>
          <cell r="I362">
            <v>0.40970651178405498</v>
          </cell>
          <cell r="J362">
            <v>1.6913020118347899</v>
          </cell>
        </row>
        <row r="363">
          <cell r="B363" t="str">
            <v>RHEM-SHSTG-CHPNGA</v>
          </cell>
          <cell r="C363" t="str">
            <v>VAR_fout</v>
          </cell>
          <cell r="D363" t="str">
            <v>RHEM_LTH_CHPNGA</v>
          </cell>
          <cell r="E363">
            <v>2.9663183711668227E-2</v>
          </cell>
          <cell r="F363">
            <v>6.7888003501826572E-4</v>
          </cell>
          <cell r="G363">
            <v>8.1613355871462175E-3</v>
          </cell>
          <cell r="H363">
            <v>1.2881139206329698E-3</v>
          </cell>
          <cell r="I363">
            <v>5.9080124029727826E-3</v>
          </cell>
          <cell r="J363">
            <v>1.1783731885572931E-4</v>
          </cell>
        </row>
        <row r="364">
          <cell r="B364" t="str">
            <v>RHEM-SHSTG-CHPNGA</v>
          </cell>
          <cell r="C364" t="str">
            <v>VAR_fout</v>
          </cell>
          <cell r="D364" t="str">
            <v>AUX_REM-CHPNGA_OUT</v>
          </cell>
          <cell r="E364">
            <v>2.9663183711668289E-2</v>
          </cell>
          <cell r="F364">
            <v>6.7842774985169929E-4</v>
          </cell>
          <cell r="G364">
            <v>8.1528430423104935E-3</v>
          </cell>
          <cell r="H364">
            <v>1.2881139206329698E-3</v>
          </cell>
          <cell r="I364">
            <v>5.9080124029727904E-3</v>
          </cell>
          <cell r="J364">
            <v>1.1783731885572941E-4</v>
          </cell>
        </row>
        <row r="365">
          <cell r="B365" t="str">
            <v>RHEM-SHSTG-CHPNGA</v>
          </cell>
          <cell r="C365" t="str">
            <v>VAR_fin</v>
          </cell>
          <cell r="D365" t="str">
            <v>AUX_REM-CHPNGA_IN</v>
          </cell>
          <cell r="E365">
            <v>3.9538609846423399E-2</v>
          </cell>
          <cell r="F365">
            <v>8.9439388124541751E-4</v>
          </cell>
          <cell r="G365">
            <v>1.0532383771624566E-2</v>
          </cell>
          <cell r="H365">
            <v>1.61177057610254E-3</v>
          </cell>
          <cell r="I365">
            <v>6.9523733401289237E-3</v>
          </cell>
          <cell r="J365">
            <v>1.0077273973631547E-4</v>
          </cell>
        </row>
        <row r="366">
          <cell r="B366" t="str">
            <v>RHEM-SHSTG-CHPNGA</v>
          </cell>
          <cell r="C366" t="str">
            <v>VAR_fin</v>
          </cell>
          <cell r="D366" t="str">
            <v>RHEM_LTH_CHPNGA</v>
          </cell>
          <cell r="E366">
            <v>3.9538609846423399E-2</v>
          </cell>
          <cell r="F366">
            <v>8.9439388124541751E-4</v>
          </cell>
          <cell r="G366">
            <v>1.0532383771624566E-2</v>
          </cell>
          <cell r="H366">
            <v>1.61177057610254E-3</v>
          </cell>
          <cell r="I366">
            <v>6.9523733401289237E-3</v>
          </cell>
          <cell r="J366">
            <v>1.0077273973631547E-4</v>
          </cell>
        </row>
        <row r="367">
          <cell r="B367" t="str">
            <v>RHEM-SHSTG-CHPNGA</v>
          </cell>
          <cell r="C367" t="str">
            <v>VAR_ncap</v>
          </cell>
          <cell r="D367" t="str">
            <v>-</v>
          </cell>
          <cell r="E367">
            <v>5.2965765819951403E-3</v>
          </cell>
          <cell r="F367">
            <v>8.5031243565977696E-5</v>
          </cell>
          <cell r="G367">
            <v>7.4817705329413594E-5</v>
          </cell>
          <cell r="H367">
            <v>4.8021244587599699E-5</v>
          </cell>
          <cell r="I367">
            <v>1.26620128955159E-4</v>
          </cell>
          <cell r="J367">
            <v>3.0401261958142599E-5</v>
          </cell>
        </row>
        <row r="368">
          <cell r="B368" t="str">
            <v>RHEM-SHSTG-CHPNGA</v>
          </cell>
          <cell r="C368" t="str">
            <v>VAR_cap</v>
          </cell>
          <cell r="D368" t="str">
            <v>-</v>
          </cell>
          <cell r="E368">
            <v>5.2965765819951403E-3</v>
          </cell>
          <cell r="F368">
            <v>5.3726688545299803E-3</v>
          </cell>
          <cell r="G368">
            <v>5.4193654490579972E-3</v>
          </cell>
          <cell r="H368">
            <v>5.383258299915419E-3</v>
          </cell>
          <cell r="I368">
            <v>4.1118132375583434E-3</v>
          </cell>
          <cell r="J368">
            <v>1.7667274815452399E-3</v>
          </cell>
        </row>
        <row r="369">
          <cell r="B369" t="str">
            <v>RHNS-ESOLPV</v>
          </cell>
          <cell r="C369" t="str">
            <v>VAR_fout</v>
          </cell>
          <cell r="D369" t="str">
            <v>RHNS_SOL_ELC</v>
          </cell>
          <cell r="E369"/>
          <cell r="F369">
            <v>1.5486976227356203E-5</v>
          </cell>
          <cell r="G369">
            <v>3.1503195052478457E-3</v>
          </cell>
          <cell r="H369">
            <v>3.4904156864902099E-3</v>
          </cell>
          <cell r="I369">
            <v>4.9724531473130593E-3</v>
          </cell>
          <cell r="J369">
            <v>5.5120045200618374E-3</v>
          </cell>
        </row>
        <row r="370">
          <cell r="B370" t="str">
            <v>RHNS-ESOLPV</v>
          </cell>
          <cell r="C370" t="str">
            <v>VAR_fin</v>
          </cell>
          <cell r="D370" t="str">
            <v>SOL</v>
          </cell>
          <cell r="E370"/>
          <cell r="F370">
            <v>1.5486976227356203E-5</v>
          </cell>
          <cell r="G370">
            <v>3.1503195052478457E-3</v>
          </cell>
          <cell r="H370">
            <v>3.4904156864902099E-3</v>
          </cell>
          <cell r="I370">
            <v>4.9724531473130593E-3</v>
          </cell>
          <cell r="J370">
            <v>5.5120045200618374E-3</v>
          </cell>
        </row>
        <row r="371">
          <cell r="B371" t="str">
            <v>RHNS-ESOLPV</v>
          </cell>
          <cell r="C371" t="str">
            <v>VAR_fin</v>
          </cell>
          <cell r="D371" t="str">
            <v>SOLPVC</v>
          </cell>
          <cell r="E371"/>
          <cell r="F371">
            <v>1.54869762273562E-5</v>
          </cell>
          <cell r="G371">
            <v>3.15031950524785E-3</v>
          </cell>
          <cell r="H371">
            <v>3.4904156864902099E-3</v>
          </cell>
          <cell r="I371">
            <v>4.9724531473130601E-3</v>
          </cell>
          <cell r="J371">
            <v>5.5120045200618504E-3</v>
          </cell>
        </row>
        <row r="372">
          <cell r="B372" t="str">
            <v>RHNS-ESOLPV</v>
          </cell>
          <cell r="C372" t="str">
            <v>VAR_ncap</v>
          </cell>
          <cell r="D372" t="str">
            <v>-</v>
          </cell>
          <cell r="E372"/>
          <cell r="F372">
            <v>5.3085027098259999E-6</v>
          </cell>
          <cell r="G372">
            <v>9.9991422056614106E-4</v>
          </cell>
          <cell r="H372">
            <v>1.21134761279881E-6</v>
          </cell>
          <cell r="I372">
            <v>3.3552248234282301E-4</v>
          </cell>
          <cell r="J372">
            <v>1.1781003815296001E-3</v>
          </cell>
        </row>
        <row r="373">
          <cell r="B373" t="str">
            <v>RHNS-ESOLPV</v>
          </cell>
          <cell r="C373" t="str">
            <v>VAR_cap</v>
          </cell>
          <cell r="D373" t="str">
            <v>-</v>
          </cell>
          <cell r="E373"/>
          <cell r="F373">
            <v>5.3085027098259999E-6</v>
          </cell>
          <cell r="G373">
            <v>1.00522272327597E-3</v>
          </cell>
          <cell r="H373">
            <v>1.00643407088877E-3</v>
          </cell>
          <cell r="I373">
            <v>1.4336232576002801E-3</v>
          </cell>
          <cell r="J373">
            <v>1.5890201777582699E-3</v>
          </cell>
        </row>
        <row r="374">
          <cell r="B374" t="str">
            <v>RHSA-WHSTG-CHP</v>
          </cell>
          <cell r="C374" t="str">
            <v>VAR_fout</v>
          </cell>
          <cell r="D374" t="str">
            <v>AUX_RHSA-CHP_OUT</v>
          </cell>
          <cell r="E374">
            <v>0.11017112397659594</v>
          </cell>
          <cell r="F374">
            <v>8.9419772530236787E-4</v>
          </cell>
          <cell r="G374">
            <v>1.165500380568148E-2</v>
          </cell>
          <cell r="H374">
            <v>2.3663755386073362E-3</v>
          </cell>
          <cell r="I374">
            <v>1.0186706986122864E-2</v>
          </cell>
          <cell r="J374">
            <v>6.5876948373217213E-3</v>
          </cell>
        </row>
        <row r="375">
          <cell r="B375" t="str">
            <v>RHSA-WHSTG-CHP</v>
          </cell>
          <cell r="C375" t="str">
            <v>VAR_fout</v>
          </cell>
          <cell r="D375" t="str">
            <v>RHSA_LTH</v>
          </cell>
          <cell r="E375">
            <v>0.11017112397659569</v>
          </cell>
          <cell r="F375">
            <v>8.9479385711923448E-4</v>
          </cell>
          <cell r="G375">
            <v>1.1667144434645714E-2</v>
          </cell>
          <cell r="H375">
            <v>2.3663755386073362E-3</v>
          </cell>
          <cell r="I375">
            <v>1.0186706986122824E-2</v>
          </cell>
          <cell r="J375">
            <v>6.5876948373217153E-3</v>
          </cell>
        </row>
        <row r="376">
          <cell r="B376" t="str">
            <v>RHSA-WHSTG-CHP</v>
          </cell>
          <cell r="C376" t="str">
            <v>VAR_fin</v>
          </cell>
          <cell r="D376" t="str">
            <v>RHSA_LTH</v>
          </cell>
          <cell r="E376">
            <v>0.14688542473350752</v>
          </cell>
          <cell r="F376">
            <v>1.1840087208770179E-3</v>
          </cell>
          <cell r="G376">
            <v>1.5056008091015318E-2</v>
          </cell>
          <cell r="H376">
            <v>2.9595975985885412E-3</v>
          </cell>
          <cell r="I376">
            <v>1.198609230026401E-2</v>
          </cell>
          <cell r="J376">
            <v>7.3213700773208257E-3</v>
          </cell>
        </row>
        <row r="377">
          <cell r="B377" t="str">
            <v>RHSA-WHSTG-CHP</v>
          </cell>
          <cell r="C377" t="str">
            <v>VAR_fin</v>
          </cell>
          <cell r="D377" t="str">
            <v>AUX_RHSA-CHP_IN</v>
          </cell>
          <cell r="E377">
            <v>0.14688542473350752</v>
          </cell>
          <cell r="F377">
            <v>1.1840087208770179E-3</v>
          </cell>
          <cell r="G377">
            <v>1.5056008091015318E-2</v>
          </cell>
          <cell r="H377">
            <v>2.9595975985885412E-3</v>
          </cell>
          <cell r="I377">
            <v>1.198609230026401E-2</v>
          </cell>
          <cell r="J377">
            <v>7.3213700773208257E-3</v>
          </cell>
        </row>
        <row r="378">
          <cell r="B378" t="str">
            <v>RHSA-WHSTG-CHP</v>
          </cell>
          <cell r="C378" t="str">
            <v>VAR_ncap</v>
          </cell>
          <cell r="D378" t="str">
            <v>-</v>
          </cell>
          <cell r="E378">
            <v>6.3793899770718801E-3</v>
          </cell>
          <cell r="F378">
            <v>4.3515825238544403E-5</v>
          </cell>
          <cell r="G378">
            <v>4.6347851914060402E-5</v>
          </cell>
          <cell r="H378">
            <v>3.4287070357957001E-5</v>
          </cell>
          <cell r="I378">
            <v>1.1488295319663901E-3</v>
          </cell>
          <cell r="J378">
            <v>3.0093541860578399E-4</v>
          </cell>
        </row>
        <row r="379">
          <cell r="B379" t="str">
            <v>RHSA-WHSTG-CHP</v>
          </cell>
          <cell r="C379" t="str">
            <v>VAR_cap</v>
          </cell>
          <cell r="D379" t="str">
            <v>-</v>
          </cell>
          <cell r="E379">
            <v>7.0618673885752704E-3</v>
          </cell>
          <cell r="F379">
            <v>7.0647155631815639E-3</v>
          </cell>
          <cell r="G379">
            <v>7.0385290522013933E-3</v>
          </cell>
          <cell r="H379">
            <v>6.4136021803931111E-3</v>
          </cell>
          <cell r="I379">
            <v>4.693353230680335E-3</v>
          </cell>
          <cell r="J379">
            <v>2.6078272269157909E-3</v>
          </cell>
        </row>
        <row r="380">
          <cell r="B380" t="str">
            <v>G-INTC-SER</v>
          </cell>
          <cell r="C380" t="str">
            <v>VAR_fout</v>
          </cell>
          <cell r="D380" t="str">
            <v>ELC35</v>
          </cell>
          <cell r="E380">
            <v>51.615115012222915</v>
          </cell>
          <cell r="F380">
            <v>6.0688678852241808E-3</v>
          </cell>
          <cell r="G380">
            <v>5.0276324200529112</v>
          </cell>
          <cell r="H380">
            <v>3.2708686517100537E-3</v>
          </cell>
          <cell r="I380">
            <v>5.3137614737920206E-3</v>
          </cell>
          <cell r="J380">
            <v>0.41496187365386639</v>
          </cell>
        </row>
        <row r="381">
          <cell r="B381" t="str">
            <v>G-INTC-SER</v>
          </cell>
          <cell r="C381" t="str">
            <v>VAR_fout</v>
          </cell>
          <cell r="D381" t="str">
            <v>SCOM_ELC</v>
          </cell>
          <cell r="E381">
            <v>60.424349779488523</v>
          </cell>
          <cell r="F381">
            <v>58.284556424034307</v>
          </cell>
          <cell r="G381">
            <v>53.940575114891324</v>
          </cell>
          <cell r="H381">
            <v>54.823514403163657</v>
          </cell>
          <cell r="I381">
            <v>56.065545221539978</v>
          </cell>
          <cell r="J381">
            <v>56.03681725297043</v>
          </cell>
        </row>
        <row r="382">
          <cell r="B382" t="str">
            <v>G-INTC-SER</v>
          </cell>
          <cell r="C382" t="str">
            <v>VAR_fin</v>
          </cell>
          <cell r="D382" t="str">
            <v>ELC5</v>
          </cell>
          <cell r="E382">
            <v>112.03946167800332</v>
          </cell>
          <cell r="F382">
            <v>58.290625291919561</v>
          </cell>
          <cell r="G382">
            <v>58.968207534944213</v>
          </cell>
          <cell r="H382">
            <v>54.826785271815368</v>
          </cell>
          <cell r="I382">
            <v>56.070858983013807</v>
          </cell>
          <cell r="J382">
            <v>56.451779126624238</v>
          </cell>
        </row>
        <row r="383">
          <cell r="B383" t="str">
            <v>G-INTC-SER</v>
          </cell>
          <cell r="C383" t="str">
            <v>VAR_ncap</v>
          </cell>
          <cell r="D383" t="str">
            <v>-</v>
          </cell>
          <cell r="E383">
            <v>7.6048999467224702E-8</v>
          </cell>
          <cell r="F383">
            <v>7.8614616130467098E-8</v>
          </cell>
          <cell r="G383">
            <v>8.9012119583102905E-8</v>
          </cell>
          <cell r="H383">
            <v>1.0401479717140999E-7</v>
          </cell>
          <cell r="I383">
            <v>1.8724329716480701E-7</v>
          </cell>
          <cell r="J383">
            <v>3.3039614480787502E-7</v>
          </cell>
        </row>
        <row r="384">
          <cell r="B384" t="str">
            <v>G-INTC-SER</v>
          </cell>
          <cell r="C384" t="str">
            <v>VAR_cap</v>
          </cell>
          <cell r="D384" t="str">
            <v>-</v>
          </cell>
          <cell r="E384">
            <v>4.3683888589490198</v>
          </cell>
          <cell r="F384">
            <v>4.3683888836753759</v>
          </cell>
          <cell r="G384">
            <v>4.3683890136126351</v>
          </cell>
          <cell r="H384">
            <v>4.3683891598525877</v>
          </cell>
          <cell r="I384">
            <v>4.3683894342947909</v>
          </cell>
          <cell r="J384">
            <v>4.3683897758637498</v>
          </cell>
        </row>
        <row r="385">
          <cell r="B385" t="str">
            <v>CHPWOD</v>
          </cell>
          <cell r="C385" t="str">
            <v>VAR_fout</v>
          </cell>
          <cell r="D385" t="str">
            <v>ELC35</v>
          </cell>
          <cell r="E385">
            <v>0.34930602560220347</v>
          </cell>
          <cell r="F385">
            <v>3.1303589025114838E-4</v>
          </cell>
          <cell r="G385">
            <v>2.4238241072024116E-3</v>
          </cell>
          <cell r="H385">
            <v>0.98371651305162489</v>
          </cell>
          <cell r="I385">
            <v>1.4874221212463019</v>
          </cell>
          <cell r="J385">
            <v>1.7352452144946373</v>
          </cell>
        </row>
        <row r="386">
          <cell r="B386" t="str">
            <v>CHPWOD</v>
          </cell>
          <cell r="C386" t="str">
            <v>VAR_fout</v>
          </cell>
          <cell r="D386" t="str">
            <v>LTH</v>
          </cell>
          <cell r="E386">
            <v>0.91349978616550254</v>
          </cell>
          <cell r="F386">
            <v>8.1864668184168936E-4</v>
          </cell>
          <cell r="G386">
            <v>6.3387478066402629E-3</v>
          </cell>
          <cell r="H386">
            <v>2.5726004089706311</v>
          </cell>
          <cell r="I386">
            <v>3.8898836266961991</v>
          </cell>
          <cell r="J386">
            <v>4.5379867972582844</v>
          </cell>
        </row>
        <row r="387">
          <cell r="B387" t="str">
            <v>CHPWOD</v>
          </cell>
          <cell r="C387" t="str">
            <v>VAR_fin</v>
          </cell>
          <cell r="D387" t="str">
            <v>EWOD</v>
          </cell>
          <cell r="E387">
            <v>1.433682727597327</v>
          </cell>
          <cell r="F387">
            <v>1.9208466429948467E-3</v>
          </cell>
          <cell r="G387">
            <v>1.3605781734932843E-2</v>
          </cell>
          <cell r="H387">
            <v>3.576341777404342</v>
          </cell>
          <cell r="I387">
            <v>4.858653203465523</v>
          </cell>
          <cell r="J387">
            <v>5.6666566404696868</v>
          </cell>
        </row>
        <row r="388">
          <cell r="B388" t="str">
            <v>CHPWOD</v>
          </cell>
          <cell r="C388" t="str">
            <v>VAR_ncap</v>
          </cell>
          <cell r="D388" t="str">
            <v>-</v>
          </cell>
          <cell r="E388"/>
          <cell r="F388">
            <v>3.21454672945181E-7</v>
          </cell>
          <cell r="G388">
            <v>2.16288487278069E-4</v>
          </cell>
          <cell r="H388">
            <v>3.6430163821807103E-2</v>
          </cell>
          <cell r="I388">
            <v>5.4053837083496301E-2</v>
          </cell>
          <cell r="J388">
            <v>5.26452660015174E-2</v>
          </cell>
        </row>
        <row r="389">
          <cell r="B389" t="str">
            <v>CHPWOD</v>
          </cell>
          <cell r="C389" t="str">
            <v>VAR_cap</v>
          </cell>
          <cell r="D389" t="str">
            <v>-</v>
          </cell>
          <cell r="E389">
            <v>1.3174343422875399E-2</v>
          </cell>
          <cell r="F389">
            <v>5.7095848879445965E-5</v>
          </cell>
          <cell r="G389">
            <v>2.7283618195801662E-4</v>
          </cell>
          <cell r="H389">
            <v>3.6701269255893593E-2</v>
          </cell>
          <cell r="I389">
            <v>9.060516888654549E-2</v>
          </cell>
          <cell r="J389">
            <v>0.11617400806313978</v>
          </cell>
        </row>
        <row r="390">
          <cell r="B390" t="str">
            <v>D-EH2R</v>
          </cell>
          <cell r="C390" t="str">
            <v>VAR_fout</v>
          </cell>
          <cell r="D390" t="str">
            <v>EH2</v>
          </cell>
          <cell r="E390"/>
          <cell r="F390"/>
          <cell r="G390"/>
          <cell r="H390"/>
          <cell r="I390">
            <v>7.2870376802718403E-3</v>
          </cell>
          <cell r="J390">
            <v>6.0221510974496129E-2</v>
          </cell>
        </row>
        <row r="391">
          <cell r="B391" t="str">
            <v>D-EH2R</v>
          </cell>
          <cell r="C391" t="str">
            <v>VAR_fin</v>
          </cell>
          <cell r="D391" t="str">
            <v>H2</v>
          </cell>
          <cell r="E391"/>
          <cell r="F391"/>
          <cell r="G391"/>
          <cell r="H391"/>
          <cell r="I391">
            <v>7.2870376802718403E-3</v>
          </cell>
          <cell r="J391">
            <v>6.0221510974496129E-2</v>
          </cell>
        </row>
        <row r="392">
          <cell r="B392" t="str">
            <v>D-EH2R</v>
          </cell>
          <cell r="C392" t="str">
            <v>VAR_ncap</v>
          </cell>
          <cell r="D392" t="str">
            <v>-</v>
          </cell>
          <cell r="E392"/>
          <cell r="F392"/>
          <cell r="G392"/>
          <cell r="H392"/>
          <cell r="I392">
            <v>5.7907773684822501E-4</v>
          </cell>
          <cell r="J392">
            <v>2.5983647009088298E-3</v>
          </cell>
        </row>
        <row r="393">
          <cell r="B393" t="str">
            <v>D-EH2R</v>
          </cell>
          <cell r="C393" t="str">
            <v>VAR_cap</v>
          </cell>
          <cell r="D393" t="str">
            <v>-</v>
          </cell>
          <cell r="E393"/>
          <cell r="F393"/>
          <cell r="G393"/>
          <cell r="H393"/>
          <cell r="I393">
            <v>5.7937266613436803E-4</v>
          </cell>
          <cell r="J393">
            <v>2.7967111292959801E-3</v>
          </cell>
        </row>
        <row r="394">
          <cell r="B394" t="str">
            <v>G-INTC1</v>
          </cell>
          <cell r="C394" t="str">
            <v>VAR_fout</v>
          </cell>
          <cell r="D394" t="str">
            <v>ELC13</v>
          </cell>
          <cell r="E394">
            <v>125.00304069543755</v>
          </cell>
          <cell r="F394">
            <v>140.32477588387982</v>
          </cell>
          <cell r="G394">
            <v>119.11999502505783</v>
          </cell>
          <cell r="H394">
            <v>129.94209542311233</v>
          </cell>
          <cell r="I394">
            <v>112.18100061536822</v>
          </cell>
          <cell r="J394">
            <v>80.670095412959554</v>
          </cell>
        </row>
        <row r="395">
          <cell r="B395" t="str">
            <v>G-INTC1</v>
          </cell>
          <cell r="C395" t="str">
            <v>VAR_fin</v>
          </cell>
          <cell r="D395" t="str">
            <v>ELC</v>
          </cell>
          <cell r="E395">
            <v>126.3194523891141</v>
          </cell>
          <cell r="F395">
            <v>143.96197090709711</v>
          </cell>
          <cell r="G395">
            <v>121.94228147818571</v>
          </cell>
          <cell r="H395">
            <v>132.54126076526256</v>
          </cell>
          <cell r="I395">
            <v>113.60582397710438</v>
          </cell>
          <cell r="J395">
            <v>81.114064878485948</v>
          </cell>
        </row>
        <row r="396">
          <cell r="B396" t="str">
            <v>G-INTC1</v>
          </cell>
          <cell r="C396" t="str">
            <v>VAR_ncap</v>
          </cell>
          <cell r="D396" t="str">
            <v>-</v>
          </cell>
          <cell r="E396">
            <v>1.4491730055958999E-7</v>
          </cell>
          <cell r="F396">
            <v>1.50809840846579E-7</v>
          </cell>
          <cell r="G396">
            <v>1.7420586191126E-7</v>
          </cell>
          <cell r="H396">
            <v>2.08580315672805E-7</v>
          </cell>
          <cell r="I396">
            <v>3.9675776608665201E-7</v>
          </cell>
          <cell r="J396">
            <v>1.2402977806458499E-6</v>
          </cell>
        </row>
        <row r="397">
          <cell r="B397" t="str">
            <v>G-INTC1</v>
          </cell>
          <cell r="C397" t="str">
            <v>VAR_cap</v>
          </cell>
          <cell r="D397" t="str">
            <v>-</v>
          </cell>
          <cell r="E397">
            <v>15.305609183965201</v>
          </cell>
          <cell r="F397">
            <v>15.305609183965201</v>
          </cell>
          <cell r="G397">
            <v>15.305609183965201</v>
          </cell>
          <cell r="H397">
            <v>15.305609325153108</v>
          </cell>
          <cell r="I397">
            <v>15.305609862478519</v>
          </cell>
          <cell r="J397">
            <v>15.305610643285132</v>
          </cell>
        </row>
        <row r="398">
          <cell r="B398" t="str">
            <v>EHYD-RUNS00</v>
          </cell>
          <cell r="C398" t="str">
            <v>VAR_fout</v>
          </cell>
          <cell r="D398" t="str">
            <v>ELC35</v>
          </cell>
          <cell r="E398">
            <v>12.240000381162366</v>
          </cell>
          <cell r="F398">
            <v>12.240539626461931</v>
          </cell>
          <cell r="G398">
            <v>12.245467093367589</v>
          </cell>
          <cell r="H398">
            <v>12.253608205238981</v>
          </cell>
          <cell r="I398">
            <v>12.269743641061234</v>
          </cell>
          <cell r="J398">
            <v>12.286085771479737</v>
          </cell>
        </row>
        <row r="399">
          <cell r="B399" t="str">
            <v>EHYD-RUNS00</v>
          </cell>
          <cell r="C399" t="str">
            <v>VAR_fin</v>
          </cell>
          <cell r="D399" t="str">
            <v>HYDR</v>
          </cell>
          <cell r="E399">
            <v>12.240000381162366</v>
          </cell>
          <cell r="F399">
            <v>12.240539626461931</v>
          </cell>
          <cell r="G399">
            <v>12.245467093367589</v>
          </cell>
          <cell r="H399">
            <v>12.253608205238981</v>
          </cell>
          <cell r="I399">
            <v>12.269743641061234</v>
          </cell>
          <cell r="J399">
            <v>12.286085771479737</v>
          </cell>
        </row>
        <row r="400">
          <cell r="B400" t="str">
            <v>EHYD-RUNS00</v>
          </cell>
          <cell r="C400" t="str">
            <v>VAR_cap</v>
          </cell>
          <cell r="D400" t="str">
            <v>-</v>
          </cell>
          <cell r="E400">
            <v>0.85785999999999896</v>
          </cell>
          <cell r="F400">
            <v>0.88297936593724102</v>
          </cell>
          <cell r="G400">
            <v>0.89707999999999899</v>
          </cell>
          <cell r="H400">
            <v>0.89707999999999899</v>
          </cell>
          <cell r="I400">
            <v>0.89707999999999899</v>
          </cell>
          <cell r="J400">
            <v>0.89707999999999899</v>
          </cell>
        </row>
        <row r="401">
          <cell r="B401" t="str">
            <v>RHNS-SHSTG-CHPWOD</v>
          </cell>
          <cell r="C401" t="str">
            <v>VAR_fout</v>
          </cell>
          <cell r="D401" t="str">
            <v>AUX_RNS-CHPWOD_OUT</v>
          </cell>
          <cell r="E401">
            <v>9.8083656348071314E-5</v>
          </cell>
          <cell r="F401">
            <v>1.1539599556278284E-4</v>
          </cell>
          <cell r="G401">
            <v>5.0253379914130728E-5</v>
          </cell>
          <cell r="H401">
            <v>8.8400148159006701E-4</v>
          </cell>
          <cell r="I401">
            <v>3.1575642107709925E-3</v>
          </cell>
          <cell r="J401">
            <v>1.8313111593418433E-3</v>
          </cell>
        </row>
        <row r="402">
          <cell r="B402" t="str">
            <v>RHNS-SHSTG-CHPWOD</v>
          </cell>
          <cell r="C402" t="str">
            <v>VAR_fout</v>
          </cell>
          <cell r="D402" t="str">
            <v>RHNS_LTH_CHPWOD</v>
          </cell>
          <cell r="E402">
            <v>9.8083656348071124E-5</v>
          </cell>
          <cell r="F402">
            <v>1.154729262264912E-4</v>
          </cell>
          <cell r="G402">
            <v>5.0305727184874525E-5</v>
          </cell>
          <cell r="H402">
            <v>8.8400148159006701E-4</v>
          </cell>
          <cell r="I402">
            <v>3.1575642107709782E-3</v>
          </cell>
          <cell r="J402">
            <v>1.8313111593418413E-3</v>
          </cell>
        </row>
        <row r="403">
          <cell r="B403" t="str">
            <v>RHNS-SHSTG-CHPWOD</v>
          </cell>
          <cell r="C403" t="str">
            <v>VAR_fin</v>
          </cell>
          <cell r="D403" t="str">
            <v>AUX_RNS-CHPWOD_IN</v>
          </cell>
          <cell r="E403">
            <v>7.6867514331920161E-5</v>
          </cell>
          <cell r="F403">
            <v>8.7378766807373758E-5</v>
          </cell>
          <cell r="G403">
            <v>4.0172855122338466E-5</v>
          </cell>
          <cell r="H403">
            <v>1.1066300273124877E-3</v>
          </cell>
          <cell r="I403">
            <v>3.7165045209190421E-3</v>
          </cell>
          <cell r="J403">
            <v>2.0364683318945544E-3</v>
          </cell>
        </row>
        <row r="404">
          <cell r="B404" t="str">
            <v>RHNS-SHSTG-CHPWOD</v>
          </cell>
          <cell r="C404" t="str">
            <v>VAR_fin</v>
          </cell>
          <cell r="D404" t="str">
            <v>RHNS_LTH_CHPWOD</v>
          </cell>
          <cell r="E404">
            <v>7.6867514331920161E-5</v>
          </cell>
          <cell r="F404">
            <v>8.7378766807373758E-5</v>
          </cell>
          <cell r="G404">
            <v>4.0172855122338466E-5</v>
          </cell>
          <cell r="H404">
            <v>1.1066300273124877E-3</v>
          </cell>
          <cell r="I404">
            <v>3.7165045209190421E-3</v>
          </cell>
          <cell r="J404">
            <v>2.0364683318945544E-3</v>
          </cell>
        </row>
        <row r="405">
          <cell r="B405" t="str">
            <v>RHNS-SHSTG-CHPWOD</v>
          </cell>
          <cell r="C405" t="str">
            <v>VAR_ncap</v>
          </cell>
          <cell r="D405" t="str">
            <v>-</v>
          </cell>
          <cell r="E405">
            <v>2.0812517069612201E-3</v>
          </cell>
          <cell r="F405">
            <v>5.0444173416172698E-5</v>
          </cell>
          <cell r="G405">
            <v>7.8270287924608303E-5</v>
          </cell>
          <cell r="H405">
            <v>6.3055681003246699E-5</v>
          </cell>
          <cell r="I405">
            <v>1.7269016767099601E-4</v>
          </cell>
          <cell r="J405">
            <v>3.86509566401031E-4</v>
          </cell>
        </row>
        <row r="406">
          <cell r="B406" t="str">
            <v>RHNS-SHSTG-CHPWOD</v>
          </cell>
          <cell r="C406" t="str">
            <v>VAR_cap</v>
          </cell>
          <cell r="D406" t="str">
            <v>-</v>
          </cell>
          <cell r="E406">
            <v>2.0812517069612201E-3</v>
          </cell>
          <cell r="F406">
            <v>2.1261138556419707E-3</v>
          </cell>
          <cell r="G406">
            <v>2.1893684040401782E-3</v>
          </cell>
          <cell r="H406">
            <v>2.2284676207438526E-3</v>
          </cell>
          <cell r="I406">
            <v>2.8704594703187472E-3</v>
          </cell>
          <cell r="J406">
            <v>1.625669090789601E-3</v>
          </cell>
        </row>
        <row r="407">
          <cell r="B407" t="str">
            <v>HPLOIL</v>
          </cell>
          <cell r="C407" t="str">
            <v>VAR_fout</v>
          </cell>
          <cell r="D407" t="str">
            <v>LTH</v>
          </cell>
          <cell r="E407">
            <v>0.18406987111885972</v>
          </cell>
          <cell r="F407">
            <v>0.18583082345523383</v>
          </cell>
          <cell r="G407">
            <v>5.1197304173660474E-2</v>
          </cell>
          <cell r="H407">
            <v>5.157718699145613E-2</v>
          </cell>
          <cell r="I407">
            <v>1.9478326202909408E-4</v>
          </cell>
          <cell r="J407">
            <v>3.7747708241664169E-6</v>
          </cell>
        </row>
        <row r="408">
          <cell r="B408" t="str">
            <v>HPLOIL</v>
          </cell>
          <cell r="C408" t="str">
            <v>VAR_fout</v>
          </cell>
          <cell r="D408" t="str">
            <v>CO2_E</v>
          </cell>
          <cell r="E408">
            <v>15.8767276510155</v>
          </cell>
          <cell r="F408">
            <v>16.028616498881199</v>
          </cell>
          <cell r="G408">
            <v>4.4159625358053702</v>
          </cell>
          <cell r="H408">
            <v>4.4487288761128996</v>
          </cell>
          <cell r="I408">
            <v>1.6800798432761398E-2</v>
          </cell>
          <cell r="J408">
            <v>3.2558836465740901E-4</v>
          </cell>
        </row>
        <row r="409">
          <cell r="B409" t="str">
            <v>HPLOIL</v>
          </cell>
          <cell r="C409" t="str">
            <v>VAR_fin</v>
          </cell>
          <cell r="D409" t="str">
            <v>ELFO</v>
          </cell>
          <cell r="E409">
            <v>0.21542371303955962</v>
          </cell>
          <cell r="F409">
            <v>0.21748462006623112</v>
          </cell>
          <cell r="G409">
            <v>5.9918080540100033E-2</v>
          </cell>
          <cell r="H409">
            <v>6.0362671317678369E-2</v>
          </cell>
          <cell r="I409">
            <v>2.27961986876002E-4</v>
          </cell>
          <cell r="J409">
            <v>4.4177525733705516E-6</v>
          </cell>
        </row>
        <row r="410">
          <cell r="B410" t="str">
            <v>HPLOIL</v>
          </cell>
          <cell r="C410" t="str">
            <v>VAR_ncap</v>
          </cell>
          <cell r="D410" t="str">
            <v>-</v>
          </cell>
          <cell r="E410">
            <v>4.0875662745955701E-5</v>
          </cell>
          <cell r="F410">
            <v>2.74945070564588E-5</v>
          </cell>
          <cell r="G410">
            <v>1.730539931138E-5</v>
          </cell>
          <cell r="H410">
            <v>2.5344067847364899E-5</v>
          </cell>
          <cell r="I410">
            <v>3.5904397048864097E-5</v>
          </cell>
          <cell r="J410">
            <v>2.11963399425847E-5</v>
          </cell>
        </row>
        <row r="411">
          <cell r="B411" t="str">
            <v>HPLOIL</v>
          </cell>
          <cell r="C411" t="str">
            <v>VAR_cap</v>
          </cell>
          <cell r="D411" t="str">
            <v>-</v>
          </cell>
          <cell r="E411">
            <v>2.5756320277480559E-2</v>
          </cell>
          <cell r="F411">
            <v>2.3756234642145612E-2</v>
          </cell>
          <cell r="G411">
            <v>1.4690689274963292E-2</v>
          </cell>
          <cell r="H411">
            <v>6.6143185697521579E-3</v>
          </cell>
          <cell r="I411">
            <v>7.2201130671430168E-4</v>
          </cell>
          <cell r="J411">
            <v>5.7047658996829231E-4</v>
          </cell>
        </row>
        <row r="412">
          <cell r="B412" t="str">
            <v>V2G</v>
          </cell>
          <cell r="C412" t="str">
            <v>VAR_fout</v>
          </cell>
          <cell r="D412" t="str">
            <v>ELC35</v>
          </cell>
          <cell r="E412"/>
          <cell r="F412"/>
          <cell r="G412"/>
          <cell r="H412">
            <v>5.8547183457102227E-2</v>
          </cell>
          <cell r="I412">
            <v>0.9032131056082815</v>
          </cell>
          <cell r="J412">
            <v>2.9277818555725741</v>
          </cell>
        </row>
        <row r="413">
          <cell r="B413" t="str">
            <v>V2G</v>
          </cell>
          <cell r="C413" t="str">
            <v>VAR_fin</v>
          </cell>
          <cell r="D413" t="str">
            <v>T-ELC-Bus_c_BatSTGout_S1</v>
          </cell>
          <cell r="E413"/>
          <cell r="F413"/>
          <cell r="G413"/>
          <cell r="H413">
            <v>1.6316296580412008E-3</v>
          </cell>
          <cell r="I413">
            <v>5.4246511471409652E-3</v>
          </cell>
          <cell r="J413">
            <v>2.6795673418210692E-3</v>
          </cell>
        </row>
        <row r="414">
          <cell r="B414" t="str">
            <v>V2G</v>
          </cell>
          <cell r="C414" t="str">
            <v>VAR_fin</v>
          </cell>
          <cell r="D414" t="str">
            <v>T-ELC-Bus_c_BatSTGout_S2</v>
          </cell>
          <cell r="E414"/>
          <cell r="F414"/>
          <cell r="G414"/>
          <cell r="H414">
            <v>1.5308720773439116E-3</v>
          </cell>
          <cell r="I414">
            <v>6.4375737357248849E-3</v>
          </cell>
          <cell r="J414">
            <v>3.0145887604970095E-3</v>
          </cell>
        </row>
        <row r="415">
          <cell r="B415" t="str">
            <v>V2G</v>
          </cell>
          <cell r="C415" t="str">
            <v>VAR_fin</v>
          </cell>
          <cell r="D415" t="str">
            <v>T-ELC-Bus_c_BatSTGout_S3</v>
          </cell>
          <cell r="E415"/>
          <cell r="F415"/>
          <cell r="G415"/>
          <cell r="H415">
            <v>2.5288252187496898E-4</v>
          </cell>
          <cell r="I415">
            <v>2.3190038954401266E-3</v>
          </cell>
          <cell r="J415">
            <v>1.5654665885220626E-3</v>
          </cell>
        </row>
        <row r="416">
          <cell r="B416" t="str">
            <v>V2G</v>
          </cell>
          <cell r="C416" t="str">
            <v>VAR_fin</v>
          </cell>
          <cell r="D416" t="str">
            <v>T-ELC-Bus_c_BatSTGout_S4</v>
          </cell>
          <cell r="E416"/>
          <cell r="F416"/>
          <cell r="G416"/>
          <cell r="H416">
            <v>1.9004044085012269E-5</v>
          </cell>
          <cell r="I416">
            <v>4.4331452743918428E-4</v>
          </cell>
          <cell r="J416">
            <v>3.4794898038116188E-4</v>
          </cell>
        </row>
        <row r="417">
          <cell r="B417" t="str">
            <v>V2G</v>
          </cell>
          <cell r="C417" t="str">
            <v>VAR_fin</v>
          </cell>
          <cell r="D417" t="str">
            <v>T-ELC-car-BatSTGOut_S1</v>
          </cell>
          <cell r="E417"/>
          <cell r="F417"/>
          <cell r="G417"/>
          <cell r="H417">
            <v>7.5219738937229181E-3</v>
          </cell>
          <cell r="I417">
            <v>0.33546902371300347</v>
          </cell>
          <cell r="J417">
            <v>1.1820835516864894</v>
          </cell>
        </row>
        <row r="418">
          <cell r="B418" t="str">
            <v>V2G</v>
          </cell>
          <cell r="C418" t="str">
            <v>VAR_fin</v>
          </cell>
          <cell r="D418" t="str">
            <v>T-ELC-car-BatSTGOut_S2</v>
          </cell>
          <cell r="E418"/>
          <cell r="F418"/>
          <cell r="G418"/>
          <cell r="H418">
            <v>5.1521261373907506E-3</v>
          </cell>
          <cell r="I418">
            <v>0.11755423402054305</v>
          </cell>
          <cell r="J418">
            <v>0.43013530566880459</v>
          </cell>
        </row>
        <row r="419">
          <cell r="B419" t="str">
            <v>V2G</v>
          </cell>
          <cell r="C419" t="str">
            <v>VAR_fin</v>
          </cell>
          <cell r="D419" t="str">
            <v>T-ELC-car-BatSTGOut_S3</v>
          </cell>
          <cell r="E419"/>
          <cell r="F419"/>
          <cell r="G419"/>
          <cell r="H419">
            <v>8.2092911165252518E-3</v>
          </cell>
          <cell r="I419">
            <v>0.11410805784130763</v>
          </cell>
          <cell r="J419">
            <v>0.40905257729707889</v>
          </cell>
        </row>
        <row r="420">
          <cell r="B420" t="str">
            <v>V2G</v>
          </cell>
          <cell r="C420" t="str">
            <v>VAR_fin</v>
          </cell>
          <cell r="D420" t="str">
            <v>T-ELC-car-BatSTGOut_S4</v>
          </cell>
          <cell r="E420"/>
          <cell r="F420"/>
          <cell r="G420"/>
          <cell r="H420">
            <v>4.8899086869736525E-3</v>
          </cell>
          <cell r="I420">
            <v>0.11613460618836391</v>
          </cell>
          <cell r="J420">
            <v>0.40992899894335494</v>
          </cell>
        </row>
        <row r="421">
          <cell r="B421" t="str">
            <v>V2G</v>
          </cell>
          <cell r="C421" t="str">
            <v>VAR_fin</v>
          </cell>
          <cell r="D421" t="str">
            <v>T-ELC-car-PlgSTGOut_S1</v>
          </cell>
          <cell r="E421"/>
          <cell r="F421"/>
          <cell r="G421"/>
          <cell r="H421">
            <v>1.2940990459450773E-3</v>
          </cell>
          <cell r="I421">
            <v>1.4715102626357607E-3</v>
          </cell>
          <cell r="J421">
            <v>5.3560971949820151E-4</v>
          </cell>
        </row>
        <row r="422">
          <cell r="B422" t="str">
            <v>V2G</v>
          </cell>
          <cell r="C422" t="str">
            <v>VAR_fin</v>
          </cell>
          <cell r="D422" t="str">
            <v>T-ELC-car-PlgSTGOut_S2</v>
          </cell>
          <cell r="E422"/>
          <cell r="F422"/>
          <cell r="G422"/>
          <cell r="H422">
            <v>4.1888504012731697E-4</v>
          </cell>
          <cell r="I422">
            <v>2.1849894925850006E-3</v>
          </cell>
          <cell r="J422">
            <v>2.6008876585400928E-3</v>
          </cell>
        </row>
        <row r="423">
          <cell r="B423" t="str">
            <v>V2G</v>
          </cell>
          <cell r="C423" t="str">
            <v>VAR_fin</v>
          </cell>
          <cell r="D423" t="str">
            <v>T-ELC-car-PlgSTGOut_S3</v>
          </cell>
          <cell r="E423"/>
          <cell r="F423"/>
          <cell r="G423"/>
          <cell r="H423">
            <v>4.1942462255746896E-3</v>
          </cell>
          <cell r="I423">
            <v>0.11394881292450772</v>
          </cell>
          <cell r="J423">
            <v>0.41708625561097262</v>
          </cell>
        </row>
        <row r="424">
          <cell r="B424" t="str">
            <v>V2G</v>
          </cell>
          <cell r="C424" t="str">
            <v>VAR_fin</v>
          </cell>
          <cell r="D424" t="str">
            <v>T-ELC-TWSTGout_S1</v>
          </cell>
          <cell r="E424"/>
          <cell r="F424"/>
          <cell r="G424"/>
          <cell r="H424">
            <v>3.1922559990059615E-3</v>
          </cell>
          <cell r="I424">
            <v>4.8809250396936957E-3</v>
          </cell>
          <cell r="J424">
            <v>1.8337350790026087E-3</v>
          </cell>
        </row>
        <row r="425">
          <cell r="B425" t="str">
            <v>V2G</v>
          </cell>
          <cell r="C425" t="str">
            <v>VAR_fin</v>
          </cell>
          <cell r="D425" t="str">
            <v>T-ELC-car-PlgSTGOut_S4</v>
          </cell>
          <cell r="E425"/>
          <cell r="F425"/>
          <cell r="G425"/>
          <cell r="H425">
            <v>3.060911995682631E-4</v>
          </cell>
          <cell r="I425">
            <v>3.460113508036192E-3</v>
          </cell>
          <cell r="J425">
            <v>1.0993770177031093E-3</v>
          </cell>
        </row>
        <row r="426">
          <cell r="B426" t="str">
            <v>V2G</v>
          </cell>
          <cell r="C426" t="str">
            <v>VAR_fin</v>
          </cell>
          <cell r="D426" t="str">
            <v>T-ELC-TWSTGout_S2</v>
          </cell>
          <cell r="E426"/>
          <cell r="F426"/>
          <cell r="G426"/>
          <cell r="H426">
            <v>4.9859840234429253E-3</v>
          </cell>
          <cell r="I426">
            <v>6.3841530995242986E-3</v>
          </cell>
          <cell r="J426">
            <v>4.8969315166898838E-3</v>
          </cell>
        </row>
        <row r="427">
          <cell r="B427" t="str">
            <v>V2G</v>
          </cell>
          <cell r="C427" t="str">
            <v>VAR_fin</v>
          </cell>
          <cell r="D427" t="str">
            <v>T-ELC-TWSTGout_S3</v>
          </cell>
          <cell r="E427"/>
          <cell r="F427"/>
          <cell r="G427"/>
          <cell r="H427">
            <v>5.9437929789173767E-3</v>
          </cell>
          <cell r="I427">
            <v>1.1646955271863664E-2</v>
          </cell>
          <cell r="J427">
            <v>7.3756019266388332E-3</v>
          </cell>
        </row>
        <row r="428">
          <cell r="B428" t="str">
            <v>V2G</v>
          </cell>
          <cell r="C428" t="str">
            <v>VAR_fin</v>
          </cell>
          <cell r="D428" t="str">
            <v>T-ELC-TWSTGout_S4</v>
          </cell>
          <cell r="E428"/>
          <cell r="F428"/>
          <cell r="G428"/>
          <cell r="H428">
            <v>6.0759403311411901E-3</v>
          </cell>
          <cell r="I428">
            <v>1.3055773222043749E-2</v>
          </cell>
          <cell r="J428">
            <v>1.1492810638243846E-2</v>
          </cell>
        </row>
        <row r="429">
          <cell r="B429" t="str">
            <v>V2G</v>
          </cell>
          <cell r="C429" t="str">
            <v>VAR_fin</v>
          </cell>
          <cell r="D429" t="str">
            <v>T-ELC-Bus_u_BatSTGout_S1</v>
          </cell>
          <cell r="E429"/>
          <cell r="F429"/>
          <cell r="H429">
            <v>2.6822823647887079E-4</v>
          </cell>
          <cell r="I429">
            <v>3.3254433490395325E-4</v>
          </cell>
          <cell r="J429">
            <v>2.6555899242427047E-4</v>
          </cell>
        </row>
        <row r="430">
          <cell r="B430" t="str">
            <v>V2G</v>
          </cell>
          <cell r="C430" t="str">
            <v>VAR_fin</v>
          </cell>
          <cell r="D430" t="str">
            <v>T-ELC-Bus_u_BatSTGout_S2</v>
          </cell>
          <cell r="E430"/>
          <cell r="F430"/>
          <cell r="H430">
            <v>2.2192483186426952E-4</v>
          </cell>
          <cell r="I430">
            <v>3.081581515320328E-4</v>
          </cell>
          <cell r="J430">
            <v>2.5341554935550211E-4</v>
          </cell>
        </row>
        <row r="431">
          <cell r="B431" t="str">
            <v>V2G</v>
          </cell>
          <cell r="C431" t="str">
            <v>VAR_fin</v>
          </cell>
          <cell r="D431" t="str">
            <v>T-ELC-Bus_u_BatSTGout_S3</v>
          </cell>
          <cell r="E431"/>
          <cell r="F431"/>
          <cell r="H431">
            <v>1.0230646067247631E-4</v>
          </cell>
          <cell r="I431">
            <v>1.3960813531753986E-4</v>
          </cell>
          <cell r="J431">
            <v>1.2471338008239677E-4</v>
          </cell>
        </row>
        <row r="432">
          <cell r="B432" t="str">
            <v>V2G</v>
          </cell>
          <cell r="C432" t="str">
            <v>VAR_fin</v>
          </cell>
          <cell r="D432" t="str">
            <v>T-ELC-Bus_u_BatSTGout_S4</v>
          </cell>
          <cell r="E432"/>
          <cell r="F432"/>
          <cell r="H432">
            <v>2.1000751816295158E-4</v>
          </cell>
          <cell r="I432">
            <v>3.3632197409120071E-4</v>
          </cell>
          <cell r="J432">
            <v>2.3823777811417349E-4</v>
          </cell>
        </row>
        <row r="433">
          <cell r="B433" t="str">
            <v>V2G</v>
          </cell>
          <cell r="C433" t="str">
            <v>VAR_fin</v>
          </cell>
          <cell r="D433" t="str">
            <v>T-ELC-LGV_BatSTGout</v>
          </cell>
          <cell r="E433"/>
          <cell r="F433"/>
          <cell r="H433">
            <v>1.1916367819997642E-3</v>
          </cell>
          <cell r="I433">
            <v>9.2648367965155192E-4</v>
          </cell>
          <cell r="J433">
            <v>6.3024014767137124E-4</v>
          </cell>
        </row>
        <row r="434">
          <cell r="B434" t="str">
            <v>V2G</v>
          </cell>
          <cell r="C434" t="str">
            <v>VAR_fin</v>
          </cell>
          <cell r="D434" t="str">
            <v>T-ELC-HGV_BatSTGout</v>
          </cell>
          <cell r="E434"/>
          <cell r="F434"/>
          <cell r="H434">
            <v>1.0405261889836163E-3</v>
          </cell>
          <cell r="I434">
            <v>4.634127868734924E-2</v>
          </cell>
          <cell r="J434">
            <v>4.0623792971820144E-2</v>
          </cell>
        </row>
        <row r="435">
          <cell r="B435" t="str">
            <v>V2G</v>
          </cell>
          <cell r="C435" t="str">
            <v>VAR_ncap</v>
          </cell>
          <cell r="D435" t="str">
            <v>-</v>
          </cell>
          <cell r="E435"/>
          <cell r="F435"/>
          <cell r="H435">
            <v>6.77169604500669E-3</v>
          </cell>
          <cell r="I435">
            <v>0.953102431649689</v>
          </cell>
          <cell r="J435">
            <v>3.4741605362921701</v>
          </cell>
        </row>
        <row r="436">
          <cell r="B436" t="str">
            <v>V2G</v>
          </cell>
          <cell r="C436" t="str">
            <v>VAR_cap</v>
          </cell>
          <cell r="D436" t="str">
            <v>-</v>
          </cell>
          <cell r="E436"/>
          <cell r="F436"/>
          <cell r="G436"/>
          <cell r="H436">
            <v>6.77169604500669E-3</v>
          </cell>
          <cell r="I436">
            <v>1.7014587084922672</v>
          </cell>
          <cell r="J436">
            <v>4.4804534788208175</v>
          </cell>
        </row>
        <row r="437">
          <cell r="B437" t="str">
            <v>D-EBIO</v>
          </cell>
          <cell r="C437" t="str">
            <v>VAR_fout</v>
          </cell>
          <cell r="D437" t="str">
            <v>EBIO</v>
          </cell>
          <cell r="E437">
            <v>1.1839533457121638</v>
          </cell>
          <cell r="F437">
            <v>6.5263339952539542E-4</v>
          </cell>
          <cell r="G437">
            <v>1.365017611417719E-3</v>
          </cell>
          <cell r="H437">
            <v>1.4278169027920366E-2</v>
          </cell>
          <cell r="I437">
            <v>7.7878613039161562E-2</v>
          </cell>
          <cell r="J437">
            <v>3.4623778643313945E-2</v>
          </cell>
        </row>
        <row r="438">
          <cell r="B438" t="str">
            <v>D-EBIO</v>
          </cell>
          <cell r="C438" t="str">
            <v>VAR_fin</v>
          </cell>
          <cell r="D438" t="str">
            <v>BIO</v>
          </cell>
          <cell r="E438">
            <v>1.1839533457121638</v>
          </cell>
          <cell r="F438">
            <v>6.5263339952539542E-4</v>
          </cell>
          <cell r="G438">
            <v>1.365017611417719E-3</v>
          </cell>
          <cell r="H438">
            <v>1.4278169027920366E-2</v>
          </cell>
          <cell r="I438">
            <v>7.7878613039161562E-2</v>
          </cell>
          <cell r="J438">
            <v>3.4623778643313945E-2</v>
          </cell>
        </row>
        <row r="439">
          <cell r="B439" t="str">
            <v>G-INTC3</v>
          </cell>
          <cell r="C439" t="str">
            <v>VAR_fout</v>
          </cell>
          <cell r="D439" t="str">
            <v>ELC35</v>
          </cell>
          <cell r="E439">
            <v>144.78710588603835</v>
          </cell>
          <cell r="F439">
            <v>104.41449250496362</v>
          </cell>
          <cell r="G439">
            <v>122.36751861412144</v>
          </cell>
          <cell r="H439">
            <v>132.7074415003855</v>
          </cell>
          <cell r="I439">
            <v>130.68820691518846</v>
          </cell>
          <cell r="J439">
            <v>117.06686810070771</v>
          </cell>
        </row>
        <row r="440">
          <cell r="B440" t="str">
            <v>G-INTC3</v>
          </cell>
          <cell r="C440" t="str">
            <v>VAR_fout</v>
          </cell>
          <cell r="D440" t="str">
            <v>ELC3</v>
          </cell>
          <cell r="E440">
            <v>30.993328746987469</v>
          </cell>
          <cell r="F440">
            <v>71.149724934735062</v>
          </cell>
          <cell r="G440">
            <v>65.402812633283531</v>
          </cell>
          <cell r="H440">
            <v>42.774228626127623</v>
          </cell>
          <cell r="I440">
            <v>30.090007131733003</v>
          </cell>
          <cell r="J440">
            <v>26.519848360782017</v>
          </cell>
        </row>
        <row r="441">
          <cell r="B441" t="str">
            <v>G-INTC3</v>
          </cell>
          <cell r="C441" t="str">
            <v>VAR_fout</v>
          </cell>
          <cell r="D441" t="str">
            <v>ELC</v>
          </cell>
          <cell r="E441">
            <v>3.4252768113177554E-2</v>
          </cell>
          <cell r="F441">
            <v>3.7417653805038023E-3</v>
          </cell>
          <cell r="G441">
            <v>2.0697234800942127E-2</v>
          </cell>
          <cell r="H441">
            <v>2.3672569798868152E-3</v>
          </cell>
          <cell r="I441">
            <v>1.0488933965696792</v>
          </cell>
          <cell r="J441">
            <v>1.6658114362198964</v>
          </cell>
        </row>
        <row r="442">
          <cell r="B442" t="str">
            <v>G-INTC3</v>
          </cell>
          <cell r="C442" t="str">
            <v>VAR_fin</v>
          </cell>
          <cell r="D442" t="str">
            <v>ELC13</v>
          </cell>
          <cell r="E442">
            <v>179.49780114488371</v>
          </cell>
          <cell r="F442">
            <v>183.84195896332062</v>
          </cell>
          <cell r="G442">
            <v>195.99492644238376</v>
          </cell>
          <cell r="H442">
            <v>182.15274129369442</v>
          </cell>
          <cell r="I442">
            <v>166.16671830340786</v>
          </cell>
          <cell r="J442">
            <v>147.55761803764548</v>
          </cell>
        </row>
        <row r="443">
          <cell r="B443" t="str">
            <v>G-INTC3</v>
          </cell>
          <cell r="C443" t="str">
            <v>VAR_ncap</v>
          </cell>
          <cell r="D443" t="str">
            <v>-</v>
          </cell>
          <cell r="E443">
            <v>1.8961867704137599E-7</v>
          </cell>
          <cell r="F443">
            <v>2.0343061712402101E-7</v>
          </cell>
          <cell r="G443">
            <v>2.32127022417125E-7</v>
          </cell>
          <cell r="H443">
            <v>2.7975924013334502E-7</v>
          </cell>
          <cell r="I443">
            <v>4.9068460827814496E-7</v>
          </cell>
          <cell r="J443">
            <v>1.51888284326797E-6</v>
          </cell>
        </row>
        <row r="444">
          <cell r="B444" t="str">
            <v>G-INTC3</v>
          </cell>
          <cell r="C444" t="str">
            <v>VAR_cap</v>
          </cell>
          <cell r="D444" t="str">
            <v>-</v>
          </cell>
          <cell r="E444">
            <v>13.914190167241101</v>
          </cell>
          <cell r="F444">
            <v>13.914190167241101</v>
          </cell>
          <cell r="G444">
            <v>13.914190167241101</v>
          </cell>
          <cell r="H444">
            <v>13.914190354466525</v>
          </cell>
          <cell r="I444">
            <v>13.914191072176658</v>
          </cell>
          <cell r="J444">
            <v>13.914192033090822</v>
          </cell>
        </row>
        <row r="445">
          <cell r="B445" t="str">
            <v>HPLBIO</v>
          </cell>
          <cell r="C445" t="str">
            <v>VAR_fout</v>
          </cell>
          <cell r="D445" t="str">
            <v>LTH</v>
          </cell>
          <cell r="E445">
            <v>0.90177684440827077</v>
          </cell>
          <cell r="F445">
            <v>4.9708858014624281E-4</v>
          </cell>
          <cell r="G445">
            <v>1.0396873142375026E-3</v>
          </cell>
          <cell r="H445">
            <v>1.0875193905703271E-2</v>
          </cell>
          <cell r="I445">
            <v>5.9317480851497649E-2</v>
          </cell>
          <cell r="J445">
            <v>2.6371750170338944E-2</v>
          </cell>
        </row>
        <row r="446">
          <cell r="B446" t="str">
            <v>HPLBIO</v>
          </cell>
          <cell r="C446" t="str">
            <v>VAR_fin</v>
          </cell>
          <cell r="D446" t="str">
            <v>EBIO</v>
          </cell>
          <cell r="E446">
            <v>1.1839533457121638</v>
          </cell>
          <cell r="F446">
            <v>6.5263339952539542E-4</v>
          </cell>
          <cell r="G446">
            <v>1.365017611417719E-3</v>
          </cell>
          <cell r="H446">
            <v>1.4278169027920366E-2</v>
          </cell>
          <cell r="I446">
            <v>7.7878613039161562E-2</v>
          </cell>
          <cell r="J446">
            <v>3.4623778643313945E-2</v>
          </cell>
        </row>
        <row r="447">
          <cell r="B447" t="str">
            <v>HPLBIO</v>
          </cell>
          <cell r="C447" t="str">
            <v>VAR_ncap</v>
          </cell>
          <cell r="D447" t="str">
            <v>-</v>
          </cell>
          <cell r="E447">
            <v>8.3923674868777306E-5</v>
          </cell>
          <cell r="F447">
            <v>3.8198206921401003E-5</v>
          </cell>
          <cell r="G447">
            <v>4.7267860020038901E-5</v>
          </cell>
          <cell r="H447">
            <v>1.9107136518464499E-4</v>
          </cell>
          <cell r="I447">
            <v>8.3916119568798402E-6</v>
          </cell>
          <cell r="J447">
            <v>6.9457699990091401E-6</v>
          </cell>
        </row>
        <row r="448">
          <cell r="B448" t="str">
            <v>HPLBIO</v>
          </cell>
          <cell r="C448" t="str">
            <v>VAR_cap</v>
          </cell>
          <cell r="D448" t="str">
            <v>-</v>
          </cell>
          <cell r="E448">
            <v>0.11445250504817678</v>
          </cell>
          <cell r="F448">
            <v>5.1886614935911651E-3</v>
          </cell>
          <cell r="G448">
            <v>5.1346965454592136E-3</v>
          </cell>
          <cell r="H448">
            <v>2.5520248631686615E-3</v>
          </cell>
          <cell r="I448">
            <v>7.5538270525090101E-2</v>
          </cell>
          <cell r="J448">
            <v>6.0033094408200594E-2</v>
          </cell>
        </row>
        <row r="449">
          <cell r="B449" t="str">
            <v>G-INTC5</v>
          </cell>
          <cell r="C449" t="str">
            <v>VAR_fout</v>
          </cell>
          <cell r="D449" t="str">
            <v>ELC5</v>
          </cell>
          <cell r="E449">
            <v>254.41805628714124</v>
          </cell>
          <cell r="F449">
            <v>118.52645810204785</v>
          </cell>
          <cell r="G449">
            <v>120.43693199907355</v>
          </cell>
          <cell r="H449">
            <v>148.78407341077371</v>
          </cell>
          <cell r="I449">
            <v>150.37349816180279</v>
          </cell>
          <cell r="J449">
            <v>138.35536332725201</v>
          </cell>
        </row>
        <row r="450">
          <cell r="B450" t="str">
            <v>G-INTC5</v>
          </cell>
          <cell r="C450" t="str">
            <v>VAR_fout</v>
          </cell>
          <cell r="D450" t="str">
            <v>ELC13</v>
          </cell>
          <cell r="E450">
            <v>0.13757299383473448</v>
          </cell>
          <cell r="F450">
            <v>3.1859400772121056E-3</v>
          </cell>
          <cell r="G450">
            <v>23.611517946902563</v>
          </cell>
          <cell r="H450">
            <v>1.9670824976762082E-3</v>
          </cell>
          <cell r="I450">
            <v>2.9792901067443498E-3</v>
          </cell>
          <cell r="J450">
            <v>13.611689368726843</v>
          </cell>
        </row>
        <row r="451">
          <cell r="B451" t="str">
            <v>G-INTC5</v>
          </cell>
          <cell r="C451" t="str">
            <v>VAR_fin</v>
          </cell>
          <cell r="D451" t="str">
            <v>ELC35</v>
          </cell>
          <cell r="E451">
            <v>262.59545236537542</v>
          </cell>
          <cell r="F451">
            <v>124.13528430816135</v>
          </cell>
          <cell r="G451">
            <v>150.53347060633459</v>
          </cell>
          <cell r="H451">
            <v>154.9238427163817</v>
          </cell>
          <cell r="I451">
            <v>155.45905968281471</v>
          </cell>
          <cell r="J451">
            <v>155.98681067545928</v>
          </cell>
        </row>
        <row r="452">
          <cell r="B452" t="str">
            <v>G-INTC5</v>
          </cell>
          <cell r="C452" t="str">
            <v>VAR_ncap</v>
          </cell>
          <cell r="D452" t="str">
            <v>-</v>
          </cell>
          <cell r="E452">
            <v>9.0563981126583002E-7</v>
          </cell>
          <cell r="F452">
            <v>1.01729818558097E-6</v>
          </cell>
          <cell r="G452">
            <v>1.1827498164706699E-6</v>
          </cell>
          <cell r="H452">
            <v>1.35763238177289E-6</v>
          </cell>
          <cell r="I452">
            <v>1.07664169352546E-6</v>
          </cell>
          <cell r="J452">
            <v>3.3247254681717302E-6</v>
          </cell>
        </row>
        <row r="453">
          <cell r="B453" t="str">
            <v>G-INTC5</v>
          </cell>
          <cell r="C453" t="str">
            <v>VAR_cap</v>
          </cell>
          <cell r="D453" t="str">
            <v>-</v>
          </cell>
          <cell r="E453">
            <v>12.649263788401001</v>
          </cell>
          <cell r="F453">
            <v>12.649263788401001</v>
          </cell>
          <cell r="G453">
            <v>12.649263788401001</v>
          </cell>
          <cell r="H453">
            <v>12.649264701229745</v>
          </cell>
          <cell r="I453">
            <v>12.649268251721196</v>
          </cell>
          <cell r="J453">
            <v>12.649270366677912</v>
          </cell>
        </row>
        <row r="454">
          <cell r="B454" t="str">
            <v>D-SLFO</v>
          </cell>
          <cell r="C454" t="str">
            <v>VAR_fout</v>
          </cell>
          <cell r="D454" t="str">
            <v>CO2</v>
          </cell>
          <cell r="E454">
            <v>2267.7888507144298</v>
          </cell>
          <cell r="F454">
            <v>2044.2954805542099</v>
          </cell>
          <cell r="G454">
            <v>1781.1529899878899</v>
          </cell>
          <cell r="H454">
            <v>929.55195238691704</v>
          </cell>
          <cell r="I454">
            <v>234.81259770381001</v>
          </cell>
          <cell r="J454">
            <v>2.99698188491225E-4</v>
          </cell>
        </row>
        <row r="455">
          <cell r="B455" t="str">
            <v>D-SLFO</v>
          </cell>
          <cell r="C455" t="str">
            <v>VAR_fout</v>
          </cell>
          <cell r="D455" t="str">
            <v>SLFO</v>
          </cell>
          <cell r="E455">
            <v>30.256636825465016</v>
          </cell>
          <cell r="F455">
            <v>27.274808190181503</v>
          </cell>
          <cell r="G455">
            <v>23.764613050893377</v>
          </cell>
          <cell r="H455">
            <v>12.402189581826701</v>
          </cell>
          <cell r="I455">
            <v>3.1335286823351236</v>
          </cell>
          <cell r="J455">
            <v>8.2326035372755332E-2</v>
          </cell>
        </row>
        <row r="456">
          <cell r="B456" t="str">
            <v>D-SLFO</v>
          </cell>
          <cell r="C456" t="str">
            <v>VAR_fin</v>
          </cell>
          <cell r="D456" t="str">
            <v>LFO</v>
          </cell>
          <cell r="E456">
            <v>30.770540715256775</v>
          </cell>
          <cell r="F456">
            <v>27.73806622190239</v>
          </cell>
          <cell r="G456">
            <v>24.167611804449027</v>
          </cell>
          <cell r="H456">
            <v>12.61264521556196</v>
          </cell>
          <cell r="I456">
            <v>3.1860596703366371</v>
          </cell>
          <cell r="J456">
            <v>4.0664611735580088E-6</v>
          </cell>
        </row>
        <row r="457">
          <cell r="B457" t="str">
            <v>D-SLFO</v>
          </cell>
          <cell r="C457" t="str">
            <v>VAR_fin</v>
          </cell>
          <cell r="D457" t="str">
            <v>BDS</v>
          </cell>
          <cell r="G457">
            <v>6.4184336225930113E-4</v>
          </cell>
          <cell r="H457">
            <v>1.9951970048599476E-4</v>
          </cell>
          <cell r="I457">
            <v>6.991394804525832E-4</v>
          </cell>
          <cell r="J457">
            <v>8.3728302126042445E-2</v>
          </cell>
        </row>
        <row r="458">
          <cell r="B458" t="str">
            <v>D-RCOA</v>
          </cell>
          <cell r="C458" t="str">
            <v>VAR_fout</v>
          </cell>
          <cell r="D458" t="str">
            <v>CO2</v>
          </cell>
          <cell r="E458">
            <v>9.2700889264410407</v>
          </cell>
          <cell r="F458">
            <v>9.2699724590546193</v>
          </cell>
          <cell r="G458">
            <v>2.3723828862393699</v>
          </cell>
          <cell r="H458">
            <v>4.4802908840092998E-2</v>
          </cell>
        </row>
        <row r="459">
          <cell r="B459" t="str">
            <v>D-RCOA</v>
          </cell>
          <cell r="C459" t="str">
            <v>VAR_fout</v>
          </cell>
          <cell r="D459" t="str">
            <v>RCOA</v>
          </cell>
          <cell r="E459">
            <v>0.10000095929278358</v>
          </cell>
          <cell r="F459">
            <v>9.9999702902423229E-2</v>
          </cell>
          <cell r="G459">
            <v>2.5592048395246737E-2</v>
          </cell>
          <cell r="H459">
            <v>4.8331077497403469E-4</v>
          </cell>
        </row>
        <row r="460">
          <cell r="B460" t="str">
            <v>D-RCOA</v>
          </cell>
          <cell r="C460" t="str">
            <v>VAR_fin</v>
          </cell>
          <cell r="D460" t="str">
            <v>COA</v>
          </cell>
          <cell r="E460">
            <v>0.10000095929278358</v>
          </cell>
          <cell r="F460">
            <v>9.9999702902423229E-2</v>
          </cell>
          <cell r="G460">
            <v>2.5592048395246737E-2</v>
          </cell>
          <cell r="H460">
            <v>4.8331077497403469E-4</v>
          </cell>
        </row>
        <row r="461">
          <cell r="B461" t="str">
            <v>EHYD-RUN00</v>
          </cell>
          <cell r="C461" t="str">
            <v>VAR_fout</v>
          </cell>
          <cell r="D461" t="str">
            <v>ELC13</v>
          </cell>
          <cell r="E461">
            <v>54.392402538378533</v>
          </cell>
          <cell r="F461">
            <v>43.507978414555367</v>
          </cell>
          <cell r="G461">
            <v>53.269124124712924</v>
          </cell>
          <cell r="H461">
            <v>52.175481601806531</v>
          </cell>
          <cell r="I461">
            <v>49.985302309897925</v>
          </cell>
          <cell r="J461">
            <v>47.80142365226677</v>
          </cell>
        </row>
        <row r="462">
          <cell r="B462" t="str">
            <v>EHYD-RUN00</v>
          </cell>
          <cell r="C462" t="str">
            <v>VAR_fin</v>
          </cell>
          <cell r="D462" t="str">
            <v>HYDR</v>
          </cell>
          <cell r="E462">
            <v>54.392402538378533</v>
          </cell>
          <cell r="F462">
            <v>43.507978414555367</v>
          </cell>
          <cell r="G462">
            <v>53.269124124712924</v>
          </cell>
          <cell r="H462">
            <v>52.175481601806531</v>
          </cell>
          <cell r="I462">
            <v>49.985302309897925</v>
          </cell>
          <cell r="J462">
            <v>47.80142365226677</v>
          </cell>
        </row>
        <row r="463">
          <cell r="B463" t="str">
            <v>EHYD-RUN00</v>
          </cell>
          <cell r="C463" t="str">
            <v>VAR_cap</v>
          </cell>
          <cell r="D463" t="str">
            <v>-</v>
          </cell>
          <cell r="E463">
            <v>3.86687</v>
          </cell>
          <cell r="F463">
            <v>3.9240852000672399</v>
          </cell>
          <cell r="G463">
            <v>3.9610124303882599</v>
          </cell>
          <cell r="H463">
            <v>3.9647700000000001</v>
          </cell>
          <cell r="I463">
            <v>3.9647700000000001</v>
          </cell>
          <cell r="J463">
            <v>3.9647700000000001</v>
          </cell>
        </row>
        <row r="464">
          <cell r="B464" t="str">
            <v>HPLELCHP</v>
          </cell>
          <cell r="C464" t="str">
            <v>VAR_fout</v>
          </cell>
          <cell r="D464" t="str">
            <v>LTH</v>
          </cell>
          <cell r="F464">
            <v>5.3269222488424326</v>
          </cell>
          <cell r="G464">
            <v>5.4883361281983261</v>
          </cell>
          <cell r="H464">
            <v>6.2373151868687353</v>
          </cell>
          <cell r="I464">
            <v>6.8898848226224745</v>
          </cell>
          <cell r="J464">
            <v>7.6107264363108156</v>
          </cell>
        </row>
        <row r="465">
          <cell r="B465" t="str">
            <v>HPLELCHP</v>
          </cell>
          <cell r="C465" t="str">
            <v>VAR_fin</v>
          </cell>
          <cell r="D465" t="str">
            <v>ELC35</v>
          </cell>
          <cell r="F465">
            <v>1.7756407496141438</v>
          </cell>
          <cell r="G465">
            <v>1.8294453760661105</v>
          </cell>
          <cell r="H465">
            <v>2.0791050622895777</v>
          </cell>
          <cell r="I465">
            <v>2.2966282742074933</v>
          </cell>
          <cell r="J465">
            <v>2.536908812103607</v>
          </cell>
        </row>
        <row r="466">
          <cell r="B466" t="str">
            <v>HPLELCHP</v>
          </cell>
          <cell r="C466" t="str">
            <v>VAR_fin</v>
          </cell>
          <cell r="D466" t="str">
            <v>WWTPCC</v>
          </cell>
          <cell r="F466">
            <v>10.653844497684901</v>
          </cell>
          <cell r="G466">
            <v>10.9766722563967</v>
          </cell>
          <cell r="H466">
            <v>12.474630373737501</v>
          </cell>
          <cell r="I466">
            <v>13.779769645244899</v>
          </cell>
          <cell r="J466">
            <v>15.221452872621599</v>
          </cell>
        </row>
        <row r="467">
          <cell r="B467" t="str">
            <v>HPLELCHP</v>
          </cell>
          <cell r="C467" t="str">
            <v>VAR_ncap</v>
          </cell>
          <cell r="D467" t="str">
            <v>-</v>
          </cell>
          <cell r="F467">
            <v>0.32809982198161503</v>
          </cell>
          <cell r="G467">
            <v>9.9441809371511505E-3</v>
          </cell>
          <cell r="H467">
            <v>4.6066928574113798E-2</v>
          </cell>
          <cell r="I467">
            <v>0.181749885122647</v>
          </cell>
          <cell r="J467">
            <v>0.26182845323763199</v>
          </cell>
        </row>
        <row r="468">
          <cell r="B468" t="str">
            <v>HPLELCHP</v>
          </cell>
          <cell r="C468" t="str">
            <v>VAR_cap</v>
          </cell>
          <cell r="D468" t="str">
            <v>-</v>
          </cell>
          <cell r="F468">
            <v>0.32809982198161503</v>
          </cell>
          <cell r="G468">
            <v>0.33804348944787715</v>
          </cell>
          <cell r="H468">
            <v>0.38410960559139568</v>
          </cell>
          <cell r="I468">
            <v>0.42752888289665214</v>
          </cell>
          <cell r="J468">
            <v>0.47121402266734175</v>
          </cell>
        </row>
        <row r="469">
          <cell r="B469" t="str">
            <v>D-ITOT_LTH</v>
          </cell>
          <cell r="C469" t="str">
            <v>VAR_fout</v>
          </cell>
          <cell r="D469" t="str">
            <v>ITOT_LTH_DH</v>
          </cell>
          <cell r="E469">
            <v>7.1200130254026019</v>
          </cell>
          <cell r="F469">
            <v>7.6289078985566654</v>
          </cell>
          <cell r="G469">
            <v>7.3709325873235887</v>
          </cell>
          <cell r="H469">
            <v>6.7282152314774653</v>
          </cell>
          <cell r="I469">
            <v>6.4761591466223063</v>
          </cell>
          <cell r="J469">
            <v>9.1001760704080326</v>
          </cell>
        </row>
        <row r="470">
          <cell r="B470" t="str">
            <v>D-ITOT_LTH</v>
          </cell>
          <cell r="C470" t="str">
            <v>VAR_fin</v>
          </cell>
          <cell r="D470" t="str">
            <v>LTH</v>
          </cell>
          <cell r="E470">
            <v>7.7403498507939696</v>
          </cell>
          <cell r="F470">
            <v>8.2914029427269984</v>
          </cell>
          <cell r="G470">
            <v>8.0078681855417972</v>
          </cell>
          <cell r="H470">
            <v>7.3048148692563437</v>
          </cell>
          <cell r="I470">
            <v>7.0219403288010422</v>
          </cell>
          <cell r="J470">
            <v>9.8541790109520893</v>
          </cell>
        </row>
        <row r="471">
          <cell r="B471" t="str">
            <v>D-ITOT_LTH</v>
          </cell>
          <cell r="C471" t="str">
            <v>VAR_ncap</v>
          </cell>
          <cell r="D471" t="str">
            <v>-</v>
          </cell>
          <cell r="E471">
            <v>0.79547239327494901</v>
          </cell>
          <cell r="F471">
            <v>9.2472745037427698E-8</v>
          </cell>
          <cell r="G471">
            <v>1.05231932337692E-7</v>
          </cell>
          <cell r="H471">
            <v>1.2060931237577101E-7</v>
          </cell>
          <cell r="I471">
            <v>2.26093838243806E-7</v>
          </cell>
          <cell r="J471">
            <v>3.3642680493627502E-7</v>
          </cell>
        </row>
        <row r="472">
          <cell r="B472" t="str">
            <v>D-ITOT_LTH</v>
          </cell>
          <cell r="C472" t="str">
            <v>VAR_cap</v>
          </cell>
          <cell r="D472" t="str">
            <v>-</v>
          </cell>
          <cell r="E472">
            <v>0.79547239327494901</v>
          </cell>
          <cell r="F472">
            <v>0.79547248574769402</v>
          </cell>
          <cell r="G472">
            <v>0.79547259097962697</v>
          </cell>
          <cell r="H472">
            <v>0.79547271158893895</v>
          </cell>
          <cell r="I472">
            <v>0.79547311374370699</v>
          </cell>
          <cell r="J472">
            <v>0.79547345017051196</v>
          </cell>
        </row>
        <row r="473">
          <cell r="B473" t="str">
            <v>D-IH2</v>
          </cell>
          <cell r="C473" t="str">
            <v>VAR_fout</v>
          </cell>
          <cell r="D473" t="str">
            <v>IH2</v>
          </cell>
          <cell r="H473">
            <v>2.4591889395562121E-3</v>
          </cell>
          <cell r="I473">
            <v>0.92082471869849492</v>
          </cell>
          <cell r="J473">
            <v>13.228146454551183</v>
          </cell>
        </row>
        <row r="474">
          <cell r="B474" t="str">
            <v>D-IH2</v>
          </cell>
          <cell r="C474" t="str">
            <v>VAR_fin</v>
          </cell>
          <cell r="D474" t="str">
            <v>H2</v>
          </cell>
          <cell r="H474">
            <v>2.4779239951081907E-3</v>
          </cell>
          <cell r="I474">
            <v>0.92783991870243154</v>
          </cell>
          <cell r="J474">
            <v>13.328923607005553</v>
          </cell>
        </row>
        <row r="475">
          <cell r="B475" t="str">
            <v>D-IH2</v>
          </cell>
          <cell r="C475" t="str">
            <v>VAR_ncap</v>
          </cell>
          <cell r="D475" t="str">
            <v>-</v>
          </cell>
          <cell r="H475">
            <v>3.32962709085707E-4</v>
          </cell>
          <cell r="I475">
            <v>5.8207428640722999E-4</v>
          </cell>
          <cell r="J475">
            <v>0.471417001508464</v>
          </cell>
        </row>
        <row r="476">
          <cell r="B476" t="str">
            <v>D-IH2</v>
          </cell>
          <cell r="C476" t="str">
            <v>VAR_cap</v>
          </cell>
          <cell r="D476" t="str">
            <v>-</v>
          </cell>
          <cell r="H476">
            <v>3.32962709085707E-4</v>
          </cell>
          <cell r="I476">
            <v>3.6526599157715597E-2</v>
          </cell>
          <cell r="J476">
            <v>0.50794360066618005</v>
          </cell>
        </row>
        <row r="477">
          <cell r="B477" t="str">
            <v>RHEM-ESOLPV</v>
          </cell>
          <cell r="C477" t="str">
            <v>VAR_fout</v>
          </cell>
          <cell r="D477" t="str">
            <v>RHEM_SOL_ELC</v>
          </cell>
          <cell r="E477">
            <v>0.86248322578584768</v>
          </cell>
          <cell r="F477">
            <v>1.287582632534779</v>
          </cell>
          <cell r="G477">
            <v>1.76359151907911</v>
          </cell>
          <cell r="H477">
            <v>1.9112846120491223</v>
          </cell>
          <cell r="I477">
            <v>2.111290258818074</v>
          </cell>
          <cell r="J477">
            <v>2.332182558789289</v>
          </cell>
        </row>
        <row r="478">
          <cell r="B478" t="str">
            <v>RHEM-ESOLPV</v>
          </cell>
          <cell r="C478" t="str">
            <v>VAR_fin</v>
          </cell>
          <cell r="D478" t="str">
            <v>SOL</v>
          </cell>
          <cell r="E478">
            <v>0.86248322578584768</v>
          </cell>
          <cell r="F478">
            <v>1.287582632534779</v>
          </cell>
          <cell r="G478">
            <v>1.76359151907911</v>
          </cell>
          <cell r="H478">
            <v>1.9112846120491223</v>
          </cell>
          <cell r="I478">
            <v>2.111290258818074</v>
          </cell>
          <cell r="J478">
            <v>2.332182558789289</v>
          </cell>
        </row>
        <row r="479">
          <cell r="B479" t="str">
            <v>RHEM-ESOLPV</v>
          </cell>
          <cell r="C479" t="str">
            <v>VAR_fin</v>
          </cell>
          <cell r="D479" t="str">
            <v>SOLPVC</v>
          </cell>
          <cell r="E479">
            <v>0.86248322578584802</v>
          </cell>
          <cell r="F479">
            <v>1.2875826325347799</v>
          </cell>
          <cell r="G479">
            <v>1.76359151907911</v>
          </cell>
          <cell r="H479">
            <v>1.91128461204912</v>
          </cell>
          <cell r="I479">
            <v>2.11129025881807</v>
          </cell>
          <cell r="J479">
            <v>2.3321825587892899</v>
          </cell>
        </row>
        <row r="480">
          <cell r="B480" t="str">
            <v>RHEM-ESOLPV</v>
          </cell>
          <cell r="C480" t="str">
            <v>VAR_ncap</v>
          </cell>
          <cell r="D480" t="str">
            <v>-</v>
          </cell>
          <cell r="F480">
            <v>2.0193678537156199E-8</v>
          </cell>
          <cell r="G480">
            <v>7.9543502974551095E-2</v>
          </cell>
          <cell r="H480">
            <v>1.11725767417161E-6</v>
          </cell>
          <cell r="I480">
            <v>0.254531639266869</v>
          </cell>
          <cell r="J480">
            <v>0.32488649300221101</v>
          </cell>
        </row>
        <row r="481">
          <cell r="B481" t="str">
            <v>RHEM-ESOLPV</v>
          </cell>
          <cell r="C481" t="str">
            <v>VAR_cap</v>
          </cell>
          <cell r="D481" t="str">
            <v>-</v>
          </cell>
          <cell r="E481">
            <v>0.27424799999999999</v>
          </cell>
          <cell r="F481">
            <v>0.43894533767009158</v>
          </cell>
          <cell r="G481">
            <v>0.56269152316822968</v>
          </cell>
          <cell r="H481">
            <v>0.55096785268538584</v>
          </cell>
          <cell r="I481">
            <v>0.60862370117226505</v>
          </cell>
          <cell r="J481">
            <v>0.67230037593539205</v>
          </cell>
        </row>
        <row r="482">
          <cell r="B482" t="str">
            <v>HPLNUC</v>
          </cell>
          <cell r="C482" t="str">
            <v>VAR_fout</v>
          </cell>
          <cell r="D482" t="str">
            <v>LTH</v>
          </cell>
          <cell r="E482">
            <v>1.4500064935637653</v>
          </cell>
          <cell r="F482">
            <v>3.8017222379923998</v>
          </cell>
          <cell r="G482">
            <v>3.4267226122783292</v>
          </cell>
          <cell r="H482">
            <v>1.0695246300253367</v>
          </cell>
        </row>
        <row r="483">
          <cell r="B483" t="str">
            <v>HPLNUC</v>
          </cell>
          <cell r="C483" t="str">
            <v>VAR_fin</v>
          </cell>
          <cell r="D483" t="str">
            <v>URN</v>
          </cell>
          <cell r="E483">
            <v>1.4500064935637653</v>
          </cell>
          <cell r="F483">
            <v>3.8017222379923998</v>
          </cell>
          <cell r="G483">
            <v>3.4267226122783292</v>
          </cell>
          <cell r="H483">
            <v>1.0695246300253367</v>
          </cell>
        </row>
        <row r="484">
          <cell r="B484" t="str">
            <v>HPLNUC</v>
          </cell>
          <cell r="C484" t="str">
            <v>VAR_cap</v>
          </cell>
          <cell r="D484" t="str">
            <v>-</v>
          </cell>
          <cell r="E484">
            <v>0.120558721922211</v>
          </cell>
          <cell r="F484">
            <v>0.120558721922211</v>
          </cell>
          <cell r="G484">
            <v>0.120558721922211</v>
          </cell>
          <cell r="H484">
            <v>0.11197225056919</v>
          </cell>
          <cell r="I484">
            <v>1.56851844506808E-2</v>
          </cell>
        </row>
        <row r="485">
          <cell r="B485" t="str">
            <v>ITOT-CHPWODCCS</v>
          </cell>
          <cell r="C485" t="str">
            <v>VAR_fout</v>
          </cell>
          <cell r="D485" t="str">
            <v>CO2_O</v>
          </cell>
          <cell r="I485">
            <v>530.96530761653321</v>
          </cell>
          <cell r="J485">
            <v>893.55582809285522</v>
          </cell>
        </row>
        <row r="486">
          <cell r="B486" t="str">
            <v>ITOT-CHPWODCCS</v>
          </cell>
          <cell r="C486" t="str">
            <v>VAR_fout</v>
          </cell>
          <cell r="D486" t="str">
            <v>CO2</v>
          </cell>
          <cell r="I486">
            <v>-530.96530761653298</v>
          </cell>
          <cell r="J486">
            <v>-893.55582809285602</v>
          </cell>
        </row>
        <row r="487">
          <cell r="B487" t="str">
            <v>ITOT-CHPWODCCS</v>
          </cell>
          <cell r="C487" t="str">
            <v>VAR_fout</v>
          </cell>
          <cell r="D487" t="str">
            <v>ITOT_LTH_CHP</v>
          </cell>
          <cell r="I487">
            <v>3.7798737116501031</v>
          </cell>
          <cell r="J487">
            <v>6.6239647193507958</v>
          </cell>
        </row>
        <row r="488">
          <cell r="B488" t="str">
            <v>ITOT-CHPWODCCS</v>
          </cell>
          <cell r="C488" t="str">
            <v>VAR_fout</v>
          </cell>
          <cell r="D488" t="str">
            <v>ITOT_KEV_WOD_ELC_CHP</v>
          </cell>
          <cell r="I488">
            <v>1.7868493909618623</v>
          </cell>
          <cell r="J488">
            <v>3.1313287764203692</v>
          </cell>
        </row>
        <row r="489">
          <cell r="B489" t="str">
            <v>ITOT-CHPWODCCS</v>
          </cell>
          <cell r="C489" t="str">
            <v>VAR_fin</v>
          </cell>
          <cell r="D489" t="str">
            <v>IWOD</v>
          </cell>
          <cell r="I489">
            <v>5.3307301936117399</v>
          </cell>
          <cell r="J489">
            <v>8.9820608194463549</v>
          </cell>
        </row>
        <row r="490">
          <cell r="B490" t="str">
            <v>ITOT-CHPWODCCS</v>
          </cell>
          <cell r="C490" t="str">
            <v>VAR_ncap</v>
          </cell>
          <cell r="D490" t="str">
            <v>-</v>
          </cell>
          <cell r="I490">
            <v>6.6071257090082103E-2</v>
          </cell>
          <cell r="J490">
            <v>7.8473486647653898E-2</v>
          </cell>
        </row>
        <row r="491">
          <cell r="B491" t="str">
            <v>ITOT-CHPWODCCS</v>
          </cell>
          <cell r="C491" t="str">
            <v>VAR_cap</v>
          </cell>
          <cell r="D491" t="str">
            <v>-</v>
          </cell>
          <cell r="I491">
            <v>6.6071257090082103E-2</v>
          </cell>
          <cell r="J491">
            <v>0.126423612882539</v>
          </cell>
        </row>
        <row r="492">
          <cell r="B492" t="str">
            <v>SUP_WODBIO</v>
          </cell>
          <cell r="C492" t="str">
            <v>VAR_fout</v>
          </cell>
          <cell r="D492" t="str">
            <v>ELC35</v>
          </cell>
          <cell r="F492">
            <v>3.2500522196891669E-5</v>
          </cell>
          <cell r="G492">
            <v>2.4401524506521168E-5</v>
          </cell>
          <cell r="H492">
            <v>1.8596880384533795E-5</v>
          </cell>
          <cell r="I492">
            <v>1.7323763720281836E-5</v>
          </cell>
          <cell r="J492">
            <v>1.2064591705191753E-5</v>
          </cell>
        </row>
        <row r="493">
          <cell r="B493" t="str">
            <v>SUP_WODBIO</v>
          </cell>
          <cell r="C493" t="str">
            <v>VAR_fout</v>
          </cell>
          <cell r="D493" t="str">
            <v>BIO</v>
          </cell>
          <cell r="F493">
            <v>8.1251305492229008E-4</v>
          </cell>
          <cell r="G493">
            <v>6.1003811266302868E-4</v>
          </cell>
          <cell r="H493">
            <v>4.6492200961334445E-4</v>
          </cell>
          <cell r="I493">
            <v>4.3309409300704534E-4</v>
          </cell>
          <cell r="J493">
            <v>3.0161479262979314E-4</v>
          </cell>
        </row>
        <row r="494">
          <cell r="B494" t="str">
            <v>SUP_WODBIO</v>
          </cell>
          <cell r="C494" t="str">
            <v>VAR_fout</v>
          </cell>
          <cell r="D494" t="str">
            <v>LTH</v>
          </cell>
          <cell r="F494">
            <v>9.7501566590674945E-5</v>
          </cell>
          <cell r="G494">
            <v>7.3204573519563477E-5</v>
          </cell>
          <cell r="H494">
            <v>5.5790641153601381E-5</v>
          </cell>
          <cell r="I494">
            <v>5.1971291160845462E-5</v>
          </cell>
          <cell r="J494">
            <v>3.6193775115575197E-5</v>
          </cell>
        </row>
        <row r="495">
          <cell r="B495" t="str">
            <v>SUP_WODBIO</v>
          </cell>
          <cell r="C495" t="str">
            <v>VAR_fin</v>
          </cell>
          <cell r="D495" t="str">
            <v>CWOD</v>
          </cell>
          <cell r="F495">
            <v>1.0968926241450938E-3</v>
          </cell>
          <cell r="G495">
            <v>8.2355145209508918E-4</v>
          </cell>
          <cell r="H495">
            <v>6.2764471297801518E-4</v>
          </cell>
          <cell r="I495">
            <v>5.8467702555951157E-4</v>
          </cell>
          <cell r="J495">
            <v>4.0717997005022111E-4</v>
          </cell>
        </row>
        <row r="496">
          <cell r="B496" t="str">
            <v>SUP_WODBIO</v>
          </cell>
          <cell r="C496" t="str">
            <v>VAR_ncap</v>
          </cell>
          <cell r="D496" t="str">
            <v>-</v>
          </cell>
          <cell r="E496">
            <v>1.67649082430606E-6</v>
          </cell>
          <cell r="F496">
            <v>6.0301015530723501E-5</v>
          </cell>
          <cell r="G496">
            <v>1.3316197287230001E-6</v>
          </cell>
          <cell r="H496">
            <v>7.0694070337153799E-7</v>
          </cell>
          <cell r="I496">
            <v>8.7758036843114804E-6</v>
          </cell>
          <cell r="J496">
            <v>1.26806456456662E-5</v>
          </cell>
        </row>
        <row r="497">
          <cell r="B497" t="str">
            <v>SUP_WODBIO</v>
          </cell>
          <cell r="C497" t="str">
            <v>VAR_cap</v>
          </cell>
          <cell r="D497" t="str">
            <v>-</v>
          </cell>
          <cell r="E497">
            <v>1.67649082430606E-6</v>
          </cell>
          <cell r="F497">
            <v>6.1883711989658274E-5</v>
          </cell>
          <cell r="G497">
            <v>6.2878026732428571E-5</v>
          </cell>
          <cell r="H497">
            <v>6.2857320927378E-5</v>
          </cell>
          <cell r="I497">
            <v>5.6301590786030023E-5</v>
          </cell>
          <cell r="J497">
            <v>3.3670333575731227E-5</v>
          </cell>
        </row>
        <row r="498">
          <cell r="B498" t="str">
            <v>D-RLFO</v>
          </cell>
          <cell r="C498" t="str">
            <v>VAR_fout</v>
          </cell>
          <cell r="D498" t="str">
            <v>CO2</v>
          </cell>
          <cell r="E498">
            <v>4514.4835679603602</v>
          </cell>
          <cell r="F498">
            <v>3846.52631671774</v>
          </cell>
          <cell r="G498">
            <v>3528.4418824381801</v>
          </cell>
          <cell r="H498">
            <v>1652.06187818377</v>
          </cell>
          <cell r="I498">
            <v>337.14909504763801</v>
          </cell>
          <cell r="J498">
            <v>3.3578135379300499E-4</v>
          </cell>
        </row>
        <row r="499">
          <cell r="B499" t="str">
            <v>D-RLFO</v>
          </cell>
          <cell r="C499" t="str">
            <v>VAR_fout</v>
          </cell>
          <cell r="D499" t="str">
            <v>RLFO</v>
          </cell>
          <cell r="E499">
            <v>60.231837601315881</v>
          </cell>
          <cell r="F499">
            <v>51.320011458676127</v>
          </cell>
          <cell r="G499">
            <v>47.076794867525727</v>
          </cell>
          <cell r="H499">
            <v>22.041862492066187</v>
          </cell>
          <cell r="I499">
            <v>4.4989159746215872</v>
          </cell>
          <cell r="J499">
            <v>0.16933363954167543</v>
          </cell>
        </row>
        <row r="500">
          <cell r="B500" t="str">
            <v>D-RLFO</v>
          </cell>
          <cell r="C500" t="str">
            <v>VAR_fin</v>
          </cell>
          <cell r="D500" t="str">
            <v>LFO</v>
          </cell>
          <cell r="E500">
            <v>61.254865236911243</v>
          </cell>
          <cell r="F500">
            <v>52.191673225478155</v>
          </cell>
          <cell r="G500">
            <v>47.875737889256143</v>
          </cell>
          <cell r="H500">
            <v>22.416036338992743</v>
          </cell>
          <cell r="I500">
            <v>4.5746145868064927</v>
          </cell>
          <cell r="J500">
            <v>4.5560563608277515E-6</v>
          </cell>
        </row>
        <row r="501">
          <cell r="B501" t="str">
            <v>D-RLFO</v>
          </cell>
          <cell r="C501" t="str">
            <v>VAR_fin</v>
          </cell>
          <cell r="D501" t="str">
            <v>BDS</v>
          </cell>
          <cell r="G501">
            <v>6.4883830875973045E-4</v>
          </cell>
          <cell r="H501">
            <v>2.0398395669444811E-4</v>
          </cell>
          <cell r="I501">
            <v>7.1542024043645886E-4</v>
          </cell>
          <cell r="J501">
            <v>0.17220561217689326</v>
          </cell>
        </row>
        <row r="502">
          <cell r="B502" t="str">
            <v>G-INTC-EXP00-IT</v>
          </cell>
          <cell r="C502" t="str">
            <v>VAR_fout</v>
          </cell>
          <cell r="D502" t="str">
            <v>ELC_E-IT</v>
          </cell>
          <cell r="E502">
            <v>71.694107959908209</v>
          </cell>
          <cell r="F502">
            <v>34.863140629712817</v>
          </cell>
          <cell r="G502">
            <v>52.951175020267051</v>
          </cell>
          <cell r="H502">
            <v>28.992447858189518</v>
          </cell>
          <cell r="I502">
            <v>13.51431508180519</v>
          </cell>
          <cell r="J502">
            <v>11.732114515389112</v>
          </cell>
        </row>
        <row r="503">
          <cell r="B503" t="str">
            <v>G-INTC-EXP00-IT</v>
          </cell>
          <cell r="C503" t="str">
            <v>VAR_fin</v>
          </cell>
          <cell r="D503" t="str">
            <v>ELC</v>
          </cell>
          <cell r="E503">
            <v>71.694107959908209</v>
          </cell>
          <cell r="F503">
            <v>34.863140629712817</v>
          </cell>
          <cell r="G503">
            <v>52.951175020267051</v>
          </cell>
          <cell r="H503">
            <v>28.992447858189518</v>
          </cell>
          <cell r="I503">
            <v>13.51431508180519</v>
          </cell>
          <cell r="J503">
            <v>11.732114515389112</v>
          </cell>
        </row>
        <row r="504">
          <cell r="B504" t="str">
            <v>G-INTC-EXP00-IT</v>
          </cell>
          <cell r="C504" t="str">
            <v>VAR_ncap</v>
          </cell>
          <cell r="D504" t="str">
            <v>-</v>
          </cell>
          <cell r="E504">
            <v>2.3011044390498898E-6</v>
          </cell>
          <cell r="F504">
            <v>2.1919166212542498E-6</v>
          </cell>
          <cell r="G504">
            <v>2.82610363365828E-6</v>
          </cell>
          <cell r="H504">
            <v>1.80955564552189E-6</v>
          </cell>
          <cell r="I504">
            <v>1.7002866931527799E-6</v>
          </cell>
          <cell r="J504">
            <v>2.4131934896057802E-6</v>
          </cell>
        </row>
        <row r="505">
          <cell r="B505" t="str">
            <v>G-INTC-EXP00-IT</v>
          </cell>
          <cell r="C505" t="str">
            <v>VAR_cap</v>
          </cell>
          <cell r="D505" t="str">
            <v>-</v>
          </cell>
          <cell r="E505">
            <v>3.7499954357650962</v>
          </cell>
          <cell r="F505">
            <v>3.7499924791185846</v>
          </cell>
          <cell r="G505">
            <v>3.7499914768009388</v>
          </cell>
          <cell r="H505">
            <v>3.7499926946748388</v>
          </cell>
          <cell r="I505">
            <v>2.3999998729145995</v>
          </cell>
          <cell r="J505">
            <v>2.4000000191155504</v>
          </cell>
        </row>
        <row r="506">
          <cell r="B506" t="str">
            <v>EWOD-CCS</v>
          </cell>
          <cell r="C506" t="str">
            <v>VAR_fout</v>
          </cell>
          <cell r="D506" t="str">
            <v>CO2_O</v>
          </cell>
          <cell r="I506">
            <v>0.49981355984833897</v>
          </cell>
          <cell r="J506">
            <v>3.2041244421862225</v>
          </cell>
        </row>
        <row r="507">
          <cell r="B507" t="str">
            <v>EWOD-CCS</v>
          </cell>
          <cell r="C507" t="str">
            <v>VAR_fout</v>
          </cell>
          <cell r="D507" t="str">
            <v>CO2</v>
          </cell>
          <cell r="I507">
            <v>-0.49981355984833897</v>
          </cell>
          <cell r="J507">
            <v>-3.2041244421862198</v>
          </cell>
        </row>
        <row r="508">
          <cell r="B508" t="str">
            <v>EWOD-CCS</v>
          </cell>
          <cell r="C508" t="str">
            <v>VAR_fout</v>
          </cell>
          <cell r="D508" t="str">
            <v>ELC13</v>
          </cell>
          <cell r="I508">
            <v>1.1077584483411146E-3</v>
          </cell>
          <cell r="J508">
            <v>7.1014398277731063E-3</v>
          </cell>
        </row>
        <row r="509">
          <cell r="B509" t="str">
            <v>EWOD-CCS</v>
          </cell>
          <cell r="C509" t="str">
            <v>VAR_fin</v>
          </cell>
          <cell r="D509" t="str">
            <v>EWOD</v>
          </cell>
          <cell r="I509">
            <v>5.9698305114171861E-3</v>
          </cell>
          <cell r="J509">
            <v>2.7132705563648767E-2</v>
          </cell>
        </row>
        <row r="510">
          <cell r="B510" t="str">
            <v>EWOD-CCS</v>
          </cell>
          <cell r="C510" t="str">
            <v>VAR_ncap</v>
          </cell>
          <cell r="D510" t="str">
            <v>-</v>
          </cell>
          <cell r="I510">
            <v>1.79498386667609E-4</v>
          </cell>
          <cell r="J510">
            <v>1.63446915579189E-4</v>
          </cell>
        </row>
        <row r="511">
          <cell r="B511" t="str">
            <v>EWOD-CCS</v>
          </cell>
          <cell r="C511" t="str">
            <v>VAR_cap</v>
          </cell>
          <cell r="D511" t="str">
            <v>-</v>
          </cell>
          <cell r="I511">
            <v>1.79498386667609E-4</v>
          </cell>
          <cell r="J511">
            <v>3.4284943787072226E-4</v>
          </cell>
        </row>
        <row r="512">
          <cell r="B512" t="str">
            <v>EOIL-ENG</v>
          </cell>
          <cell r="C512" t="str">
            <v>VAR_fout</v>
          </cell>
          <cell r="D512" t="str">
            <v>ELC35</v>
          </cell>
          <cell r="E512">
            <v>3.9601627652622692E-2</v>
          </cell>
          <cell r="F512">
            <v>5.7747084499879005E-5</v>
          </cell>
          <cell r="G512">
            <v>2.8548905149158631E-3</v>
          </cell>
          <cell r="H512">
            <v>6.8764851077192726E-4</v>
          </cell>
          <cell r="I512">
            <v>0.17025031581871217</v>
          </cell>
          <cell r="J512">
            <v>2.7081080696360391E-5</v>
          </cell>
        </row>
        <row r="513">
          <cell r="B513" t="str">
            <v>EOIL-ENG</v>
          </cell>
          <cell r="C513" t="str">
            <v>VAR_fout</v>
          </cell>
          <cell r="D513" t="str">
            <v>CO2_E</v>
          </cell>
          <cell r="E513">
            <v>9.3054166031777292</v>
          </cell>
          <cell r="F513">
            <v>65.093525269593499</v>
          </cell>
          <cell r="G513">
            <v>0.794907971416838</v>
          </cell>
          <cell r="H513">
            <v>0.18335048435742601</v>
          </cell>
          <cell r="I513">
            <v>36.225735399197902</v>
          </cell>
          <cell r="J513">
            <v>6.9688639531129701E-3</v>
          </cell>
        </row>
        <row r="514">
          <cell r="B514" t="str">
            <v>EOIL-ENG</v>
          </cell>
          <cell r="C514" t="str">
            <v>VAR_fin</v>
          </cell>
          <cell r="D514" t="str">
            <v>ELFO</v>
          </cell>
          <cell r="E514">
            <v>0.12626074088436523</v>
          </cell>
          <cell r="F514">
            <v>0.88322286661592353</v>
          </cell>
          <cell r="G514">
            <v>1.0785725528043933E-2</v>
          </cell>
          <cell r="H514">
            <v>2.4877949030858346E-3</v>
          </cell>
          <cell r="I514">
            <v>0.49152965263497822</v>
          </cell>
          <cell r="J514">
            <v>9.4557177111437817E-5</v>
          </cell>
        </row>
        <row r="515">
          <cell r="B515" t="str">
            <v>EOIL-ENG</v>
          </cell>
          <cell r="C515" t="str">
            <v>VAR_ncap</v>
          </cell>
          <cell r="D515" t="str">
            <v>-</v>
          </cell>
          <cell r="F515">
            <v>1.9714283588259902E-5</v>
          </cell>
          <cell r="G515">
            <v>7.0413898733363402E-3</v>
          </cell>
          <cell r="H515">
            <v>1.6476809612533502E-2</v>
          </cell>
          <cell r="I515">
            <v>2.9022174908740399E-5</v>
          </cell>
          <cell r="J515">
            <v>4.5695611787015998E-6</v>
          </cell>
        </row>
        <row r="516">
          <cell r="B516" t="str">
            <v>EOIL-ENG</v>
          </cell>
          <cell r="C516" t="str">
            <v>VAR_cap</v>
          </cell>
          <cell r="D516" t="str">
            <v>-</v>
          </cell>
          <cell r="E516">
            <v>1.6972435364832408E-2</v>
          </cell>
          <cell r="F516">
            <v>1.6224629311211256E-2</v>
          </cell>
          <cell r="G516">
            <v>1.7193313050503495E-2</v>
          </cell>
          <cell r="H516">
            <v>3.0532976320734453E-2</v>
          </cell>
          <cell r="I516">
            <v>3.2986008834374032E-2</v>
          </cell>
          <cell r="J516">
            <v>1.5281067934637994E-3</v>
          </cell>
        </row>
        <row r="517">
          <cell r="B517" t="str">
            <v>D-SWOD</v>
          </cell>
          <cell r="C517" t="str">
            <v>VAR_fout</v>
          </cell>
          <cell r="D517" t="str">
            <v>SWOD</v>
          </cell>
          <cell r="E517">
            <v>8.5743703578275881</v>
          </cell>
          <cell r="F517">
            <v>9.3625060808783935</v>
          </cell>
          <cell r="G517">
            <v>10.511500573353679</v>
          </cell>
          <cell r="H517">
            <v>10.347884537695816</v>
          </cell>
          <cell r="I517">
            <v>7.8762995820958075</v>
          </cell>
          <cell r="J517">
            <v>5.1302590308359131</v>
          </cell>
        </row>
        <row r="518">
          <cell r="B518" t="str">
            <v>D-SWOD</v>
          </cell>
          <cell r="C518" t="str">
            <v>VAR_fin</v>
          </cell>
          <cell r="D518" t="str">
            <v>WOD</v>
          </cell>
          <cell r="E518">
            <v>8.5743703578275881</v>
          </cell>
          <cell r="F518">
            <v>9.3625060808783935</v>
          </cell>
          <cell r="G518">
            <v>10.511500573353679</v>
          </cell>
          <cell r="H518">
            <v>10.347884537695816</v>
          </cell>
          <cell r="I518">
            <v>7.8762995820958075</v>
          </cell>
          <cell r="J518">
            <v>5.1302590308359131</v>
          </cell>
        </row>
        <row r="519">
          <cell r="B519" t="str">
            <v>SCOM-CHPWOD</v>
          </cell>
          <cell r="C519" t="str">
            <v>VAR_fout</v>
          </cell>
          <cell r="D519" t="str">
            <v>SCOM_KEV_WOD_ELC_CHP</v>
          </cell>
          <cell r="H519">
            <v>1.0670350228663586E-3</v>
          </cell>
          <cell r="I519">
            <v>2.5089800307940753E-3</v>
          </cell>
          <cell r="J519">
            <v>6.0701576830978626E-4</v>
          </cell>
        </row>
        <row r="520">
          <cell r="B520" t="str">
            <v>SCOM-CHPWOD</v>
          </cell>
          <cell r="C520" t="str">
            <v>VAR_fout</v>
          </cell>
          <cell r="D520" t="str">
            <v>SCOM_LTH_CHPWOD</v>
          </cell>
          <cell r="H520">
            <v>1.70530167268456E-3</v>
          </cell>
          <cell r="I520">
            <v>3.8369376147759301E-3</v>
          </cell>
          <cell r="J520">
            <v>8.9146096515938346E-4</v>
          </cell>
        </row>
        <row r="521">
          <cell r="B521" t="str">
            <v>SCOM-CHPWOD</v>
          </cell>
          <cell r="C521" t="str">
            <v>VAR_fin</v>
          </cell>
          <cell r="D521" t="str">
            <v>SWOD</v>
          </cell>
          <cell r="H521">
            <v>3.6702604367037693E-3</v>
          </cell>
          <cell r="I521">
            <v>8.5818759392156559E-3</v>
          </cell>
          <cell r="J521">
            <v>2.061046658601488E-3</v>
          </cell>
        </row>
        <row r="522">
          <cell r="B522" t="str">
            <v>SCOM-CHPWOD</v>
          </cell>
          <cell r="C522" t="str">
            <v>VAR_ncap</v>
          </cell>
          <cell r="D522" t="str">
            <v>-</v>
          </cell>
          <cell r="H522">
            <v>1.02639494178556E-4</v>
          </cell>
          <cell r="I522">
            <v>1.29650336073985E-4</v>
          </cell>
          <cell r="J522">
            <v>1.1153338727131799E-6</v>
          </cell>
        </row>
        <row r="523">
          <cell r="B523" t="str">
            <v>SCOM-CHPWOD</v>
          </cell>
          <cell r="C523" t="str">
            <v>VAR_cap</v>
          </cell>
          <cell r="D523" t="str">
            <v>-</v>
          </cell>
          <cell r="H523">
            <v>1.02639494178556E-4</v>
          </cell>
          <cell r="I523">
            <v>2.007990244590486E-4</v>
          </cell>
          <cell r="J523">
            <v>9.5464342152286449E-5</v>
          </cell>
        </row>
        <row r="524">
          <cell r="B524" t="str">
            <v>ENUC_BMGL</v>
          </cell>
          <cell r="C524" t="str">
            <v>VAR_fout</v>
          </cell>
          <cell r="D524" t="str">
            <v>ELC</v>
          </cell>
          <cell r="E524">
            <v>32.820800380868533</v>
          </cell>
          <cell r="F524">
            <v>32.820783086565299</v>
          </cell>
          <cell r="G524">
            <v>31.354333086836839</v>
          </cell>
          <cell r="H524">
            <v>32.820793363872085</v>
          </cell>
          <cell r="I524">
            <v>32.820796587190067</v>
          </cell>
        </row>
        <row r="525">
          <cell r="B525" t="str">
            <v>ENUC_BMGL</v>
          </cell>
          <cell r="C525" t="str">
            <v>VAR_fin</v>
          </cell>
          <cell r="D525" t="str">
            <v>URN</v>
          </cell>
          <cell r="E525">
            <v>98.945500554874741</v>
          </cell>
          <cell r="F525">
            <v>98.945448417404975</v>
          </cell>
          <cell r="G525">
            <v>94.524513291569079</v>
          </cell>
          <cell r="H525">
            <v>98.945479400600149</v>
          </cell>
          <cell r="I525">
            <v>98.945489117999017</v>
          </cell>
        </row>
        <row r="526">
          <cell r="B526" t="str">
            <v>ENUC_BMGL</v>
          </cell>
          <cell r="C526" t="str">
            <v>VAR_cap</v>
          </cell>
          <cell r="D526" t="str">
            <v>-</v>
          </cell>
          <cell r="E526">
            <v>1.22</v>
          </cell>
          <cell r="F526">
            <v>1.22</v>
          </cell>
          <cell r="G526">
            <v>1.22</v>
          </cell>
          <cell r="H526">
            <v>1.22</v>
          </cell>
          <cell r="I526">
            <v>1.22</v>
          </cell>
        </row>
        <row r="527">
          <cell r="B527" t="str">
            <v>D-RSH2R</v>
          </cell>
          <cell r="C527" t="str">
            <v>VAR_fout</v>
          </cell>
          <cell r="D527" t="str">
            <v>RSH2</v>
          </cell>
          <cell r="H527">
            <v>3.2044350413525254E-4</v>
          </cell>
          <cell r="I527">
            <v>6.6746347686429358E-4</v>
          </cell>
          <cell r="J527">
            <v>2.6803193100337575E-4</v>
          </cell>
        </row>
        <row r="528">
          <cell r="B528" t="str">
            <v>D-RSH2R</v>
          </cell>
          <cell r="C528" t="str">
            <v>VAR_fin</v>
          </cell>
          <cell r="D528" t="str">
            <v>H2</v>
          </cell>
          <cell r="H528">
            <v>3.2044350413525254E-4</v>
          </cell>
          <cell r="I528">
            <v>6.6746347686429358E-4</v>
          </cell>
          <cell r="J528">
            <v>2.6803193100337575E-4</v>
          </cell>
        </row>
        <row r="529">
          <cell r="B529" t="str">
            <v>D-RSH2R</v>
          </cell>
          <cell r="C529" t="str">
            <v>VAR_ncap</v>
          </cell>
          <cell r="D529" t="str">
            <v>-</v>
          </cell>
          <cell r="H529">
            <v>6.55940795987493E-5</v>
          </cell>
          <cell r="I529">
            <v>9.7554879277551303E-5</v>
          </cell>
          <cell r="J529">
            <v>3.3929573570266003E-5</v>
          </cell>
        </row>
        <row r="530">
          <cell r="B530" t="str">
            <v>D-RSH2R</v>
          </cell>
          <cell r="C530" t="str">
            <v>VAR_cap</v>
          </cell>
          <cell r="D530" t="str">
            <v>-</v>
          </cell>
          <cell r="H530">
            <v>6.55940795987493E-5</v>
          </cell>
          <cell r="I530">
            <v>1.0924145087100499E-4</v>
          </cell>
          <cell r="J530">
            <v>6.7344192446406695E-5</v>
          </cell>
        </row>
        <row r="531">
          <cell r="B531" t="str">
            <v>ENGA-GTOC</v>
          </cell>
          <cell r="C531" t="str">
            <v>VAR_fout</v>
          </cell>
          <cell r="D531" t="str">
            <v>ELC13</v>
          </cell>
          <cell r="I531">
            <v>9.1186138116022824E-6</v>
          </cell>
          <cell r="J531">
            <v>1.6402265461865941E-2</v>
          </cell>
        </row>
        <row r="532">
          <cell r="B532" t="str">
            <v>ENGA-GTOC</v>
          </cell>
          <cell r="C532" t="str">
            <v>VAR_fout</v>
          </cell>
          <cell r="D532" t="str">
            <v>CO2_E</v>
          </cell>
          <cell r="I532">
            <v>1.6829849251177699E-3</v>
          </cell>
          <cell r="J532">
            <v>2.2504788488060701</v>
          </cell>
        </row>
        <row r="533">
          <cell r="B533" t="str">
            <v>ENGA-GTOC</v>
          </cell>
          <cell r="C533" t="str">
            <v>VAR_fin</v>
          </cell>
          <cell r="D533" t="str">
            <v>ENGA</v>
          </cell>
          <cell r="I533">
            <v>2.9840158246768935E-5</v>
          </cell>
          <cell r="J533">
            <v>3.9902107248334491E-2</v>
          </cell>
        </row>
        <row r="534">
          <cell r="B534" t="str">
            <v>ENGA-GTOC</v>
          </cell>
          <cell r="C534" t="str">
            <v>VAR_fin</v>
          </cell>
          <cell r="D534" t="str">
            <v>GTC</v>
          </cell>
          <cell r="I534">
            <v>4.4462619520967944E-2</v>
          </cell>
          <cell r="J534">
            <v>4.4496517611040787E-2</v>
          </cell>
        </row>
        <row r="535">
          <cell r="B535" t="str">
            <v>ENGA-GTOC</v>
          </cell>
          <cell r="C535" t="str">
            <v>VAR_ncap</v>
          </cell>
          <cell r="D535" t="str">
            <v>-</v>
          </cell>
          <cell r="I535">
            <v>5.2030227786094398E-3</v>
          </cell>
          <cell r="J535">
            <v>3.5967165557825902E-5</v>
          </cell>
        </row>
        <row r="536">
          <cell r="B536" t="str">
            <v>ENGA-GTOC</v>
          </cell>
          <cell r="C536" t="str">
            <v>VAR_cap</v>
          </cell>
          <cell r="D536" t="str">
            <v>-</v>
          </cell>
          <cell r="I536">
            <v>4.4462619520967986E-2</v>
          </cell>
          <cell r="J536">
            <v>4.4496517611040856E-2</v>
          </cell>
        </row>
        <row r="537">
          <cell r="B537" t="str">
            <v>D-RSH2</v>
          </cell>
          <cell r="C537" t="str">
            <v>VAR_fout</v>
          </cell>
          <cell r="D537" t="str">
            <v>RSH2</v>
          </cell>
          <cell r="H537">
            <v>3.0577397395594645E-4</v>
          </cell>
          <cell r="I537">
            <v>5.8209976006481229E-4</v>
          </cell>
          <cell r="J537">
            <v>3.0132916764079635E-4</v>
          </cell>
        </row>
        <row r="538">
          <cell r="B538" t="str">
            <v>D-RSH2</v>
          </cell>
          <cell r="C538" t="str">
            <v>VAR_fin</v>
          </cell>
          <cell r="D538" t="str">
            <v>H2</v>
          </cell>
          <cell r="H538">
            <v>3.0810347873545666E-4</v>
          </cell>
          <cell r="I538">
            <v>5.8653442190237663E-4</v>
          </cell>
          <cell r="J538">
            <v>3.0362481016113128E-4</v>
          </cell>
        </row>
        <row r="539">
          <cell r="B539" t="str">
            <v>D-RSH2</v>
          </cell>
          <cell r="C539" t="str">
            <v>VAR_ncap</v>
          </cell>
          <cell r="D539" t="str">
            <v>-</v>
          </cell>
          <cell r="H539">
            <v>8.7160604128379903E-5</v>
          </cell>
          <cell r="I539">
            <v>2.4969821587048702E-6</v>
          </cell>
          <cell r="J539">
            <v>1.5960586338492399E-6</v>
          </cell>
        </row>
        <row r="540">
          <cell r="B540" t="str">
            <v>D-RSH2</v>
          </cell>
          <cell r="C540" t="str">
            <v>VAR_cap</v>
          </cell>
          <cell r="D540" t="str">
            <v>-</v>
          </cell>
          <cell r="H540">
            <v>8.7160604128379903E-5</v>
          </cell>
          <cell r="I540">
            <v>1.3201197714666401E-4</v>
          </cell>
          <cell r="J540">
            <v>1.33608035780513E-4</v>
          </cell>
        </row>
        <row r="541">
          <cell r="B541" t="str">
            <v>D-RWOD</v>
          </cell>
          <cell r="C541" t="str">
            <v>VAR_fout</v>
          </cell>
          <cell r="D541" t="str">
            <v>RWOD</v>
          </cell>
          <cell r="E541">
            <v>13.722996702450637</v>
          </cell>
          <cell r="F541">
            <v>14.587122758792363</v>
          </cell>
          <cell r="G541">
            <v>17.34799263363313</v>
          </cell>
          <cell r="H541">
            <v>15.593079261167784</v>
          </cell>
          <cell r="I541">
            <v>11.465988932243256</v>
          </cell>
          <cell r="J541">
            <v>7.1843931805387573</v>
          </cell>
        </row>
        <row r="542">
          <cell r="B542" t="str">
            <v>D-RWOD</v>
          </cell>
          <cell r="C542" t="str">
            <v>VAR_fin</v>
          </cell>
          <cell r="D542" t="str">
            <v>WOD</v>
          </cell>
          <cell r="E542">
            <v>13.722996702450637</v>
          </cell>
          <cell r="F542">
            <v>14.587122758792363</v>
          </cell>
          <cell r="G542">
            <v>17.34799263363313</v>
          </cell>
          <cell r="H542">
            <v>15.593079261167784</v>
          </cell>
          <cell r="I542">
            <v>11.465988932243256</v>
          </cell>
          <cell r="J542">
            <v>7.1843931805387573</v>
          </cell>
        </row>
        <row r="543">
          <cell r="B543" t="str">
            <v>CHPOIL</v>
          </cell>
          <cell r="C543" t="str">
            <v>VAR_fout</v>
          </cell>
          <cell r="D543" t="str">
            <v>ELC35</v>
          </cell>
          <cell r="E543">
            <v>1.8016281515669057E-3</v>
          </cell>
          <cell r="F543">
            <v>3.9824753289873475E-5</v>
          </cell>
          <cell r="G543">
            <v>9.6091059102174526E-4</v>
          </cell>
          <cell r="H543">
            <v>5.4664905576510018E-4</v>
          </cell>
          <cell r="I543">
            <v>1.2872819840626028E-3</v>
          </cell>
          <cell r="J543">
            <v>7.5118125607197108E-6</v>
          </cell>
        </row>
        <row r="544">
          <cell r="B544" t="str">
            <v>CHPOIL</v>
          </cell>
          <cell r="C544" t="str">
            <v>VAR_fout</v>
          </cell>
          <cell r="D544" t="str">
            <v>LTH</v>
          </cell>
          <cell r="E544">
            <v>9.265516208058374E-3</v>
          </cell>
          <cell r="F544">
            <v>2.0481301691934909E-4</v>
          </cell>
          <cell r="G544">
            <v>4.9418258966832575E-3</v>
          </cell>
          <cell r="H544">
            <v>2.8113380010776571E-3</v>
          </cell>
          <cell r="I544">
            <v>6.6203073466076685E-3</v>
          </cell>
          <cell r="J544">
            <v>3.8632178883701335E-5</v>
          </cell>
        </row>
        <row r="545">
          <cell r="B545" t="str">
            <v>CHPOIL</v>
          </cell>
          <cell r="C545" t="str">
            <v>VAR_fout</v>
          </cell>
          <cell r="D545" t="str">
            <v>CO2_E</v>
          </cell>
          <cell r="E545">
            <v>1.8669785627758</v>
          </cell>
          <cell r="F545">
            <v>70.808604533098503</v>
          </cell>
          <cell r="G545">
            <v>0.80520963737301199</v>
          </cell>
          <cell r="H545">
            <v>0.39896292595891802</v>
          </cell>
          <cell r="I545">
            <v>0.935148550694053</v>
          </cell>
          <cell r="J545">
            <v>6.1028159175988504E-3</v>
          </cell>
        </row>
        <row r="546">
          <cell r="B546" t="str">
            <v>CHPOIL</v>
          </cell>
          <cell r="C546" t="str">
            <v>VAR_fin</v>
          </cell>
          <cell r="D546" t="str">
            <v>ELFO</v>
          </cell>
          <cell r="E546">
            <v>2.5332137893837179E-2</v>
          </cell>
          <cell r="F546">
            <v>0.96076803979780834</v>
          </cell>
          <cell r="G546">
            <v>1.0925503899226746E-2</v>
          </cell>
          <cell r="H546">
            <v>5.4133368515456989E-3</v>
          </cell>
          <cell r="I546">
            <v>1.2688582777395565E-2</v>
          </cell>
          <cell r="J546">
            <v>8.2806186127528557E-5</v>
          </cell>
        </row>
        <row r="547">
          <cell r="B547" t="str">
            <v>CHPOIL</v>
          </cell>
          <cell r="C547" t="str">
            <v>VAR_ncap</v>
          </cell>
          <cell r="D547" t="str">
            <v>-</v>
          </cell>
          <cell r="F547">
            <v>6.0612986766778904E-6</v>
          </cell>
          <cell r="G547">
            <v>5.2415313290008997E-6</v>
          </cell>
          <cell r="H547">
            <v>1.0432315610793699E-5</v>
          </cell>
          <cell r="I547">
            <v>1.3799513385637401E-4</v>
          </cell>
          <cell r="J547">
            <v>1.5864617242581299E-5</v>
          </cell>
        </row>
        <row r="548">
          <cell r="B548" t="str">
            <v>CHPOIL</v>
          </cell>
          <cell r="C548" t="str">
            <v>VAR_cap</v>
          </cell>
          <cell r="D548" t="str">
            <v>-</v>
          </cell>
          <cell r="E548">
            <v>2.9963271740932312E-3</v>
          </cell>
          <cell r="F548">
            <v>1.1332451791445583E-3</v>
          </cell>
          <cell r="G548">
            <v>9.7302874502726809E-4</v>
          </cell>
          <cell r="H548">
            <v>6.9460564224171125E-4</v>
          </cell>
          <cell r="I548">
            <v>3.4782317554503503E-4</v>
          </cell>
          <cell r="J548">
            <v>1.6901395541290529E-4</v>
          </cell>
        </row>
        <row r="549">
          <cell r="B549" t="str">
            <v>CHPHFC</v>
          </cell>
          <cell r="C549" t="str">
            <v>VAR_fout</v>
          </cell>
          <cell r="D549" t="str">
            <v>ELC35</v>
          </cell>
          <cell r="I549">
            <v>0.33501902252668447</v>
          </cell>
          <cell r="J549">
            <v>0.47184964241366195</v>
          </cell>
        </row>
        <row r="550">
          <cell r="B550" t="str">
            <v>CHPHFC</v>
          </cell>
          <cell r="C550" t="str">
            <v>VAR_fout</v>
          </cell>
          <cell r="D550" t="str">
            <v>LTH</v>
          </cell>
          <cell r="I550">
            <v>0.40680881306811539</v>
          </cell>
          <cell r="J550">
            <v>0.59542931066485827</v>
          </cell>
        </row>
        <row r="551">
          <cell r="B551" t="str">
            <v>CHPHFC</v>
          </cell>
          <cell r="C551" t="str">
            <v>VAR_fin</v>
          </cell>
          <cell r="D551" t="str">
            <v>EH2</v>
          </cell>
          <cell r="I551">
            <v>0.79766433934924885</v>
          </cell>
          <cell r="J551">
            <v>1.1234515295563374</v>
          </cell>
        </row>
        <row r="552">
          <cell r="B552" t="str">
            <v>CHPHFC</v>
          </cell>
          <cell r="C552" t="str">
            <v>VAR_ncap</v>
          </cell>
          <cell r="D552" t="str">
            <v>-</v>
          </cell>
          <cell r="I552">
            <v>2.39133563744965E-2</v>
          </cell>
          <cell r="J552">
            <v>6.8199357628491502E-3</v>
          </cell>
        </row>
        <row r="553">
          <cell r="B553" t="str">
            <v>CHPHFC</v>
          </cell>
          <cell r="C553" t="str">
            <v>VAR_cap</v>
          </cell>
          <cell r="D553" t="str">
            <v>-</v>
          </cell>
          <cell r="I553">
            <v>2.39133563744965E-2</v>
          </cell>
          <cell r="J553">
            <v>3.0733147873686587E-2</v>
          </cell>
        </row>
        <row r="554">
          <cell r="B554" t="str">
            <v>ITOT-ESOLPV</v>
          </cell>
          <cell r="C554" t="str">
            <v>VAR_fout</v>
          </cell>
          <cell r="D554" t="str">
            <v>ITOT_SOL_ELC</v>
          </cell>
          <cell r="E554">
            <v>3.517953999707534</v>
          </cell>
          <cell r="F554">
            <v>4.849835787194932</v>
          </cell>
          <cell r="G554">
            <v>11.161625413724458</v>
          </cell>
          <cell r="H554">
            <v>14.584647113699532</v>
          </cell>
          <cell r="I554">
            <v>40.834395085661264</v>
          </cell>
          <cell r="J554">
            <v>59.8117949737752</v>
          </cell>
        </row>
        <row r="555">
          <cell r="B555" t="str">
            <v>ITOT-ESOLPV</v>
          </cell>
          <cell r="C555" t="str">
            <v>VAR_fin</v>
          </cell>
          <cell r="D555" t="str">
            <v>SOL</v>
          </cell>
          <cell r="E555">
            <v>3.517953999707534</v>
          </cell>
          <cell r="F555">
            <v>4.849835787194932</v>
          </cell>
          <cell r="G555">
            <v>11.161625413724458</v>
          </cell>
          <cell r="H555">
            <v>14.584647113699532</v>
          </cell>
          <cell r="I555">
            <v>40.834395085661264</v>
          </cell>
          <cell r="J555">
            <v>59.8117949737752</v>
          </cell>
        </row>
        <row r="556">
          <cell r="B556" t="str">
            <v>ITOT-ESOLPV</v>
          </cell>
          <cell r="C556" t="str">
            <v>VAR_fin</v>
          </cell>
          <cell r="D556" t="str">
            <v>SOLPVC</v>
          </cell>
          <cell r="E556">
            <v>3.51795399970753</v>
          </cell>
          <cell r="F556">
            <v>4.8498357871949302</v>
          </cell>
          <cell r="G556">
            <v>11.161625413724501</v>
          </cell>
          <cell r="H556">
            <v>14.5846471136995</v>
          </cell>
          <cell r="I556">
            <v>40.834395085661299</v>
          </cell>
          <cell r="J556">
            <v>59.8117949737752</v>
          </cell>
        </row>
        <row r="557">
          <cell r="B557" t="str">
            <v>ITOT-ESOLPV</v>
          </cell>
          <cell r="C557" t="str">
            <v>VAR_ncap</v>
          </cell>
          <cell r="D557" t="str">
            <v>-</v>
          </cell>
          <cell r="F557">
            <v>2.0946268017909599E-8</v>
          </cell>
          <cell r="G557">
            <v>1.76796480160668</v>
          </cell>
          <cell r="H557">
            <v>0.71342227764691502</v>
          </cell>
          <cell r="I557">
            <v>3.7926799350484299</v>
          </cell>
          <cell r="J557">
            <v>9.2837967833233694</v>
          </cell>
        </row>
        <row r="558">
          <cell r="B558" t="str">
            <v>ITOT-ESOLPV</v>
          </cell>
          <cell r="C558" t="str">
            <v>VAR_cap</v>
          </cell>
          <cell r="D558" t="str">
            <v>-</v>
          </cell>
          <cell r="E558">
            <v>1.1186210000000001</v>
          </cell>
          <cell r="F558">
            <v>1.6529270355333181</v>
          </cell>
          <cell r="G558">
            <v>3.5611858225529502</v>
          </cell>
          <cell r="H558">
            <v>4.2056922033957598</v>
          </cell>
          <cell r="I558">
            <v>11.775183080333436</v>
          </cell>
          <cell r="J558">
            <v>17.247588073507899</v>
          </cell>
        </row>
        <row r="559">
          <cell r="B559" t="str">
            <v>SUP_WODBIOCCS</v>
          </cell>
          <cell r="C559" t="str">
            <v>VAR_fout</v>
          </cell>
          <cell r="D559" t="str">
            <v>ELC35</v>
          </cell>
          <cell r="I559">
            <v>2.2021933214922691E-5</v>
          </cell>
          <cell r="J559">
            <v>2.748949867339168E-5</v>
          </cell>
        </row>
        <row r="560">
          <cell r="B560" t="str">
            <v>SUP_WODBIOCCS</v>
          </cell>
          <cell r="C560" t="str">
            <v>VAR_fout</v>
          </cell>
          <cell r="D560" t="str">
            <v>CO2_O</v>
          </cell>
          <cell r="I560">
            <v>3.3612147462613755E-2</v>
          </cell>
          <cell r="J560">
            <v>4.2832270097675838E-2</v>
          </cell>
        </row>
        <row r="561">
          <cell r="B561" t="str">
            <v>SUP_WODBIOCCS</v>
          </cell>
          <cell r="C561" t="str">
            <v>VAR_fout</v>
          </cell>
          <cell r="D561" t="str">
            <v>CO2</v>
          </cell>
          <cell r="I561">
            <v>-3.3612147462613803E-2</v>
          </cell>
          <cell r="J561">
            <v>-4.2832270097675797E-2</v>
          </cell>
        </row>
        <row r="562">
          <cell r="B562" t="str">
            <v>SUP_WODBIOCCS</v>
          </cell>
          <cell r="C562" t="str">
            <v>VAR_fout</v>
          </cell>
          <cell r="D562" t="str">
            <v>BIO</v>
          </cell>
          <cell r="I562">
            <v>5.2578438495295987E-4</v>
          </cell>
          <cell r="J562">
            <v>6.7076208508384783E-4</v>
          </cell>
        </row>
        <row r="563">
          <cell r="B563" t="str">
            <v>SUP_WODBIOCCS</v>
          </cell>
          <cell r="C563" t="str">
            <v>VAR_fout</v>
          </cell>
          <cell r="D563" t="str">
            <v>LTH</v>
          </cell>
          <cell r="I563">
            <v>6.4053194033260601E-5</v>
          </cell>
          <cell r="J563">
            <v>8.1446646401410919E-5</v>
          </cell>
        </row>
        <row r="564">
          <cell r="B564" t="str">
            <v>SUP_WODBIOCCS</v>
          </cell>
          <cell r="C564" t="str">
            <v>VAR_fin</v>
          </cell>
          <cell r="D564" t="str">
            <v>CWOD</v>
          </cell>
          <cell r="I564">
            <v>7.8579415389070035E-4</v>
          </cell>
          <cell r="J564">
            <v>1.0030988174239582E-3</v>
          </cell>
        </row>
        <row r="565">
          <cell r="B565" t="str">
            <v>SUP_WODBIOCCS</v>
          </cell>
          <cell r="C565" t="str">
            <v>VAR_ncap</v>
          </cell>
          <cell r="D565" t="str">
            <v>-</v>
          </cell>
          <cell r="I565">
            <v>3.4366107972401401E-5</v>
          </cell>
          <cell r="J565">
            <v>5.68821280736729E-7</v>
          </cell>
        </row>
        <row r="566">
          <cell r="B566" t="str">
            <v>SUP_WODBIOCCS</v>
          </cell>
          <cell r="C566" t="str">
            <v>VAR_cap</v>
          </cell>
          <cell r="D566" t="str">
            <v>-</v>
          </cell>
          <cell r="I566">
            <v>3.4366107972401401E-5</v>
          </cell>
          <cell r="J566">
            <v>3.4934929253138103E-5</v>
          </cell>
        </row>
        <row r="567">
          <cell r="B567" t="str">
            <v>RHNS-CHPNGA</v>
          </cell>
          <cell r="C567" t="str">
            <v>VAR_fout</v>
          </cell>
          <cell r="D567" t="str">
            <v>CO2_R</v>
          </cell>
          <cell r="F567">
            <v>0.135417176793907</v>
          </cell>
          <cell r="G567">
            <v>0.545994028030797</v>
          </cell>
          <cell r="H567">
            <v>0.50042816317100203</v>
          </cell>
          <cell r="I567">
            <v>0.29436020755230202</v>
          </cell>
        </row>
        <row r="568">
          <cell r="B568" t="str">
            <v>RHNS-CHPNGA</v>
          </cell>
          <cell r="C568" t="str">
            <v>VAR_fout</v>
          </cell>
          <cell r="D568" t="str">
            <v>RHNS_LTH_CHPNGA</v>
          </cell>
          <cell r="F568">
            <v>1.4523309184715817E-3</v>
          </cell>
          <cell r="G568">
            <v>3.8398276038826341E-3</v>
          </cell>
          <cell r="H568">
            <v>4.7000236703262826E-3</v>
          </cell>
          <cell r="I568">
            <v>2.3957417620909072E-3</v>
          </cell>
        </row>
        <row r="569">
          <cell r="B569" t="str">
            <v>RHNS-CHPNGA</v>
          </cell>
          <cell r="C569" t="str">
            <v>VAR_fout</v>
          </cell>
          <cell r="D569" t="str">
            <v>RHNS_NKEV_GAS_ELC_CHP</v>
          </cell>
          <cell r="F569">
            <v>6.0943726374584461E-4</v>
          </cell>
          <cell r="G569">
            <v>1.6363639619702754E-3</v>
          </cell>
          <cell r="H569">
            <v>2.0562603557677445E-3</v>
          </cell>
          <cell r="I569">
            <v>1.0668537534311053E-3</v>
          </cell>
        </row>
        <row r="570">
          <cell r="B570" t="str">
            <v>RHNS-CHPNGA</v>
          </cell>
          <cell r="C570" t="str">
            <v>VAR_fin</v>
          </cell>
          <cell r="D570" t="str">
            <v>RNGA</v>
          </cell>
          <cell r="F570">
            <v>2.4010137729416092E-3</v>
          </cell>
          <cell r="G570">
            <v>9.6807451778510127E-3</v>
          </cell>
          <cell r="H570">
            <v>8.8728397725354909E-3</v>
          </cell>
          <cell r="I570">
            <v>5.2191526161755779E-3</v>
          </cell>
        </row>
        <row r="571">
          <cell r="B571" t="str">
            <v>RHNS-CHPNGA</v>
          </cell>
          <cell r="C571" t="str">
            <v>VAR_ncap</v>
          </cell>
          <cell r="D571" t="str">
            <v>-</v>
          </cell>
          <cell r="F571">
            <v>1.82734550508034E-4</v>
          </cell>
        </row>
        <row r="572">
          <cell r="B572" t="str">
            <v>RHNS-CHPNGA</v>
          </cell>
          <cell r="C572" t="str">
            <v>VAR_cap</v>
          </cell>
          <cell r="D572" t="str">
            <v>-</v>
          </cell>
          <cell r="F572">
            <v>1.82734550508034E-4</v>
          </cell>
          <cell r="G572">
            <v>1.82734550508034E-4</v>
          </cell>
          <cell r="H572">
            <v>1.82734550508034E-4</v>
          </cell>
          <cell r="I572">
            <v>9.4732618286502278E-5</v>
          </cell>
        </row>
        <row r="573">
          <cell r="B573" t="str">
            <v>ENUC_BEZ</v>
          </cell>
          <cell r="C573" t="str">
            <v>VAR_fout</v>
          </cell>
          <cell r="D573" t="str">
            <v>ELC</v>
          </cell>
          <cell r="E573">
            <v>20.224800547129256</v>
          </cell>
          <cell r="F573">
            <v>20.224777637719662</v>
          </cell>
          <cell r="G573">
            <v>12.797425982220291</v>
          </cell>
          <cell r="H573">
            <v>7.3992061851511366</v>
          </cell>
        </row>
        <row r="574">
          <cell r="B574" t="str">
            <v>ENUC_BEZ</v>
          </cell>
          <cell r="C574" t="str">
            <v>VAR_fin</v>
          </cell>
          <cell r="D574" t="str">
            <v>URN</v>
          </cell>
          <cell r="E574">
            <v>60.972096674543458</v>
          </cell>
          <cell r="F574">
            <v>60.972027609104124</v>
          </cell>
          <cell r="G574">
            <v>38.580647178941121</v>
          </cell>
          <cell r="H574">
            <v>22.306529737320528</v>
          </cell>
        </row>
        <row r="575">
          <cell r="B575" t="str">
            <v>ENUC_BEZ</v>
          </cell>
          <cell r="C575" t="str">
            <v>VAR_cap</v>
          </cell>
          <cell r="D575" t="str">
            <v>-</v>
          </cell>
          <cell r="E575">
            <v>0.73</v>
          </cell>
          <cell r="F575">
            <v>0.73</v>
          </cell>
          <cell r="G575">
            <v>0.48968299166234502</v>
          </cell>
          <cell r="H575">
            <v>0.26706931591377198</v>
          </cell>
        </row>
        <row r="576">
          <cell r="B576" t="str">
            <v>RHNM-CHPWOD</v>
          </cell>
          <cell r="C576" t="str">
            <v>VAR_fout</v>
          </cell>
          <cell r="D576" t="str">
            <v>RHNM_LTH_CHPWOD</v>
          </cell>
          <cell r="H576">
            <v>1.023208002944488E-2</v>
          </cell>
          <cell r="I576">
            <v>1.4791010231640601E-2</v>
          </cell>
          <cell r="J576">
            <v>6.0752497386188896E-3</v>
          </cell>
        </row>
        <row r="577">
          <cell r="B577" t="str">
            <v>RHNM-CHPWOD</v>
          </cell>
          <cell r="C577" t="str">
            <v>VAR_fout</v>
          </cell>
          <cell r="D577" t="str">
            <v>RHNM_KEV_WOD_ELC_CHP</v>
          </cell>
          <cell r="H577">
            <v>3.8465041592172363E-3</v>
          </cell>
          <cell r="I577">
            <v>5.5603242167093277E-3</v>
          </cell>
          <cell r="J577">
            <v>2.2838438832215417E-3</v>
          </cell>
        </row>
        <row r="578">
          <cell r="B578" t="str">
            <v>RHNM-CHPWOD</v>
          </cell>
          <cell r="C578" t="str">
            <v>VAR_fin</v>
          </cell>
          <cell r="D578" t="str">
            <v>RWOD</v>
          </cell>
          <cell r="H578">
            <v>1.499275625874851E-2</v>
          </cell>
          <cell r="I578">
            <v>2.1569948088636885E-2</v>
          </cell>
          <cell r="J578">
            <v>8.3027114894976932E-3</v>
          </cell>
        </row>
        <row r="579">
          <cell r="B579" t="str">
            <v>RHNM-CHPWOD</v>
          </cell>
          <cell r="C579" t="str">
            <v>VAR_ncap</v>
          </cell>
          <cell r="D579" t="str">
            <v>-</v>
          </cell>
          <cell r="H579">
            <v>2.8559660289156902E-4</v>
          </cell>
          <cell r="I579">
            <v>1.9676376537110799E-4</v>
          </cell>
          <cell r="J579">
            <v>1.7972075152645398E-5</v>
          </cell>
        </row>
        <row r="580">
          <cell r="B580" t="str">
            <v>RHNM-CHPWOD</v>
          </cell>
          <cell r="C580" t="str">
            <v>VAR_cap</v>
          </cell>
          <cell r="D580" t="str">
            <v>-</v>
          </cell>
          <cell r="H580">
            <v>2.8559660289156902E-4</v>
          </cell>
          <cell r="I580">
            <v>4.1289195201535021E-4</v>
          </cell>
          <cell r="J580">
            <v>1.6962308856052359E-4</v>
          </cell>
        </row>
        <row r="581">
          <cell r="B581" t="str">
            <v>RHNM-SHSTG-CHPNGA</v>
          </cell>
          <cell r="C581" t="str">
            <v>VAR_fout</v>
          </cell>
          <cell r="D581" t="str">
            <v>AUX_RNM-CHPNGA_OUT</v>
          </cell>
          <cell r="E581">
            <v>1.1046743129792141E-4</v>
          </cell>
          <cell r="F581">
            <v>7.4314280706068794E-4</v>
          </cell>
          <cell r="G581">
            <v>7.7078113293782531E-3</v>
          </cell>
          <cell r="H581">
            <v>1.2581182670396251E-3</v>
          </cell>
          <cell r="I581">
            <v>5.988981869756254E-3</v>
          </cell>
          <cell r="J581">
            <v>1.1783723231086114E-4</v>
          </cell>
        </row>
        <row r="582">
          <cell r="B582" t="str">
            <v>RHNM-SHSTG-CHPNGA</v>
          </cell>
          <cell r="C582" t="str">
            <v>VAR_fout</v>
          </cell>
          <cell r="D582" t="str">
            <v>RHNM_LTH_CHPNGA</v>
          </cell>
          <cell r="E582">
            <v>1.104674312979212E-4</v>
          </cell>
          <cell r="F582">
            <v>7.4363823559872653E-4</v>
          </cell>
          <cell r="G582">
            <v>7.715840299513021E-3</v>
          </cell>
          <cell r="H582">
            <v>1.2581182670396251E-3</v>
          </cell>
          <cell r="I582">
            <v>5.9889818697562497E-3</v>
          </cell>
          <cell r="J582">
            <v>1.1783723231086104E-4</v>
          </cell>
        </row>
        <row r="583">
          <cell r="B583" t="str">
            <v>RHNM-SHSTG-CHPNGA</v>
          </cell>
          <cell r="C583" t="str">
            <v>VAR_fin</v>
          </cell>
          <cell r="D583" t="str">
            <v>AUX_RNM-CHPNGA_IN</v>
          </cell>
          <cell r="E583">
            <v>8.6504696214656046E-5</v>
          </cell>
          <cell r="F583">
            <v>9.8007692452225592E-4</v>
          </cell>
          <cell r="G583">
            <v>9.9575511424354231E-3</v>
          </cell>
          <cell r="H583">
            <v>1.5742760091099518E-3</v>
          </cell>
          <cell r="I583">
            <v>7.0476315364618016E-3</v>
          </cell>
          <cell r="J583">
            <v>1.0077266638724416E-4</v>
          </cell>
        </row>
        <row r="584">
          <cell r="B584" t="str">
            <v>RHNM-SHSTG-CHPNGA</v>
          </cell>
          <cell r="C584" t="str">
            <v>VAR_fin</v>
          </cell>
          <cell r="D584" t="str">
            <v>RHNM_LTH_CHPNGA</v>
          </cell>
          <cell r="E584">
            <v>8.6504696214656046E-5</v>
          </cell>
          <cell r="F584">
            <v>9.8007692452225592E-4</v>
          </cell>
          <cell r="G584">
            <v>9.9575511424354231E-3</v>
          </cell>
          <cell r="H584">
            <v>1.5742760091099518E-3</v>
          </cell>
          <cell r="I584">
            <v>7.0476315364618016E-3</v>
          </cell>
          <cell r="J584">
            <v>1.0077266638724416E-4</v>
          </cell>
        </row>
        <row r="585">
          <cell r="B585" t="str">
            <v>RHNM-SHSTG-CHPNGA</v>
          </cell>
          <cell r="C585" t="str">
            <v>VAR_ncap</v>
          </cell>
          <cell r="D585" t="str">
            <v>-</v>
          </cell>
          <cell r="E585">
            <v>4.5588199620650097E-3</v>
          </cell>
          <cell r="F585">
            <v>1.46077489150167E-4</v>
          </cell>
          <cell r="G585">
            <v>1.0971713735147901E-4</v>
          </cell>
          <cell r="H585">
            <v>5.6815547548466797E-5</v>
          </cell>
          <cell r="I585">
            <v>1.18793878203794E-4</v>
          </cell>
          <cell r="J585">
            <v>2.9995153852481899E-5</v>
          </cell>
        </row>
        <row r="586">
          <cell r="B586" t="str">
            <v>RHNM-SHSTG-CHPNGA</v>
          </cell>
          <cell r="C586" t="str">
            <v>VAR_cap</v>
          </cell>
          <cell r="D586" t="str">
            <v>-</v>
          </cell>
          <cell r="E586">
            <v>4.5588199620650097E-3</v>
          </cell>
          <cell r="F586">
            <v>4.6974960606911212E-3</v>
          </cell>
          <cell r="G586">
            <v>4.7827588287848617E-3</v>
          </cell>
          <cell r="H586">
            <v>4.7571781254220824E-3</v>
          </cell>
          <cell r="I586">
            <v>4.1540370199211456E-3</v>
          </cell>
          <cell r="J586">
            <v>1.7783867706917772E-3</v>
          </cell>
        </row>
        <row r="587">
          <cell r="B587" t="str">
            <v>CT_CWODBDS</v>
          </cell>
          <cell r="C587" t="str">
            <v>VAR_fout</v>
          </cell>
          <cell r="D587" t="str">
            <v>BDS</v>
          </cell>
          <cell r="E587">
            <v>0.4462422113738081</v>
          </cell>
          <cell r="F587">
            <v>3.7143873857577164E-4</v>
          </cell>
          <cell r="G587">
            <v>1.4800077653458288E-2</v>
          </cell>
          <cell r="H587">
            <v>1.722106887866817E-4</v>
          </cell>
          <cell r="I587">
            <v>3.4261525550729018E-4</v>
          </cell>
          <cell r="J587">
            <v>1.4180413940013565E-4</v>
          </cell>
        </row>
        <row r="588">
          <cell r="B588" t="str">
            <v>CT_CWODBDS</v>
          </cell>
          <cell r="C588" t="str">
            <v>VAR_fout</v>
          </cell>
          <cell r="D588" t="str">
            <v>LTH</v>
          </cell>
          <cell r="E588">
            <v>0.17403446243578494</v>
          </cell>
          <cell r="F588">
            <v>1.4486110804455047E-4</v>
          </cell>
          <cell r="G588">
            <v>5.7720302848487245E-3</v>
          </cell>
          <cell r="H588">
            <v>6.7162168626805788E-5</v>
          </cell>
          <cell r="I588">
            <v>1.3361994964784302E-4</v>
          </cell>
          <cell r="J588">
            <v>5.5303614366052744E-5</v>
          </cell>
        </row>
        <row r="589">
          <cell r="B589" t="str">
            <v>CT_CWODBDS</v>
          </cell>
          <cell r="C589" t="str">
            <v>VAR_fin</v>
          </cell>
          <cell r="D589" t="str">
            <v>CWOD</v>
          </cell>
          <cell r="E589">
            <v>1.2715671813096656</v>
          </cell>
          <cell r="F589">
            <v>1.0584146855716603E-3</v>
          </cell>
          <cell r="G589">
            <v>4.2172821273529386E-2</v>
          </cell>
          <cell r="H589">
            <v>4.9071435769764912E-4</v>
          </cell>
          <cell r="I589">
            <v>9.7628217056802333E-4</v>
          </cell>
          <cell r="J589">
            <v>4.0407089522068618E-4</v>
          </cell>
        </row>
        <row r="590">
          <cell r="B590" t="str">
            <v>CT_CWODBDS</v>
          </cell>
          <cell r="C590" t="str">
            <v>VAR_fin</v>
          </cell>
          <cell r="D590" t="str">
            <v>CELC</v>
          </cell>
          <cell r="E590">
            <v>3.101383369047965E-2</v>
          </cell>
          <cell r="F590">
            <v>2.5814992331016086E-5</v>
          </cell>
          <cell r="G590">
            <v>1.0286053969153499E-3</v>
          </cell>
          <cell r="H590">
            <v>1.1968642870674369E-5</v>
          </cell>
          <cell r="I590">
            <v>2.3811760257756664E-5</v>
          </cell>
          <cell r="J590">
            <v>9.8553876883094253E-6</v>
          </cell>
        </row>
        <row r="591">
          <cell r="B591" t="str">
            <v>CT_CWODBDS</v>
          </cell>
          <cell r="C591" t="str">
            <v>VAR_ncap</v>
          </cell>
          <cell r="D591" t="str">
            <v>-</v>
          </cell>
          <cell r="E591">
            <v>6.2442706000788102E-7</v>
          </cell>
          <cell r="F591">
            <v>3.6177933147625402E-7</v>
          </cell>
          <cell r="G591">
            <v>5.4117471545283099E-7</v>
          </cell>
          <cell r="H591">
            <v>5.8971934386815595E-7</v>
          </cell>
          <cell r="I591">
            <v>9.2680787872803701E-6</v>
          </cell>
          <cell r="J591">
            <v>1.09054207352377E-6</v>
          </cell>
        </row>
        <row r="592">
          <cell r="B592" t="str">
            <v>CT_CWODBDS</v>
          </cell>
          <cell r="C592" t="str">
            <v>VAR_cap</v>
          </cell>
          <cell r="D592" t="str">
            <v>-</v>
          </cell>
          <cell r="E592">
            <v>2.3147565703801005E-2</v>
          </cell>
          <cell r="F592">
            <v>7.7044803258617678E-4</v>
          </cell>
          <cell r="G592">
            <v>7.6923217247703429E-4</v>
          </cell>
          <cell r="H592">
            <v>6.207453361900539E-5</v>
          </cell>
          <cell r="I592">
            <v>4.2824457205100787E-5</v>
          </cell>
          <cell r="J592">
            <v>3.6155889157779728E-5</v>
          </cell>
        </row>
        <row r="593">
          <cell r="B593" t="str">
            <v>RHNS-EBAT</v>
          </cell>
          <cell r="C593" t="str">
            <v>VAR_fout</v>
          </cell>
          <cell r="D593" t="str">
            <v>RHNS_ELC</v>
          </cell>
          <cell r="E593">
            <v>1.8201710219997705E-3</v>
          </cell>
          <cell r="F593">
            <v>1.8154704558915873E-3</v>
          </cell>
          <cell r="G593">
            <v>1.8459834605504069E-3</v>
          </cell>
          <cell r="H593">
            <v>1.3168752699369171E-2</v>
          </cell>
          <cell r="I593">
            <v>2.6030199609111057E-2</v>
          </cell>
          <cell r="J593">
            <v>2.839209720219819E-2</v>
          </cell>
        </row>
        <row r="594">
          <cell r="B594" t="str">
            <v>RHNS-EBAT</v>
          </cell>
          <cell r="C594" t="str">
            <v>VAR_fout</v>
          </cell>
          <cell r="D594" t="str">
            <v>AUX_RHNS-EBAT_OUT</v>
          </cell>
          <cell r="E594">
            <v>1.820171021999772E-3</v>
          </cell>
          <cell r="F594">
            <v>1.815470455891589E-3</v>
          </cell>
          <cell r="G594">
            <v>1.845983460550409E-3</v>
          </cell>
          <cell r="H594">
            <v>1.3168752699369183E-2</v>
          </cell>
          <cell r="I594">
            <v>2.6030199609111078E-2</v>
          </cell>
          <cell r="J594">
            <v>2.8392097202198204E-2</v>
          </cell>
        </row>
        <row r="595">
          <cell r="B595" t="str">
            <v>RHNS-EBAT</v>
          </cell>
          <cell r="C595" t="str">
            <v>VAR_fin</v>
          </cell>
          <cell r="D595" t="str">
            <v>RHNS_ELC</v>
          </cell>
          <cell r="E595">
            <v>2.0164812239788117E-3</v>
          </cell>
          <cell r="F595">
            <v>2.0110851648676101E-3</v>
          </cell>
          <cell r="G595">
            <v>2.0420135867927607E-3</v>
          </cell>
          <cell r="H595">
            <v>1.4563287836368878E-2</v>
          </cell>
          <cell r="I595">
            <v>2.8786303478476254E-2</v>
          </cell>
          <cell r="J595">
            <v>3.1398102657274579E-2</v>
          </cell>
        </row>
        <row r="596">
          <cell r="B596" t="str">
            <v>RHNS-EBAT</v>
          </cell>
          <cell r="C596" t="str">
            <v>VAR_fin</v>
          </cell>
          <cell r="D596" t="str">
            <v>AUX_RHNS-EBAT_IN</v>
          </cell>
          <cell r="E596">
            <v>2.0164812239788117E-3</v>
          </cell>
          <cell r="F596">
            <v>2.0110851648676101E-3</v>
          </cell>
          <cell r="G596">
            <v>2.0420135867927607E-3</v>
          </cell>
          <cell r="H596">
            <v>1.4563287836368878E-2</v>
          </cell>
          <cell r="I596">
            <v>2.8786303478476254E-2</v>
          </cell>
          <cell r="J596">
            <v>3.1398102657274579E-2</v>
          </cell>
        </row>
        <row r="597">
          <cell r="B597" t="str">
            <v>RHNS-EBAT</v>
          </cell>
          <cell r="C597" t="str">
            <v>VAR_ncap</v>
          </cell>
          <cell r="D597" t="str">
            <v>-</v>
          </cell>
          <cell r="E597">
            <v>7.4410419611609601E-4</v>
          </cell>
          <cell r="F597">
            <v>1.22992770019064E-6</v>
          </cell>
          <cell r="G597">
            <v>1.0992921934140699E-5</v>
          </cell>
          <cell r="H597">
            <v>1.53920148673094E-2</v>
          </cell>
          <cell r="I597">
            <v>5.03460438002568E-3</v>
          </cell>
          <cell r="J597">
            <v>8.45005728620986E-3</v>
          </cell>
        </row>
        <row r="598">
          <cell r="B598" t="str">
            <v>RHNS-EBAT</v>
          </cell>
          <cell r="C598" t="str">
            <v>VAR_cap</v>
          </cell>
          <cell r="D598" t="str">
            <v>-</v>
          </cell>
          <cell r="E598">
            <v>7.4679132541921383E-4</v>
          </cell>
          <cell r="F598">
            <v>7.4757358551973282E-4</v>
          </cell>
          <cell r="G598">
            <v>7.5804659472880197E-4</v>
          </cell>
          <cell r="H598">
            <v>1.5947331409776295E-2</v>
          </cell>
          <cell r="I598">
            <v>1.1496688859977729E-2</v>
          </cell>
          <cell r="J598">
            <v>1.1630232030675824E-2</v>
          </cell>
        </row>
        <row r="599">
          <cell r="B599" t="str">
            <v>G-INTC-EXP00-AT</v>
          </cell>
          <cell r="C599" t="str">
            <v>VAR_fout</v>
          </cell>
          <cell r="D599" t="str">
            <v>ELC_E-AT</v>
          </cell>
          <cell r="E599">
            <v>6.2295573570535971</v>
          </cell>
          <cell r="F599">
            <v>1.1503928250753172E-3</v>
          </cell>
          <cell r="G599">
            <v>1.3076495994228249E-3</v>
          </cell>
          <cell r="H599">
            <v>2.4103894709878908E-4</v>
          </cell>
          <cell r="I599">
            <v>2.2654131752888223E-4</v>
          </cell>
          <cell r="J599">
            <v>1.3741099151304747E-4</v>
          </cell>
        </row>
        <row r="600">
          <cell r="B600" t="str">
            <v>G-INTC-EXP00-AT</v>
          </cell>
          <cell r="C600" t="str">
            <v>VAR_fin</v>
          </cell>
          <cell r="D600" t="str">
            <v>ELC</v>
          </cell>
          <cell r="E600">
            <v>6.2295573570535971</v>
          </cell>
          <cell r="F600">
            <v>1.1503928250753172E-3</v>
          </cell>
          <cell r="G600">
            <v>1.3076495994228249E-3</v>
          </cell>
          <cell r="H600">
            <v>2.4103894709878908E-4</v>
          </cell>
          <cell r="I600">
            <v>2.2654131752888223E-4</v>
          </cell>
          <cell r="J600">
            <v>1.3741099151304747E-4</v>
          </cell>
        </row>
        <row r="601">
          <cell r="B601" t="str">
            <v>G-INTC-EXP00-AT</v>
          </cell>
          <cell r="C601" t="str">
            <v>VAR_ncap</v>
          </cell>
          <cell r="D601" t="str">
            <v>-</v>
          </cell>
          <cell r="E601">
            <v>7.0031688270448602E-7</v>
          </cell>
          <cell r="F601">
            <v>6.3871779594766098E-7</v>
          </cell>
          <cell r="G601">
            <v>8.1182076229385705E-7</v>
          </cell>
          <cell r="H601">
            <v>8.5333944515345398E-7</v>
          </cell>
          <cell r="I601">
            <v>7.6820972501978704E-7</v>
          </cell>
          <cell r="J601">
            <v>1.6280134396696899E-6</v>
          </cell>
        </row>
        <row r="602">
          <cell r="B602" t="str">
            <v>G-INTC-EXP00-AT</v>
          </cell>
          <cell r="C602" t="str">
            <v>VAR_cap</v>
          </cell>
          <cell r="D602" t="str">
            <v>-</v>
          </cell>
          <cell r="E602">
            <v>0.23809964543414697</v>
          </cell>
          <cell r="F602">
            <v>6.9222005150004762E-4</v>
          </cell>
          <cell r="G602">
            <v>6.8540075163991965E-4</v>
          </cell>
          <cell r="H602">
            <v>6.7810546996138754E-4</v>
          </cell>
          <cell r="I602">
            <v>6.7527861147609336E-4</v>
          </cell>
          <cell r="J602">
            <v>6.7609890479358725E-4</v>
          </cell>
        </row>
        <row r="603">
          <cell r="B603" t="str">
            <v>G-INTC-IMP00-DE</v>
          </cell>
          <cell r="C603" t="str">
            <v>VAR_fout</v>
          </cell>
          <cell r="D603" t="str">
            <v>ELC</v>
          </cell>
          <cell r="E603">
            <v>46.398476559980189</v>
          </cell>
          <cell r="F603">
            <v>22.512008379170531</v>
          </cell>
          <cell r="G603">
            <v>17.549978904459483</v>
          </cell>
          <cell r="H603">
            <v>9.4966086045103832</v>
          </cell>
          <cell r="I603">
            <v>15.356622988807569</v>
          </cell>
          <cell r="J603">
            <v>12.657962247893993</v>
          </cell>
        </row>
        <row r="604">
          <cell r="B604" t="str">
            <v>G-INTC-IMP00-DE</v>
          </cell>
          <cell r="C604" t="str">
            <v>VAR_fin</v>
          </cell>
          <cell r="D604" t="str">
            <v>ELC_I-DE</v>
          </cell>
          <cell r="E604">
            <v>46.398476559980189</v>
          </cell>
          <cell r="F604">
            <v>22.512008379170531</v>
          </cell>
          <cell r="G604">
            <v>17.549978904459483</v>
          </cell>
          <cell r="H604">
            <v>9.4966086045103832</v>
          </cell>
          <cell r="I604">
            <v>15.356622988807569</v>
          </cell>
          <cell r="J604">
            <v>12.657962247893993</v>
          </cell>
        </row>
        <row r="605">
          <cell r="B605" t="str">
            <v>G-INTC-IMP00-DE</v>
          </cell>
          <cell r="C605" t="str">
            <v>VAR_ncap</v>
          </cell>
          <cell r="D605" t="str">
            <v>-</v>
          </cell>
          <cell r="E605">
            <v>1.86671859869782E-6</v>
          </cell>
          <cell r="F605">
            <v>1.6473342225258901E-6</v>
          </cell>
          <cell r="G605">
            <v>2.31105070817373E-6</v>
          </cell>
          <cell r="H605">
            <v>2.6969871776952198E-6</v>
          </cell>
          <cell r="I605">
            <v>2.6747582755140098E-6</v>
          </cell>
          <cell r="J605">
            <v>3.98576453676904E-6</v>
          </cell>
        </row>
        <row r="606">
          <cell r="B606" t="str">
            <v>G-INTC-IMP00-DE</v>
          </cell>
          <cell r="C606" t="str">
            <v>VAR_cap</v>
          </cell>
          <cell r="D606" t="str">
            <v>-</v>
          </cell>
          <cell r="E606">
            <v>1.9094494242408402</v>
          </cell>
          <cell r="F606">
            <v>1.5996183785877403</v>
          </cell>
          <cell r="G606">
            <v>1.5996108899535804</v>
          </cell>
          <cell r="H606">
            <v>1.5996088272518261</v>
          </cell>
          <cell r="I606">
            <v>1.5996095162697572</v>
          </cell>
          <cell r="J606">
            <v>1.5996102210697658</v>
          </cell>
        </row>
        <row r="607">
          <cell r="B607" t="str">
            <v>RHEM-SHSTG-CHPWOD</v>
          </cell>
          <cell r="C607" t="str">
            <v>VAR_fout</v>
          </cell>
          <cell r="D607" t="str">
            <v>AUX_REM-CHPWOD_OUT</v>
          </cell>
          <cell r="E607">
            <v>1.1047007500744027E-4</v>
          </cell>
          <cell r="F607">
            <v>1.1533478277587961E-4</v>
          </cell>
          <cell r="G607">
            <v>5.0346235121685727E-5</v>
          </cell>
          <cell r="H607">
            <v>9.4367844210778548E-4</v>
          </cell>
          <cell r="I607">
            <v>3.9172591037165624E-3</v>
          </cell>
          <cell r="J607">
            <v>2.3456849820292312E-3</v>
          </cell>
        </row>
        <row r="608">
          <cell r="B608" t="str">
            <v>RHEM-SHSTG-CHPWOD</v>
          </cell>
          <cell r="C608" t="str">
            <v>VAR_fout</v>
          </cell>
          <cell r="D608" t="str">
            <v>RHEM_LTH_CHPWOD</v>
          </cell>
          <cell r="E608">
            <v>1.1047007500744E-4</v>
          </cell>
          <cell r="F608">
            <v>1.1541167263106333E-4</v>
          </cell>
          <cell r="G608">
            <v>5.0398679116604038E-5</v>
          </cell>
          <cell r="H608">
            <v>9.4367844210778548E-4</v>
          </cell>
          <cell r="I608">
            <v>3.9172591037165494E-3</v>
          </cell>
          <cell r="J608">
            <v>2.3456849820292281E-3</v>
          </cell>
        </row>
        <row r="609">
          <cell r="B609" t="str">
            <v>RHEM-SHSTG-CHPWOD</v>
          </cell>
          <cell r="C609" t="str">
            <v>VAR_fin</v>
          </cell>
          <cell r="D609" t="str">
            <v>AUX_REM-CHPWOD_IN</v>
          </cell>
          <cell r="E609">
            <v>8.6508221167605923E-5</v>
          </cell>
          <cell r="F609">
            <v>8.7298169960746896E-5</v>
          </cell>
          <cell r="G609">
            <v>4.0247069215581633E-5</v>
          </cell>
          <cell r="H609">
            <v>1.1812262279495031E-3</v>
          </cell>
          <cell r="I609">
            <v>4.610266873547369E-3</v>
          </cell>
          <cell r="J609">
            <v>2.6080170579335115E-3</v>
          </cell>
        </row>
        <row r="610">
          <cell r="B610" t="str">
            <v>RHEM-SHSTG-CHPWOD</v>
          </cell>
          <cell r="C610" t="str">
            <v>VAR_fin</v>
          </cell>
          <cell r="D610" t="str">
            <v>RHEM_LTH_CHPWOD</v>
          </cell>
          <cell r="E610">
            <v>8.6508221167605923E-5</v>
          </cell>
          <cell r="F610">
            <v>8.7298169960746896E-5</v>
          </cell>
          <cell r="G610">
            <v>4.0247069215581633E-5</v>
          </cell>
          <cell r="H610">
            <v>1.1812262279495031E-3</v>
          </cell>
          <cell r="I610">
            <v>4.610266873547369E-3</v>
          </cell>
          <cell r="J610">
            <v>2.6080170579335115E-3</v>
          </cell>
        </row>
        <row r="611">
          <cell r="B611" t="str">
            <v>RHEM-SHSTG-CHPWOD</v>
          </cell>
          <cell r="C611" t="str">
            <v>VAR_ncap</v>
          </cell>
          <cell r="D611" t="str">
            <v>-</v>
          </cell>
          <cell r="E611">
            <v>3.30425093370944E-3</v>
          </cell>
          <cell r="F611">
            <v>8.08512443998782E-5</v>
          </cell>
          <cell r="G611">
            <v>1.2439475246406399E-4</v>
          </cell>
          <cell r="H611">
            <v>1.00962590447853E-4</v>
          </cell>
          <cell r="I611">
            <v>2.92481556675885E-4</v>
          </cell>
          <cell r="J611">
            <v>6.1797285951544205E-4</v>
          </cell>
        </row>
        <row r="612">
          <cell r="B612" t="str">
            <v>RHEM-SHSTG-CHPWOD</v>
          </cell>
          <cell r="C612" t="str">
            <v>VAR_cap</v>
          </cell>
          <cell r="D612" t="str">
            <v>-</v>
          </cell>
          <cell r="E612">
            <v>3.30425093370944E-3</v>
          </cell>
          <cell r="F612">
            <v>3.3760879439781403E-3</v>
          </cell>
          <cell r="G612">
            <v>3.4770067731943756E-3</v>
          </cell>
          <cell r="H612">
            <v>3.5401898434828929E-3</v>
          </cell>
          <cell r="I612">
            <v>4.5784373929647617E-3</v>
          </cell>
          <cell r="J612">
            <v>2.5997029755451431E-3</v>
          </cell>
        </row>
        <row r="613">
          <cell r="B613" t="str">
            <v>G-INTC-EXP00-FR</v>
          </cell>
          <cell r="C613" t="str">
            <v>VAR_fout</v>
          </cell>
          <cell r="D613" t="str">
            <v>ELC_E-FR</v>
          </cell>
          <cell r="E613">
            <v>12.753360609574978</v>
          </cell>
          <cell r="F613">
            <v>9.2080217108455589E-4</v>
          </cell>
          <cell r="G613">
            <v>8.6484933174716988E-4</v>
          </cell>
          <cell r="H613">
            <v>3.5490130307581393E-4</v>
          </cell>
          <cell r="I613">
            <v>1.0206701614697907E-3</v>
          </cell>
          <cell r="J613">
            <v>8.2164716738860092E-4</v>
          </cell>
        </row>
        <row r="614">
          <cell r="B614" t="str">
            <v>G-INTC-EXP00-FR</v>
          </cell>
          <cell r="C614" t="str">
            <v>VAR_fin</v>
          </cell>
          <cell r="D614" t="str">
            <v>ELC</v>
          </cell>
          <cell r="E614">
            <v>12.753360609574978</v>
          </cell>
          <cell r="F614">
            <v>9.2080217108455589E-4</v>
          </cell>
          <cell r="G614">
            <v>8.6484933174716988E-4</v>
          </cell>
          <cell r="H614">
            <v>3.5490130307581393E-4</v>
          </cell>
          <cell r="I614">
            <v>1.0206701614697907E-3</v>
          </cell>
          <cell r="J614">
            <v>8.2164716738860092E-4</v>
          </cell>
        </row>
        <row r="615">
          <cell r="B615" t="str">
            <v>G-INTC-EXP00-FR</v>
          </cell>
          <cell r="C615" t="str">
            <v>VAR_ncap</v>
          </cell>
          <cell r="D615" t="str">
            <v>-</v>
          </cell>
          <cell r="E615">
            <v>1.6212310474911401E-6</v>
          </cell>
          <cell r="F615">
            <v>1.3342209353557499E-6</v>
          </cell>
          <cell r="G615">
            <v>1.6879758355974499E-6</v>
          </cell>
          <cell r="H615">
            <v>2.1011650085522702E-6</v>
          </cell>
          <cell r="I615">
            <v>2.7786840079656001E-6</v>
          </cell>
          <cell r="J615">
            <v>4.0729169919668897E-6</v>
          </cell>
        </row>
        <row r="616">
          <cell r="B616" t="str">
            <v>G-INTC-EXP00-FR</v>
          </cell>
          <cell r="C616" t="str">
            <v>VAR_cap</v>
          </cell>
          <cell r="D616" t="str">
            <v>-</v>
          </cell>
          <cell r="E616">
            <v>1.2999943131100624</v>
          </cell>
          <cell r="F616">
            <v>1.0395155238800413E-3</v>
          </cell>
          <cell r="G616">
            <v>1.0351867222799793E-3</v>
          </cell>
          <cell r="H616">
            <v>1.0329550120786735E-3</v>
          </cell>
          <cell r="I616">
            <v>1.0325474623569253E-3</v>
          </cell>
          <cell r="J616">
            <v>1.0355964964654518E-3</v>
          </cell>
        </row>
        <row r="617">
          <cell r="B617" t="str">
            <v>RHNM-EBAT</v>
          </cell>
          <cell r="C617" t="str">
            <v>VAR_fout</v>
          </cell>
          <cell r="D617" t="str">
            <v>RHNM_ELC</v>
          </cell>
          <cell r="E617">
            <v>1.822048750210286E-3</v>
          </cell>
          <cell r="F617">
            <v>1.8173653417426603E-3</v>
          </cell>
          <cell r="G617">
            <v>1.8474864800808915E-3</v>
          </cell>
          <cell r="H617">
            <v>1.3145204186025425E-2</v>
          </cell>
          <cell r="I617">
            <v>2.9432661186471254E-2</v>
          </cell>
          <cell r="J617">
            <v>2.8607421160125528E-2</v>
          </cell>
        </row>
        <row r="618">
          <cell r="B618" t="str">
            <v>RHNM-EBAT</v>
          </cell>
          <cell r="C618" t="str">
            <v>VAR_fout</v>
          </cell>
          <cell r="D618" t="str">
            <v>AUX_RHNM-EBAT_OUT</v>
          </cell>
          <cell r="E618">
            <v>1.8220487502102888E-3</v>
          </cell>
          <cell r="F618">
            <v>1.8173653417426618E-3</v>
          </cell>
          <cell r="G618">
            <v>1.8474864800808932E-3</v>
          </cell>
          <cell r="H618">
            <v>1.3145204186025437E-2</v>
          </cell>
          <cell r="I618">
            <v>2.9432661186471275E-2</v>
          </cell>
          <cell r="J618">
            <v>2.8607421160125563E-2</v>
          </cell>
        </row>
        <row r="619">
          <cell r="B619" t="str">
            <v>RHNM-EBAT</v>
          </cell>
          <cell r="C619" t="str">
            <v>VAR_fin</v>
          </cell>
          <cell r="D619" t="str">
            <v>RHNM_ELC</v>
          </cell>
          <cell r="E619">
            <v>2.0185577375038512E-3</v>
          </cell>
          <cell r="F619">
            <v>2.0131806524234727E-3</v>
          </cell>
          <cell r="G619">
            <v>2.0436757231798008E-3</v>
          </cell>
          <cell r="H619">
            <v>1.4537246364455502E-2</v>
          </cell>
          <cell r="I619">
            <v>3.2548964928840601E-2</v>
          </cell>
          <cell r="J619">
            <v>3.163622065319955E-2</v>
          </cell>
        </row>
        <row r="620">
          <cell r="B620" t="str">
            <v>RHNM-EBAT</v>
          </cell>
          <cell r="C620" t="str">
            <v>VAR_fin</v>
          </cell>
          <cell r="D620" t="str">
            <v>AUX_RHNM-EBAT_IN</v>
          </cell>
          <cell r="E620">
            <v>2.0185577375038512E-3</v>
          </cell>
          <cell r="F620">
            <v>2.0131806524234727E-3</v>
          </cell>
          <cell r="G620">
            <v>2.0436757231798008E-3</v>
          </cell>
          <cell r="H620">
            <v>1.4537246364455502E-2</v>
          </cell>
          <cell r="I620">
            <v>3.2548964928840601E-2</v>
          </cell>
          <cell r="J620">
            <v>3.163622065319955E-2</v>
          </cell>
        </row>
        <row r="621">
          <cell r="B621" t="str">
            <v>RHNM-EBAT</v>
          </cell>
          <cell r="C621" t="str">
            <v>VAR_ncap</v>
          </cell>
          <cell r="D621" t="str">
            <v>-</v>
          </cell>
          <cell r="E621">
            <v>7.4488351120751003E-4</v>
          </cell>
          <cell r="F621">
            <v>1.23459931944087E-6</v>
          </cell>
          <cell r="G621">
            <v>1.09155084503447E-5</v>
          </cell>
          <cell r="H621">
            <v>1.5389994045512299E-2</v>
          </cell>
          <cell r="I621">
            <v>6.67631594772979E-3</v>
          </cell>
          <cell r="J621">
            <v>7.7127877838966599E-3</v>
          </cell>
        </row>
        <row r="622">
          <cell r="B622" t="str">
            <v>RHNM-EBAT</v>
          </cell>
          <cell r="C622" t="str">
            <v>VAR_cap</v>
          </cell>
          <cell r="D622" t="str">
            <v>-</v>
          </cell>
          <cell r="E622">
            <v>7.4757064208439902E-4</v>
          </cell>
          <cell r="F622">
            <v>7.4835733212745234E-4</v>
          </cell>
          <cell r="G622">
            <v>7.5875457157026003E-4</v>
          </cell>
          <cell r="H622">
            <v>1.5945812733878292E-2</v>
          </cell>
          <cell r="I622">
            <v>1.3150177683390524E-2</v>
          </cell>
          <cell r="J622">
            <v>1.1718418024781888E-2</v>
          </cell>
        </row>
        <row r="623">
          <cell r="B623" t="str">
            <v>ITOT-CHPWST</v>
          </cell>
          <cell r="C623" t="str">
            <v>VAR_fout</v>
          </cell>
          <cell r="D623" t="str">
            <v>ITOT_LTH_CHP</v>
          </cell>
          <cell r="E623">
            <v>1.9348002244339166</v>
          </cell>
          <cell r="F623">
            <v>1.8587731451706202</v>
          </cell>
          <cell r="G623">
            <v>2.5502943202634207</v>
          </cell>
          <cell r="H623">
            <v>2.243344975932938</v>
          </cell>
          <cell r="I623">
            <v>1.0372243788282167</v>
          </cell>
          <cell r="J623">
            <v>5.1634652071436778E-4</v>
          </cell>
        </row>
        <row r="624">
          <cell r="B624" t="str">
            <v>ITOT-CHPWST</v>
          </cell>
          <cell r="C624" t="str">
            <v>VAR_fout</v>
          </cell>
          <cell r="D624" t="str">
            <v>ITOT_KEV_WST_ELC_CHP</v>
          </cell>
          <cell r="E624">
            <v>0.2300424601274263</v>
          </cell>
          <cell r="F624">
            <v>0.23015830139851284</v>
          </cell>
          <cell r="G624">
            <v>0.33670690426499889</v>
          </cell>
          <cell r="H624">
            <v>0.33294766796625042</v>
          </cell>
          <cell r="I624">
            <v>0.20478112657900341</v>
          </cell>
          <cell r="J624">
            <v>1.5221370258242242E-4</v>
          </cell>
        </row>
        <row r="625">
          <cell r="B625" t="str">
            <v>ITOT-CHPWST</v>
          </cell>
          <cell r="C625" t="str">
            <v>VAR_fout</v>
          </cell>
          <cell r="D625" t="str">
            <v>CO2_I</v>
          </cell>
          <cell r="E625">
            <v>344.47018821389702</v>
          </cell>
          <cell r="F625">
            <v>344.64542076505802</v>
          </cell>
          <cell r="G625">
            <v>504.19661624496098</v>
          </cell>
          <cell r="H625">
            <v>498.56740520864003</v>
          </cell>
          <cell r="I625">
            <v>306.64637340107402</v>
          </cell>
          <cell r="J625">
            <v>0.22793008642250201</v>
          </cell>
        </row>
        <row r="626">
          <cell r="B626" t="str">
            <v>ITOT-CHPWST</v>
          </cell>
          <cell r="C626" t="str">
            <v>VAR_fin</v>
          </cell>
          <cell r="D626" t="str">
            <v>IWST</v>
          </cell>
          <cell r="E626">
            <v>3.711963235063545</v>
          </cell>
          <cell r="F626">
            <v>3.7138515168648452</v>
          </cell>
          <cell r="G626">
            <v>5.4331531922948413</v>
          </cell>
          <cell r="H626">
            <v>5.3724935906103397</v>
          </cell>
          <cell r="I626">
            <v>3.3043790237184707</v>
          </cell>
          <cell r="J626">
            <v>2.45614317265627E-3</v>
          </cell>
        </row>
        <row r="627">
          <cell r="B627" t="str">
            <v>ITOT-CHPWST</v>
          </cell>
          <cell r="C627" t="str">
            <v>VAR_ncap</v>
          </cell>
          <cell r="D627" t="str">
            <v>-</v>
          </cell>
          <cell r="F627">
            <v>7.1790981249888097E-7</v>
          </cell>
          <cell r="G627">
            <v>1.2685492257943301E-6</v>
          </cell>
          <cell r="H627">
            <v>1.5348503462222899E-3</v>
          </cell>
          <cell r="I627">
            <v>1.61509624175741E-7</v>
          </cell>
          <cell r="J627">
            <v>4.99716818941977E-8</v>
          </cell>
        </row>
        <row r="628">
          <cell r="B628" t="str">
            <v>ITOT-CHPWST</v>
          </cell>
          <cell r="C628" t="str">
            <v>VAR_cap</v>
          </cell>
          <cell r="D628" t="str">
            <v>-</v>
          </cell>
          <cell r="E628">
            <v>4.8636847639764509E-2</v>
          </cell>
          <cell r="F628">
            <v>1.3736278614443598E-2</v>
          </cell>
          <cell r="G628">
            <v>1.3736302470749993E-2</v>
          </cell>
          <cell r="H628">
            <v>1.3547146987232285E-2</v>
          </cell>
          <cell r="I628">
            <v>1.2533329772835949E-2</v>
          </cell>
          <cell r="J628">
            <v>1.6425321982556015E-4</v>
          </cell>
        </row>
        <row r="629">
          <cell r="B629" t="str">
            <v>CAES-EBAT</v>
          </cell>
          <cell r="C629" t="str">
            <v>VAR_fout</v>
          </cell>
          <cell r="D629" t="str">
            <v>ELC13</v>
          </cell>
          <cell r="E629">
            <v>9.4575598741099901E-2</v>
          </cell>
          <cell r="F629">
            <v>1.0953925259746823E-2</v>
          </cell>
          <cell r="G629">
            <v>9.4508506790757202E-2</v>
          </cell>
          <cell r="H629">
            <v>1.7238312726784019E-3</v>
          </cell>
          <cell r="I629">
            <v>2.26687018805805E-2</v>
          </cell>
          <cell r="J629">
            <v>9.450128044402227E-2</v>
          </cell>
        </row>
        <row r="630">
          <cell r="B630" t="str">
            <v>CAES-EBAT</v>
          </cell>
          <cell r="C630" t="str">
            <v>VAR_fout</v>
          </cell>
          <cell r="D630" t="str">
            <v>AUX_CAES_OUT</v>
          </cell>
          <cell r="E630">
            <v>9.4575598741099831E-2</v>
          </cell>
          <cell r="F630">
            <v>1.0953925259746814E-2</v>
          </cell>
          <cell r="G630">
            <v>9.4508506790757132E-2</v>
          </cell>
          <cell r="H630">
            <v>1.7238312726784006E-3</v>
          </cell>
          <cell r="I630">
            <v>2.2668701880580486E-2</v>
          </cell>
          <cell r="J630">
            <v>9.4501280444022215E-2</v>
          </cell>
        </row>
        <row r="631">
          <cell r="B631" t="str">
            <v>CAES-EBAT</v>
          </cell>
          <cell r="C631" t="str">
            <v>VAR_fin</v>
          </cell>
          <cell r="D631" t="str">
            <v>ELC13</v>
          </cell>
          <cell r="E631">
            <v>0.13511668138689059</v>
          </cell>
          <cell r="F631">
            <v>1.5652374070541267E-2</v>
          </cell>
          <cell r="G631">
            <v>0.13501365003812624</v>
          </cell>
          <cell r="H631">
            <v>2.4641081591744072E-3</v>
          </cell>
          <cell r="I631">
            <v>3.2386376592270012E-2</v>
          </cell>
          <cell r="J631">
            <v>0.13500372370954297</v>
          </cell>
        </row>
        <row r="632">
          <cell r="B632" t="str">
            <v>CAES-EBAT</v>
          </cell>
          <cell r="C632" t="str">
            <v>VAR_fin</v>
          </cell>
          <cell r="D632" t="str">
            <v>AUX_CAES_IN</v>
          </cell>
          <cell r="E632">
            <v>0.13511668138689059</v>
          </cell>
          <cell r="F632">
            <v>1.5652374070541267E-2</v>
          </cell>
          <cell r="G632">
            <v>0.13501365003812624</v>
          </cell>
          <cell r="H632">
            <v>2.4641081591744072E-3</v>
          </cell>
          <cell r="I632">
            <v>3.2386376592270012E-2</v>
          </cell>
          <cell r="J632">
            <v>0.13500372370954297</v>
          </cell>
        </row>
        <row r="633">
          <cell r="B633" t="str">
            <v>CAES-EBAT</v>
          </cell>
          <cell r="C633" t="str">
            <v>VAR_ncap</v>
          </cell>
          <cell r="D633" t="str">
            <v>-</v>
          </cell>
          <cell r="F633">
            <v>1.3440366404387901E-6</v>
          </cell>
          <cell r="G633">
            <v>1.3044452626968E-6</v>
          </cell>
          <cell r="H633">
            <v>1.1859566996397601E-6</v>
          </cell>
          <cell r="I633">
            <v>3.5567942208120401E-6</v>
          </cell>
          <cell r="J633">
            <v>2.1646911354716499E-6</v>
          </cell>
        </row>
        <row r="634">
          <cell r="B634" t="str">
            <v>CAES-EBAT</v>
          </cell>
          <cell r="C634" t="str">
            <v>VAR_cap</v>
          </cell>
          <cell r="D634" t="str">
            <v>-</v>
          </cell>
          <cell r="E634">
            <v>0.1</v>
          </cell>
          <cell r="F634">
            <v>9.9995750953571161E-2</v>
          </cell>
          <cell r="G634">
            <v>9.999563710709497E-2</v>
          </cell>
          <cell r="H634">
            <v>9.9995372573699615E-2</v>
          </cell>
          <cell r="I634">
            <v>9.9998688642661662E-2</v>
          </cell>
          <cell r="J634">
            <v>9.9999336659685412E-2</v>
          </cell>
        </row>
        <row r="635">
          <cell r="B635" t="str">
            <v>HPLSOL</v>
          </cell>
          <cell r="C635" t="str">
            <v>VAR_fout</v>
          </cell>
          <cell r="D635" t="str">
            <v>LTH</v>
          </cell>
          <cell r="H635">
            <v>1.1089501033145214E-4</v>
          </cell>
          <cell r="I635">
            <v>1.1550154473598224E-4</v>
          </cell>
          <cell r="J635">
            <v>1.1614504053369445E-4</v>
          </cell>
        </row>
        <row r="636">
          <cell r="B636" t="str">
            <v>HPLSOL</v>
          </cell>
          <cell r="C636" t="str">
            <v>VAR_fin</v>
          </cell>
          <cell r="D636" t="str">
            <v>SOL</v>
          </cell>
          <cell r="H636">
            <v>1.1089501033145214E-4</v>
          </cell>
          <cell r="I636">
            <v>1.1550154473598224E-4</v>
          </cell>
          <cell r="J636">
            <v>1.1614504053369445E-4</v>
          </cell>
        </row>
        <row r="637">
          <cell r="B637" t="str">
            <v>HPLSOL</v>
          </cell>
          <cell r="C637" t="str">
            <v>VAR_ncap</v>
          </cell>
          <cell r="D637" t="str">
            <v>-</v>
          </cell>
          <cell r="H637">
            <v>2.3118789687399701E-5</v>
          </cell>
          <cell r="I637">
            <v>4.1639169518796402E-7</v>
          </cell>
          <cell r="J637">
            <v>1.2365991015227499E-5</v>
          </cell>
        </row>
        <row r="638">
          <cell r="B638" t="str">
            <v>HPLSOL</v>
          </cell>
          <cell r="C638" t="str">
            <v>VAR_cap</v>
          </cell>
          <cell r="D638" t="str">
            <v>-</v>
          </cell>
          <cell r="H638">
            <v>2.3118789687399701E-5</v>
          </cell>
          <cell r="I638">
            <v>2.7132653922143499E-5</v>
          </cell>
          <cell r="J638">
            <v>2.16607834704932E-5</v>
          </cell>
        </row>
        <row r="639">
          <cell r="B639" t="str">
            <v>RHEM-CHPNGA</v>
          </cell>
          <cell r="C639" t="str">
            <v>VAR_fout</v>
          </cell>
          <cell r="D639" t="str">
            <v>CO2_R</v>
          </cell>
          <cell r="E639">
            <v>6.7682524657957499</v>
          </cell>
          <cell r="F639">
            <v>8.5068031572679601</v>
          </cell>
          <cell r="G639">
            <v>8.8403237378368207</v>
          </cell>
          <cell r="H639">
            <v>33.782407154371697</v>
          </cell>
          <cell r="I639">
            <v>13.8157434396401</v>
          </cell>
        </row>
        <row r="640">
          <cell r="B640" t="str">
            <v>RHEM-CHPNGA</v>
          </cell>
          <cell r="C640" t="str">
            <v>VAR_fout</v>
          </cell>
          <cell r="D640" t="str">
            <v>RHEM_LTH_CHPNGA</v>
          </cell>
          <cell r="E640">
            <v>6.1285051927771117E-2</v>
          </cell>
          <cell r="F640">
            <v>9.4692030020029683E-2</v>
          </cell>
          <cell r="G640">
            <v>9.4790312539868984E-2</v>
          </cell>
          <cell r="H640">
            <v>0.37057471860626867</v>
          </cell>
          <cell r="I640">
            <v>0.14921873614060069</v>
          </cell>
        </row>
        <row r="641">
          <cell r="B641" t="str">
            <v>RHEM-CHPNGA</v>
          </cell>
          <cell r="C641" t="str">
            <v>VAR_fout</v>
          </cell>
          <cell r="D641" t="str">
            <v>RHEM_NKEV_GAS_ELC_CHP</v>
          </cell>
          <cell r="E641">
            <v>2.821057945881526E-2</v>
          </cell>
          <cell r="F641">
            <v>4.4016919276247991E-2</v>
          </cell>
          <cell r="G641">
            <v>4.4722110580090034E-2</v>
          </cell>
          <cell r="H641">
            <v>0.17931034771271026</v>
          </cell>
          <cell r="I641">
            <v>7.4002787842086498E-2</v>
          </cell>
        </row>
        <row r="642">
          <cell r="B642" t="str">
            <v>RHEM-CHPNGA</v>
          </cell>
          <cell r="C642" t="str">
            <v>VAR_fin</v>
          </cell>
          <cell r="D642" t="str">
            <v>RNGA</v>
          </cell>
          <cell r="E642">
            <v>0.1200044763438964</v>
          </cell>
          <cell r="F642">
            <v>0.15082984321397103</v>
          </cell>
          <cell r="G642">
            <v>0.15674332868505009</v>
          </cell>
          <cell r="H642">
            <v>0.59897885025481779</v>
          </cell>
          <cell r="I642">
            <v>0.24495999006454025</v>
          </cell>
        </row>
        <row r="643">
          <cell r="B643" t="str">
            <v>RHEM-CHPNGA</v>
          </cell>
          <cell r="C643" t="str">
            <v>VAR_ncap</v>
          </cell>
          <cell r="D643" t="str">
            <v>-</v>
          </cell>
          <cell r="F643">
            <v>4.9561087627605404E-3</v>
          </cell>
        </row>
        <row r="644">
          <cell r="B644" t="str">
            <v>RHEM-CHPNGA</v>
          </cell>
          <cell r="C644" t="str">
            <v>VAR_cap</v>
          </cell>
          <cell r="D644" t="str">
            <v>-</v>
          </cell>
          <cell r="E644">
            <v>8.4437733139836307E-3</v>
          </cell>
          <cell r="F644">
            <v>1.3305208812599683E-2</v>
          </cell>
          <cell r="G644">
            <v>1.3305304617654711E-2</v>
          </cell>
          <cell r="H644">
            <v>1.3305398282550151E-2</v>
          </cell>
          <cell r="I644">
            <v>5.4911220162724775E-3</v>
          </cell>
        </row>
        <row r="645">
          <cell r="B645" t="str">
            <v>D-DH2</v>
          </cell>
          <cell r="C645" t="str">
            <v>VAR_fout</v>
          </cell>
          <cell r="D645" t="str">
            <v>H2</v>
          </cell>
          <cell r="H645">
            <v>3.2211284882294852E-5</v>
          </cell>
          <cell r="I645">
            <v>2.8689890670773846E-3</v>
          </cell>
          <cell r="J645">
            <v>3.0095809493256389E-3</v>
          </cell>
        </row>
        <row r="646">
          <cell r="B646" t="str">
            <v>D-DH2</v>
          </cell>
          <cell r="C646" t="str">
            <v>VAR_fin</v>
          </cell>
          <cell r="D646" t="str">
            <v>H2_E</v>
          </cell>
          <cell r="H646">
            <v>3.2536651396257451E-5</v>
          </cell>
          <cell r="I646">
            <v>2.8979687546236204E-3</v>
          </cell>
          <cell r="J646">
            <v>3.0399807568945868E-3</v>
          </cell>
        </row>
        <row r="647">
          <cell r="B647" t="str">
            <v>D-DH2</v>
          </cell>
          <cell r="C647" t="str">
            <v>VAR_ncap</v>
          </cell>
          <cell r="D647" t="str">
            <v>-</v>
          </cell>
          <cell r="H647">
            <v>5.9456776874402402E-5</v>
          </cell>
          <cell r="I647">
            <v>1.3948164504401601E-4</v>
          </cell>
          <cell r="J647">
            <v>9.1186993584766594E-6</v>
          </cell>
        </row>
        <row r="648">
          <cell r="B648" t="str">
            <v>D-DH2</v>
          </cell>
          <cell r="C648" t="str">
            <v>VAR_cap</v>
          </cell>
          <cell r="D648" t="str">
            <v>-</v>
          </cell>
          <cell r="H648">
            <v>5.9456776874402402E-5</v>
          </cell>
          <cell r="I648">
            <v>5.2436559473869899E-4</v>
          </cell>
          <cell r="J648">
            <v>5.3348429409717595E-4</v>
          </cell>
        </row>
        <row r="649">
          <cell r="B649" t="str">
            <v>D-SBIO</v>
          </cell>
          <cell r="C649" t="str">
            <v>VAR_fout</v>
          </cell>
          <cell r="D649" t="str">
            <v>SBIO</v>
          </cell>
          <cell r="E649">
            <v>4.0476772411936617</v>
          </cell>
          <cell r="F649">
            <v>4.583561956824755</v>
          </cell>
          <cell r="G649">
            <v>3.0440207222279057</v>
          </cell>
          <cell r="H649">
            <v>3.0324104404827712</v>
          </cell>
          <cell r="I649">
            <v>2.9514928953589061</v>
          </cell>
          <cell r="J649">
            <v>2.8716887217661098</v>
          </cell>
        </row>
        <row r="650">
          <cell r="B650" t="str">
            <v>D-SBIO</v>
          </cell>
          <cell r="C650" t="str">
            <v>VAR_fin</v>
          </cell>
          <cell r="D650" t="str">
            <v>BIO</v>
          </cell>
          <cell r="E650">
            <v>4.0476772411936617</v>
          </cell>
          <cell r="F650">
            <v>4.583561956824755</v>
          </cell>
          <cell r="G650">
            <v>3.0440207222279057</v>
          </cell>
          <cell r="H650">
            <v>3.0324104404827712</v>
          </cell>
          <cell r="I650">
            <v>2.9514928953589061</v>
          </cell>
          <cell r="J650">
            <v>2.8716887217661098</v>
          </cell>
        </row>
        <row r="651">
          <cell r="B651" t="str">
            <v>SCOM-CHPBIO</v>
          </cell>
          <cell r="C651" t="str">
            <v>VAR_fout</v>
          </cell>
          <cell r="D651" t="str">
            <v>SCOM_LTH_CHPBIO</v>
          </cell>
          <cell r="E651">
            <v>1.4243111002808544</v>
          </cell>
          <cell r="F651">
            <v>1.5783448765390375</v>
          </cell>
          <cell r="G651">
            <v>1.4829413952401089</v>
          </cell>
          <cell r="H651">
            <v>1.3239360770772359</v>
          </cell>
          <cell r="I651">
            <v>1.0059290658056719</v>
          </cell>
          <cell r="J651">
            <v>1.0059269836775255</v>
          </cell>
        </row>
        <row r="652">
          <cell r="B652" t="str">
            <v>SCOM-CHPBIO</v>
          </cell>
          <cell r="C652" t="str">
            <v>VAR_fout</v>
          </cell>
          <cell r="D652" t="str">
            <v>SCOM_KEV_BIO_ELC_CHP</v>
          </cell>
          <cell r="E652">
            <v>0.95936644985496844</v>
          </cell>
          <cell r="F652">
            <v>1.1059584550161456</v>
          </cell>
          <cell r="G652">
            <v>1.1059582804628141</v>
          </cell>
          <cell r="H652">
            <v>1.1059583379508706</v>
          </cell>
          <cell r="I652">
            <v>1.1059624929928029</v>
          </cell>
          <cell r="J652">
            <v>1.105960255266893</v>
          </cell>
        </row>
        <row r="653">
          <cell r="B653" t="str">
            <v>SCOM-CHPBIO</v>
          </cell>
          <cell r="C653" t="str">
            <v>VAR_fin</v>
          </cell>
          <cell r="D653" t="str">
            <v>SBIO</v>
          </cell>
          <cell r="E653">
            <v>2.6453976727468467</v>
          </cell>
          <cell r="F653">
            <v>3.0463366498495059</v>
          </cell>
          <cell r="G653">
            <v>3.0440207222279057</v>
          </cell>
          <cell r="H653">
            <v>3.0324104404827712</v>
          </cell>
          <cell r="I653">
            <v>2.9514928953589061</v>
          </cell>
          <cell r="J653">
            <v>2.8716887217661098</v>
          </cell>
        </row>
        <row r="654">
          <cell r="B654" t="str">
            <v>SCOM-CHPBIO</v>
          </cell>
          <cell r="C654" t="str">
            <v>VAR_ncap</v>
          </cell>
          <cell r="D654" t="str">
            <v>-</v>
          </cell>
          <cell r="F654">
            <v>2.6195294222172399E-2</v>
          </cell>
          <cell r="G654">
            <v>6.5725444895110199E-3</v>
          </cell>
          <cell r="H654">
            <v>1.22140770584155E-2</v>
          </cell>
          <cell r="I654">
            <v>0.112913068024454</v>
          </cell>
          <cell r="J654">
            <v>2.8145015109147301E-2</v>
          </cell>
        </row>
        <row r="655">
          <cell r="B655" t="str">
            <v>SCOM-CHPBIO</v>
          </cell>
          <cell r="C655" t="str">
            <v>VAR_cap</v>
          </cell>
          <cell r="D655" t="str">
            <v>-</v>
          </cell>
          <cell r="E655">
            <v>7.3512559216872789E-2</v>
          </cell>
          <cell r="F655">
            <v>8.474803337748868E-2</v>
          </cell>
          <cell r="G655">
            <v>8.4746600571570935E-2</v>
          </cell>
          <cell r="H655">
            <v>8.4746587667456699E-2</v>
          </cell>
          <cell r="I655">
            <v>0.16650476981836476</v>
          </cell>
          <cell r="J655">
            <v>0.12873781159728934</v>
          </cell>
        </row>
        <row r="656">
          <cell r="B656" t="str">
            <v>SCOM-CHPHFC</v>
          </cell>
          <cell r="C656" t="str">
            <v>VAR_fout</v>
          </cell>
          <cell r="D656" t="str">
            <v>SCOM_KEV_HFC_ELC_CHP</v>
          </cell>
          <cell r="H656">
            <v>1.2918560810661756E-3</v>
          </cell>
          <cell r="I656">
            <v>1.7450897941860465E-2</v>
          </cell>
          <cell r="J656">
            <v>1.7600605535755522E-2</v>
          </cell>
        </row>
        <row r="657">
          <cell r="B657" t="str">
            <v>SCOM-CHPHFC</v>
          </cell>
          <cell r="C657" t="str">
            <v>VAR_fout</v>
          </cell>
          <cell r="D657" t="str">
            <v>SCOM_LTH_CHPHFC</v>
          </cell>
          <cell r="H657">
            <v>9.7229168206559478E-4</v>
          </cell>
          <cell r="I657">
            <v>1.0987113833381645E-2</v>
          </cell>
          <cell r="J657">
            <v>9.9480051164007894E-3</v>
          </cell>
        </row>
        <row r="658">
          <cell r="B658" t="str">
            <v>SCOM-CHPHFC</v>
          </cell>
          <cell r="C658" t="str">
            <v>VAR_fin</v>
          </cell>
          <cell r="D658" t="str">
            <v>RSH2</v>
          </cell>
          <cell r="H658">
            <v>2.719697012770896E-3</v>
          </cell>
          <cell r="I658">
            <v>3.2316590809031535E-2</v>
          </cell>
          <cell r="J658">
            <v>3.0609989133527749E-2</v>
          </cell>
        </row>
        <row r="659">
          <cell r="B659" t="str">
            <v>SCOM-CHPHFC</v>
          </cell>
          <cell r="C659" t="str">
            <v>VAR_ncap</v>
          </cell>
          <cell r="D659" t="str">
            <v>-</v>
          </cell>
          <cell r="H659">
            <v>9.1737303460331902E-5</v>
          </cell>
          <cell r="I659">
            <v>9.2678869354891503E-4</v>
          </cell>
          <cell r="J659">
            <v>3.5161292834826302E-4</v>
          </cell>
        </row>
        <row r="660">
          <cell r="B660" t="str">
            <v>SCOM-CHPHFC</v>
          </cell>
          <cell r="C660" t="str">
            <v>VAR_cap</v>
          </cell>
          <cell r="D660" t="str">
            <v>-</v>
          </cell>
          <cell r="H660">
            <v>9.1737303460331902E-5</v>
          </cell>
          <cell r="I660">
            <v>1.0239493359299517E-3</v>
          </cell>
          <cell r="J660">
            <v>1.0387458291510382E-3</v>
          </cell>
        </row>
        <row r="661">
          <cell r="B661" t="str">
            <v>RHES-EBAT</v>
          </cell>
          <cell r="C661" t="str">
            <v>VAR_fout</v>
          </cell>
          <cell r="D661" t="str">
            <v>RHES_ELC</v>
          </cell>
          <cell r="E661">
            <v>1.8203603272543794E-3</v>
          </cell>
          <cell r="F661">
            <v>1.8156387441175472E-3</v>
          </cell>
          <cell r="G661">
            <v>1.8460856609212775E-3</v>
          </cell>
          <cell r="H661">
            <v>1.3169093989674569E-2</v>
          </cell>
          <cell r="I661">
            <v>2.60341828161769E-2</v>
          </cell>
          <cell r="J661">
            <v>2.8391688753120238E-2</v>
          </cell>
        </row>
        <row r="662">
          <cell r="B662" t="str">
            <v>RHES-EBAT</v>
          </cell>
          <cell r="C662" t="str">
            <v>VAR_fout</v>
          </cell>
          <cell r="D662" t="str">
            <v>AUX_RHES-EBAT_OUT</v>
          </cell>
          <cell r="E662">
            <v>1.8203603272543816E-3</v>
          </cell>
          <cell r="F662">
            <v>1.8156387441175495E-3</v>
          </cell>
          <cell r="G662">
            <v>1.8460856609212788E-3</v>
          </cell>
          <cell r="H662">
            <v>1.3169093989674578E-2</v>
          </cell>
          <cell r="I662">
            <v>2.6034182816176917E-2</v>
          </cell>
          <cell r="J662">
            <v>2.8391688753120266E-2</v>
          </cell>
        </row>
        <row r="663">
          <cell r="B663" t="str">
            <v>RHES-EBAT</v>
          </cell>
          <cell r="C663" t="str">
            <v>VAR_fin</v>
          </cell>
          <cell r="D663" t="str">
            <v>RHES_ELC</v>
          </cell>
          <cell r="E663">
            <v>2.0166905699957587E-3</v>
          </cell>
          <cell r="F663">
            <v>2.0112769222789088E-3</v>
          </cell>
          <cell r="G663">
            <v>2.04212660658503E-3</v>
          </cell>
          <cell r="H663">
            <v>1.4563665257302908E-2</v>
          </cell>
          <cell r="I663">
            <v>2.879070837136195E-2</v>
          </cell>
          <cell r="J663">
            <v>3.1397650957003635E-2</v>
          </cell>
        </row>
        <row r="664">
          <cell r="B664" t="str">
            <v>RHES-EBAT</v>
          </cell>
          <cell r="C664" t="str">
            <v>VAR_fin</v>
          </cell>
          <cell r="D664" t="str">
            <v>AUX_RHES-EBAT_IN</v>
          </cell>
          <cell r="E664">
            <v>2.0166905699957587E-3</v>
          </cell>
          <cell r="F664">
            <v>2.0112769222789088E-3</v>
          </cell>
          <cell r="G664">
            <v>2.04212660658503E-3</v>
          </cell>
          <cell r="H664">
            <v>1.4563665257302908E-2</v>
          </cell>
          <cell r="I664">
            <v>2.879070837136195E-2</v>
          </cell>
          <cell r="J664">
            <v>3.1397650957003635E-2</v>
          </cell>
        </row>
        <row r="665">
          <cell r="B665" t="str">
            <v>RHES-EBAT</v>
          </cell>
          <cell r="C665" t="str">
            <v>VAR_ncap</v>
          </cell>
          <cell r="D665" t="str">
            <v>-</v>
          </cell>
          <cell r="E665">
            <v>7.4417574347993595E-4</v>
          </cell>
          <cell r="F665">
            <v>1.2284999346064499E-6</v>
          </cell>
          <cell r="G665">
            <v>1.09717803360506E-5</v>
          </cell>
          <cell r="H665">
            <v>1.53927283713013E-2</v>
          </cell>
          <cell r="I665">
            <v>5.03566489615244E-3</v>
          </cell>
          <cell r="J665">
            <v>8.4492770777424408E-3</v>
          </cell>
        </row>
        <row r="666">
          <cell r="B666" t="str">
            <v>RHES-EBAT</v>
          </cell>
          <cell r="C666" t="str">
            <v>VAR_cap</v>
          </cell>
          <cell r="D666" t="str">
            <v>-</v>
          </cell>
          <cell r="E666">
            <v>7.4686282796659279E-4</v>
          </cell>
          <cell r="F666">
            <v>7.4764357991219854E-4</v>
          </cell>
          <cell r="G666">
            <v>7.5809545217965621E-4</v>
          </cell>
          <cell r="H666">
            <v>1.5948075222907393E-2</v>
          </cell>
          <cell r="I666">
            <v>1.1498339234049497E-2</v>
          </cell>
          <cell r="J666">
            <v>1.1630064729167106E-2</v>
          </cell>
        </row>
        <row r="667">
          <cell r="B667" t="str">
            <v>D-INGA</v>
          </cell>
          <cell r="C667" t="str">
            <v>VAR_fout</v>
          </cell>
          <cell r="D667" t="str">
            <v>CO2</v>
          </cell>
          <cell r="E667">
            <v>2102.0151662641001</v>
          </cell>
          <cell r="F667">
            <v>1791.5635732538799</v>
          </cell>
          <cell r="G667">
            <v>1627.8319133458899</v>
          </cell>
          <cell r="H667">
            <v>1266.06263670574</v>
          </cell>
          <cell r="I667">
            <v>708.18672682676504</v>
          </cell>
          <cell r="J667">
            <v>121.475577475848</v>
          </cell>
        </row>
        <row r="668">
          <cell r="B668" t="str">
            <v>D-INGA</v>
          </cell>
          <cell r="C668" t="str">
            <v>VAR_fout</v>
          </cell>
          <cell r="D668" t="str">
            <v>IH2</v>
          </cell>
          <cell r="H668">
            <v>2.848605172748862E-2</v>
          </cell>
          <cell r="I668">
            <v>0.44589134383301637</v>
          </cell>
          <cell r="J668">
            <v>0.15275349908109187</v>
          </cell>
        </row>
        <row r="669">
          <cell r="B669" t="str">
            <v>D-INGA</v>
          </cell>
          <cell r="C669" t="str">
            <v>VAR_fout</v>
          </cell>
          <cell r="D669" t="str">
            <v>INGA</v>
          </cell>
          <cell r="E669">
            <v>37.477618674473909</v>
          </cell>
          <cell r="F669">
            <v>31.664233846392808</v>
          </cell>
          <cell r="G669">
            <v>30.212119467805497</v>
          </cell>
          <cell r="H669">
            <v>25.185862164947753</v>
          </cell>
          <cell r="I669">
            <v>15.32438568378887</v>
          </cell>
          <cell r="J669">
            <v>4.9557769569299737</v>
          </cell>
        </row>
        <row r="670">
          <cell r="B670" t="str">
            <v>D-INGA</v>
          </cell>
          <cell r="C670" t="str">
            <v>VAR_fin</v>
          </cell>
          <cell r="D670" t="str">
            <v>NGA</v>
          </cell>
          <cell r="E670">
            <v>37.269772451491114</v>
          </cell>
          <cell r="F670">
            <v>31.765311582515643</v>
          </cell>
          <cell r="G670">
            <v>28.862267967125689</v>
          </cell>
          <cell r="H670">
            <v>22.447919090527197</v>
          </cell>
          <cell r="I670">
            <v>12.556502248701507</v>
          </cell>
          <cell r="J670">
            <v>2.153822295671068</v>
          </cell>
        </row>
        <row r="671">
          <cell r="B671" t="str">
            <v>D-INGA</v>
          </cell>
          <cell r="C671" t="str">
            <v>VAR_fin</v>
          </cell>
          <cell r="D671" t="str">
            <v>BNGA</v>
          </cell>
          <cell r="E671">
            <v>0.32757295771418843</v>
          </cell>
          <cell r="F671">
            <v>1.3491701751484574E-4</v>
          </cell>
          <cell r="G671">
            <v>1.4463677293285622</v>
          </cell>
          <cell r="H671">
            <v>2.818532081098521</v>
          </cell>
          <cell r="I671">
            <v>2.8185400472214486</v>
          </cell>
          <cell r="J671">
            <v>2.8183945567104582</v>
          </cell>
        </row>
        <row r="672">
          <cell r="B672" t="str">
            <v>D-INGA</v>
          </cell>
          <cell r="C672" t="str">
            <v>VAR_fin</v>
          </cell>
          <cell r="D672" t="str">
            <v>H2</v>
          </cell>
          <cell r="H672">
            <v>2.8486051727489924E-2</v>
          </cell>
          <cell r="I672">
            <v>0.44589134383408752</v>
          </cell>
          <cell r="J672">
            <v>0.15275250507635602</v>
          </cell>
        </row>
        <row r="673">
          <cell r="B673" t="str">
            <v>D-INGA</v>
          </cell>
          <cell r="C673" t="str">
            <v>VAR_ncap</v>
          </cell>
          <cell r="D673" t="str">
            <v>-</v>
          </cell>
          <cell r="E673">
            <v>1.64916268650204E-6</v>
          </cell>
          <cell r="F673">
            <v>7.9413382669517999E-7</v>
          </cell>
          <cell r="G673">
            <v>1.0800868157974601E-6</v>
          </cell>
          <cell r="H673">
            <v>1.7540910368555299E-6</v>
          </cell>
          <cell r="I673">
            <v>5.0004852085774803E-6</v>
          </cell>
          <cell r="J673">
            <v>1.6653039732464001E-5</v>
          </cell>
        </row>
        <row r="674">
          <cell r="B674" t="str">
            <v>D-INGA</v>
          </cell>
          <cell r="C674" t="str">
            <v>VAR_cap</v>
          </cell>
          <cell r="D674" t="str">
            <v>-</v>
          </cell>
          <cell r="E674">
            <v>1.9844850194287864</v>
          </cell>
          <cell r="F674">
            <v>1.9844858135626131</v>
          </cell>
          <cell r="G674">
            <v>1.9844868936494291</v>
          </cell>
          <cell r="H674">
            <v>1.984488647740466</v>
          </cell>
          <cell r="I674">
            <v>1.9844968383057366</v>
          </cell>
          <cell r="J674">
            <v>1.0954895585252888</v>
          </cell>
        </row>
        <row r="675">
          <cell r="B675" t="str">
            <v>EWIND</v>
          </cell>
          <cell r="C675" t="str">
            <v>VAR_fout</v>
          </cell>
          <cell r="D675" t="str">
            <v>ELC35</v>
          </cell>
          <cell r="E675">
            <v>0.52400000000000047</v>
          </cell>
          <cell r="F675">
            <v>0.54529207214836573</v>
          </cell>
          <cell r="G675">
            <v>0.50338023404065946</v>
          </cell>
          <cell r="H675">
            <v>2.0502594871332409</v>
          </cell>
          <cell r="I675">
            <v>7.1993347734899995</v>
          </cell>
          <cell r="J675">
            <v>20.650958107905439</v>
          </cell>
        </row>
        <row r="676">
          <cell r="B676" t="str">
            <v>EWIND</v>
          </cell>
          <cell r="C676" t="str">
            <v>VAR_fin</v>
          </cell>
          <cell r="D676" t="str">
            <v>WND</v>
          </cell>
          <cell r="E676">
            <v>0.52400000000000047</v>
          </cell>
          <cell r="F676">
            <v>0.54529207214836573</v>
          </cell>
          <cell r="G676">
            <v>0.50338023404065946</v>
          </cell>
          <cell r="H676">
            <v>2.0502594871332409</v>
          </cell>
          <cell r="I676">
            <v>7.1993347734899995</v>
          </cell>
          <cell r="J676">
            <v>20.650958107905439</v>
          </cell>
        </row>
        <row r="677">
          <cell r="B677" t="str">
            <v>EWIND</v>
          </cell>
          <cell r="C677" t="str">
            <v>VAR_ncap</v>
          </cell>
          <cell r="D677" t="str">
            <v>-</v>
          </cell>
          <cell r="F677">
            <v>7.1321221266859702E-3</v>
          </cell>
          <cell r="G677">
            <v>3.58279222545913E-5</v>
          </cell>
          <cell r="H677">
            <v>0.28003319135820698</v>
          </cell>
          <cell r="I677">
            <v>0.61125521597985</v>
          </cell>
          <cell r="J677">
            <v>2.5120207329771702</v>
          </cell>
        </row>
        <row r="678">
          <cell r="B678" t="str">
            <v>EWIND</v>
          </cell>
          <cell r="C678" t="str">
            <v>VAR_cap</v>
          </cell>
          <cell r="D678" t="str">
            <v>-</v>
          </cell>
          <cell r="E678">
            <v>8.7120000000000003E-2</v>
          </cell>
          <cell r="F678">
            <v>9.066001016329317E-2</v>
          </cell>
          <cell r="G678">
            <v>8.3691755579476765E-2</v>
          </cell>
          <cell r="H678">
            <v>0.34087520211595429</v>
          </cell>
          <cell r="I678">
            <v>1.1969583011910268</v>
          </cell>
          <cell r="J678">
            <v>3.4334190810032998</v>
          </cell>
        </row>
        <row r="679">
          <cell r="B679" t="str">
            <v>EGEO</v>
          </cell>
          <cell r="C679" t="str">
            <v>VAR_fout</v>
          </cell>
          <cell r="D679" t="str">
            <v>ELC35</v>
          </cell>
          <cell r="I679">
            <v>3.2356193589648599E-2</v>
          </cell>
          <cell r="J679">
            <v>3.2392639136464063E-2</v>
          </cell>
        </row>
        <row r="680">
          <cell r="B680" t="str">
            <v>EGEO</v>
          </cell>
          <cell r="C680" t="str">
            <v>VAR_fin</v>
          </cell>
          <cell r="D680" t="str">
            <v>GEO</v>
          </cell>
          <cell r="I680">
            <v>0.21570795726432407</v>
          </cell>
          <cell r="J680">
            <v>0.21595092757642706</v>
          </cell>
        </row>
        <row r="681">
          <cell r="B681" t="str">
            <v>EGEO</v>
          </cell>
          <cell r="C681" t="str">
            <v>VAR_ncap</v>
          </cell>
          <cell r="D681" t="str">
            <v>-</v>
          </cell>
          <cell r="I681">
            <v>1.2848359856842901E-3</v>
          </cell>
          <cell r="J681">
            <v>8.9296483990678805E-7</v>
          </cell>
        </row>
        <row r="682">
          <cell r="B682" t="str">
            <v>EGEO</v>
          </cell>
          <cell r="C682" t="str">
            <v>VAR_cap</v>
          </cell>
          <cell r="D682" t="str">
            <v>-</v>
          </cell>
          <cell r="I682">
            <v>1.2848359856842901E-3</v>
          </cell>
          <cell r="J682">
            <v>1.2857054847506592E-3</v>
          </cell>
        </row>
        <row r="683">
          <cell r="B683" t="str">
            <v>D-SPLT</v>
          </cell>
          <cell r="C683" t="str">
            <v>VAR_fout</v>
          </cell>
          <cell r="D683" t="str">
            <v>SPLT</v>
          </cell>
          <cell r="E683">
            <v>2.0856366562171682</v>
          </cell>
          <cell r="F683">
            <v>2.4000923485022674</v>
          </cell>
          <cell r="G683">
            <v>0.53095504394980653</v>
          </cell>
          <cell r="H683">
            <v>0.81645868236981523</v>
          </cell>
          <cell r="I683">
            <v>1.1229691871126395</v>
          </cell>
          <cell r="J683">
            <v>1.0381740467699916</v>
          </cell>
        </row>
        <row r="684">
          <cell r="B684" t="str">
            <v>D-SPLT</v>
          </cell>
          <cell r="C684" t="str">
            <v>VAR_fin</v>
          </cell>
          <cell r="D684" t="str">
            <v>PLT</v>
          </cell>
          <cell r="E684">
            <v>2.0856366562171682</v>
          </cell>
          <cell r="F684">
            <v>2.4000923485022674</v>
          </cell>
          <cell r="G684">
            <v>0.53095504394980653</v>
          </cell>
          <cell r="H684">
            <v>0.81645868236981523</v>
          </cell>
          <cell r="I684">
            <v>1.1229691871126395</v>
          </cell>
          <cell r="J684">
            <v>1.0381740467699916</v>
          </cell>
        </row>
        <row r="685">
          <cell r="B685" t="str">
            <v>RHES-ESOLPV</v>
          </cell>
          <cell r="C685" t="str">
            <v>VAR_fout</v>
          </cell>
          <cell r="D685" t="str">
            <v>RHES_SOL_ELC</v>
          </cell>
          <cell r="E685">
            <v>2.1349390887346629</v>
          </cell>
          <cell r="F685">
            <v>3.3906652047577426</v>
          </cell>
          <cell r="G685">
            <v>4.0404908789769971</v>
          </cell>
          <cell r="H685">
            <v>4.3441011467844097</v>
          </cell>
          <cell r="I685">
            <v>1.5482983945101523</v>
          </cell>
          <cell r="J685">
            <v>3.6956112228229564E-3</v>
          </cell>
        </row>
        <row r="686">
          <cell r="B686" t="str">
            <v>RHES-ESOLPV</v>
          </cell>
          <cell r="C686" t="str">
            <v>VAR_fin</v>
          </cell>
          <cell r="D686" t="str">
            <v>SOL</v>
          </cell>
          <cell r="E686">
            <v>2.1349390887346629</v>
          </cell>
          <cell r="F686">
            <v>3.3906652047577426</v>
          </cell>
          <cell r="G686">
            <v>4.0404908789769971</v>
          </cell>
          <cell r="H686">
            <v>4.3441011467844097</v>
          </cell>
          <cell r="I686">
            <v>1.5482983945101523</v>
          </cell>
          <cell r="J686">
            <v>3.6956112228229564E-3</v>
          </cell>
        </row>
        <row r="687">
          <cell r="B687" t="str">
            <v>RHES-ESOLPV</v>
          </cell>
          <cell r="C687" t="str">
            <v>VAR_fin</v>
          </cell>
          <cell r="D687" t="str">
            <v>SOLPVC</v>
          </cell>
          <cell r="E687">
            <v>2.1349390887346602</v>
          </cell>
          <cell r="F687">
            <v>3.3906652047577399</v>
          </cell>
          <cell r="G687">
            <v>4.0404908789769998</v>
          </cell>
          <cell r="H687">
            <v>4.3441011467844097</v>
          </cell>
          <cell r="I687">
            <v>1.5482983945101501</v>
          </cell>
          <cell r="J687">
            <v>3.6956112228229599E-3</v>
          </cell>
        </row>
        <row r="688">
          <cell r="B688" t="str">
            <v>RHES-ESOLPV</v>
          </cell>
          <cell r="C688" t="str">
            <v>VAR_ncap</v>
          </cell>
          <cell r="D688" t="str">
            <v>-</v>
          </cell>
          <cell r="F688">
            <v>1.8855370693281801E-8</v>
          </cell>
          <cell r="G688">
            <v>1.53025899588896E-6</v>
          </cell>
          <cell r="H688">
            <v>2.0282121576658402E-6</v>
          </cell>
          <cell r="I688">
            <v>3.5693330294576397E-5</v>
          </cell>
          <cell r="J688">
            <v>1.0243507568088899E-3</v>
          </cell>
        </row>
        <row r="689">
          <cell r="B689" t="str">
            <v>RHES-ESOLPV</v>
          </cell>
          <cell r="C689" t="str">
            <v>VAR_cap</v>
          </cell>
          <cell r="D689" t="str">
            <v>-</v>
          </cell>
          <cell r="E689">
            <v>0.67885700000000004</v>
          </cell>
          <cell r="F689">
            <v>1.1558999365335205</v>
          </cell>
          <cell r="G689">
            <v>1.2891585491143667</v>
          </cell>
          <cell r="H689">
            <v>1.2522777423829043</v>
          </cell>
          <cell r="I689">
            <v>0.44632996213780557</v>
          </cell>
          <cell r="J689">
            <v>1.0656821279248301E-3</v>
          </cell>
        </row>
        <row r="690">
          <cell r="B690" t="str">
            <v>SUP_DAC</v>
          </cell>
          <cell r="C690" t="str">
            <v>VAR_fout</v>
          </cell>
          <cell r="D690" t="str">
            <v>CO2_O</v>
          </cell>
          <cell r="I690">
            <v>7.5730618218684438E-3</v>
          </cell>
          <cell r="J690">
            <v>5.5411124141854666E-2</v>
          </cell>
        </row>
        <row r="691">
          <cell r="B691" t="str">
            <v>SUP_DAC</v>
          </cell>
          <cell r="C691" t="str">
            <v>VAR_fout</v>
          </cell>
          <cell r="D691" t="str">
            <v>CO2</v>
          </cell>
          <cell r="I691">
            <v>-7.5730618218684499E-3</v>
          </cell>
          <cell r="J691">
            <v>-5.5411124141854597E-2</v>
          </cell>
        </row>
        <row r="692">
          <cell r="B692" t="str">
            <v>SUP_DAC</v>
          </cell>
          <cell r="C692" t="str">
            <v>VAR_fin</v>
          </cell>
          <cell r="D692" t="str">
            <v>CHEAT</v>
          </cell>
          <cell r="I692">
            <v>5.0354653687702295E-5</v>
          </cell>
          <cell r="J692">
            <v>3.5317778797300139E-4</v>
          </cell>
        </row>
        <row r="693">
          <cell r="B693" t="str">
            <v>SUP_DAC</v>
          </cell>
          <cell r="C693" t="str">
            <v>VAR_fin</v>
          </cell>
          <cell r="D693" t="str">
            <v>CELC</v>
          </cell>
          <cell r="I693">
            <v>1.0501312392990897E-5</v>
          </cell>
          <cell r="J693">
            <v>5.0424122969087702E-5</v>
          </cell>
        </row>
        <row r="694">
          <cell r="B694" t="str">
            <v>SUP_DAC</v>
          </cell>
          <cell r="C694" t="str">
            <v>VAR_ncap</v>
          </cell>
          <cell r="D694" t="str">
            <v>-</v>
          </cell>
          <cell r="I694">
            <v>2.2749922619045302E-3</v>
          </cell>
          <cell r="J694">
            <v>6.1481904336989704E-3</v>
          </cell>
        </row>
        <row r="695">
          <cell r="B695" t="str">
            <v>SUP_DAC</v>
          </cell>
          <cell r="C695" t="str">
            <v>VAR_cap</v>
          </cell>
          <cell r="D695" t="str">
            <v>-</v>
          </cell>
          <cell r="I695">
            <v>2.2749922619045302E-3</v>
          </cell>
          <cell r="J695">
            <v>7.7848494221083682E-3</v>
          </cell>
        </row>
        <row r="696">
          <cell r="B696" t="str">
            <v>EHYD-DAM10</v>
          </cell>
          <cell r="C696" t="str">
            <v>VAR_fout</v>
          </cell>
          <cell r="D696" t="str">
            <v>ELC</v>
          </cell>
          <cell r="F696">
            <v>4.5868461578152005E-2</v>
          </cell>
          <cell r="G696">
            <v>0.28352714345122443</v>
          </cell>
          <cell r="H696">
            <v>0.70354455659603332</v>
          </cell>
          <cell r="I696">
            <v>0.67722803152068711</v>
          </cell>
          <cell r="J696">
            <v>0.6673623985165601</v>
          </cell>
        </row>
        <row r="697">
          <cell r="B697" t="str">
            <v>EHYD-DAM10</v>
          </cell>
          <cell r="C697" t="str">
            <v>VAR_fin</v>
          </cell>
          <cell r="D697" t="str">
            <v>HYDD</v>
          </cell>
          <cell r="F697">
            <v>4.5868461578152005E-2</v>
          </cell>
          <cell r="G697">
            <v>0.28352714345122443</v>
          </cell>
          <cell r="H697">
            <v>0.70354455659603332</v>
          </cell>
          <cell r="I697">
            <v>0.67722803152068711</v>
          </cell>
          <cell r="J697">
            <v>0.6673623985165601</v>
          </cell>
        </row>
        <row r="698">
          <cell r="B698" t="str">
            <v>EHYD-DAM10</v>
          </cell>
          <cell r="C698" t="str">
            <v>VAR_ncap</v>
          </cell>
          <cell r="D698" t="str">
            <v>-</v>
          </cell>
          <cell r="F698">
            <v>6.2718759435509402E-3</v>
          </cell>
          <cell r="G698">
            <v>2.4910692046772001E-2</v>
          </cell>
          <cell r="H698">
            <v>4.41112452172151E-2</v>
          </cell>
          <cell r="I698">
            <v>6.7012548424880002E-6</v>
          </cell>
          <cell r="J698">
            <v>2.0740574924548501E-7</v>
          </cell>
        </row>
        <row r="699">
          <cell r="B699" t="str">
            <v>EHYD-DAM10</v>
          </cell>
          <cell r="C699" t="str">
            <v>VAR_cap</v>
          </cell>
          <cell r="D699" t="str">
            <v>-</v>
          </cell>
          <cell r="F699">
            <v>6.2718759435509402E-3</v>
          </cell>
          <cell r="G699">
            <v>3.1182567990322901E-2</v>
          </cell>
          <cell r="H699">
            <v>7.5293813207538002E-2</v>
          </cell>
          <cell r="I699">
            <v>7.5302797443616606E-2</v>
          </cell>
          <cell r="J699">
            <v>7.5303004849365904E-2</v>
          </cell>
        </row>
        <row r="700">
          <cell r="B700" t="str">
            <v>DH-EBAT</v>
          </cell>
          <cell r="C700" t="str">
            <v>VAR_fout</v>
          </cell>
          <cell r="D700" t="str">
            <v>ELC35</v>
          </cell>
          <cell r="E700">
            <v>5.6467113781503925E-3</v>
          </cell>
          <cell r="F700">
            <v>4.4468313267782989E-3</v>
          </cell>
          <cell r="G700">
            <v>5.8241316944384223E-3</v>
          </cell>
          <cell r="H700">
            <v>4.9345540446654275E-3</v>
          </cell>
          <cell r="I700">
            <v>2.5635015347254871E-2</v>
          </cell>
          <cell r="J700">
            <v>3.5830848194171115E-2</v>
          </cell>
        </row>
        <row r="701">
          <cell r="B701" t="str">
            <v>DH-EBAT</v>
          </cell>
          <cell r="C701" t="str">
            <v>VAR_fout</v>
          </cell>
          <cell r="D701" t="str">
            <v>AUX_DH-EBAT_OUT</v>
          </cell>
          <cell r="E701">
            <v>5.6467113781503908E-3</v>
          </cell>
          <cell r="F701">
            <v>4.4468313267782963E-3</v>
          </cell>
          <cell r="G701">
            <v>5.8241316944384188E-3</v>
          </cell>
          <cell r="H701">
            <v>4.9345540446654249E-3</v>
          </cell>
          <cell r="I701">
            <v>2.5635015347254854E-2</v>
          </cell>
          <cell r="J701">
            <v>3.5830848194171115E-2</v>
          </cell>
        </row>
        <row r="702">
          <cell r="B702" t="str">
            <v>DH-EBAT</v>
          </cell>
          <cell r="C702" t="str">
            <v>VAR_fin</v>
          </cell>
          <cell r="D702" t="str">
            <v>ELC35</v>
          </cell>
          <cell r="E702">
            <v>6.3148699756091636E-3</v>
          </cell>
          <cell r="F702">
            <v>4.9726910577104298E-3</v>
          </cell>
          <cell r="G702">
            <v>6.5136630194289769E-3</v>
          </cell>
          <cell r="H702">
            <v>5.5191684295427196E-3</v>
          </cell>
          <cell r="I702">
            <v>2.8666108146928784E-2</v>
          </cell>
          <cell r="J702">
            <v>4.006747809009531E-2</v>
          </cell>
        </row>
        <row r="703">
          <cell r="B703" t="str">
            <v>DH-EBAT</v>
          </cell>
          <cell r="C703" t="str">
            <v>VAR_fin</v>
          </cell>
          <cell r="D703" t="str">
            <v>AUX_DH-EBAT_IN</v>
          </cell>
          <cell r="E703">
            <v>6.3148699756091636E-3</v>
          </cell>
          <cell r="F703">
            <v>4.9726910577104298E-3</v>
          </cell>
          <cell r="G703">
            <v>6.5136630194289769E-3</v>
          </cell>
          <cell r="H703">
            <v>5.5191684295427196E-3</v>
          </cell>
          <cell r="I703">
            <v>2.8666108146928784E-2</v>
          </cell>
          <cell r="J703">
            <v>4.006747809009531E-2</v>
          </cell>
        </row>
        <row r="704">
          <cell r="B704" t="str">
            <v>DH-EBAT</v>
          </cell>
          <cell r="C704" t="str">
            <v>VAR_ncap</v>
          </cell>
          <cell r="D704" t="str">
            <v>-</v>
          </cell>
          <cell r="E704">
            <v>7.8757492417913804E-4</v>
          </cell>
          <cell r="F704">
            <v>1.3313859298107699E-6</v>
          </cell>
          <cell r="G704">
            <v>2.0283818967559901E-5</v>
          </cell>
          <cell r="H704">
            <v>8.5495336092499894E-5</v>
          </cell>
          <cell r="I704">
            <v>4.2237735490813803E-3</v>
          </cell>
          <cell r="J704">
            <v>5.1825849855454201E-3</v>
          </cell>
        </row>
        <row r="705">
          <cell r="B705" t="str">
            <v>DH-EBAT</v>
          </cell>
          <cell r="C705" t="str">
            <v>VAR_cap</v>
          </cell>
          <cell r="D705" t="str">
            <v>-</v>
          </cell>
          <cell r="E705">
            <v>7.8757492417913804E-4</v>
          </cell>
          <cell r="F705">
            <v>7.8849306662083832E-4</v>
          </cell>
          <cell r="G705">
            <v>8.0842062935352298E-4</v>
          </cell>
          <cell r="H705">
            <v>6.8160510289420005E-4</v>
          </cell>
          <cell r="I705">
            <v>5.6487389835017535E-3</v>
          </cell>
          <cell r="J705">
            <v>7.5476087670244578E-3</v>
          </cell>
        </row>
        <row r="706">
          <cell r="B706" t="str">
            <v>RHEM-EBAT</v>
          </cell>
          <cell r="C706" t="str">
            <v>VAR_fout</v>
          </cell>
          <cell r="D706" t="str">
            <v>RHEM_ELC</v>
          </cell>
          <cell r="E706">
            <v>1.8221081529636129E-3</v>
          </cell>
          <cell r="F706">
            <v>1.8174006753610308E-3</v>
          </cell>
          <cell r="G706">
            <v>1.8475213920035153E-3</v>
          </cell>
          <cell r="H706">
            <v>1.3145735962633485E-2</v>
          </cell>
          <cell r="I706">
            <v>2.9433086421787897E-2</v>
          </cell>
          <cell r="J706">
            <v>2.8607572954293899E-2</v>
          </cell>
        </row>
        <row r="707">
          <cell r="B707" t="str">
            <v>RHEM-EBAT</v>
          </cell>
          <cell r="C707" t="str">
            <v>VAR_fout</v>
          </cell>
          <cell r="D707" t="str">
            <v>AUX_RHEM-EBAT_OUT</v>
          </cell>
          <cell r="E707">
            <v>1.8221081529636144E-3</v>
          </cell>
          <cell r="F707">
            <v>1.817400675361033E-3</v>
          </cell>
          <cell r="G707">
            <v>1.8475213920035169E-3</v>
          </cell>
          <cell r="H707">
            <v>1.3145735962633501E-2</v>
          </cell>
          <cell r="I707">
            <v>2.9433086421787907E-2</v>
          </cell>
          <cell r="J707">
            <v>2.8607572954293913E-2</v>
          </cell>
        </row>
        <row r="708">
          <cell r="B708" t="str">
            <v>RHEM-EBAT</v>
          </cell>
          <cell r="C708" t="str">
            <v>VAR_fin</v>
          </cell>
          <cell r="D708" t="str">
            <v>RHEM_ELC</v>
          </cell>
          <cell r="E708">
            <v>2.0186234289177644E-3</v>
          </cell>
          <cell r="F708">
            <v>2.0132197266281588E-3</v>
          </cell>
          <cell r="G708">
            <v>2.043714331045977E-3</v>
          </cell>
          <cell r="H708">
            <v>1.4537834437485729E-2</v>
          </cell>
          <cell r="I708">
            <v>3.2549435184888877E-2</v>
          </cell>
          <cell r="J708">
            <v>3.1636388531089063E-2</v>
          </cell>
        </row>
        <row r="709">
          <cell r="B709" t="str">
            <v>RHEM-EBAT</v>
          </cell>
          <cell r="C709" t="str">
            <v>VAR_fin</v>
          </cell>
          <cell r="D709" t="str">
            <v>AUX_RHEM-EBAT_IN</v>
          </cell>
          <cell r="E709">
            <v>2.0186234289177644E-3</v>
          </cell>
          <cell r="F709">
            <v>2.0132197266281588E-3</v>
          </cell>
          <cell r="G709">
            <v>2.043714331045977E-3</v>
          </cell>
          <cell r="H709">
            <v>1.4537834437485729E-2</v>
          </cell>
          <cell r="I709">
            <v>3.2549435184888877E-2</v>
          </cell>
          <cell r="J709">
            <v>3.1636388531089063E-2</v>
          </cell>
        </row>
        <row r="710">
          <cell r="B710" t="str">
            <v>RHEM-EBAT</v>
          </cell>
          <cell r="C710" t="str">
            <v>VAR_ncap</v>
          </cell>
          <cell r="D710" t="str">
            <v>-</v>
          </cell>
          <cell r="E710">
            <v>7.4490088327323098E-4</v>
          </cell>
          <cell r="F710">
            <v>1.2340015991581899E-6</v>
          </cell>
          <cell r="G710">
            <v>1.09166441512147E-5</v>
          </cell>
          <cell r="H710">
            <v>1.5390338071156799E-2</v>
          </cell>
          <cell r="I710">
            <v>6.6758365763717499E-3</v>
          </cell>
          <cell r="J710">
            <v>7.7129938242680102E-3</v>
          </cell>
        </row>
        <row r="711">
          <cell r="B711" t="str">
            <v>RHEM-EBAT</v>
          </cell>
          <cell r="C711" t="str">
            <v>VAR_cap</v>
          </cell>
          <cell r="D711" t="str">
            <v>-</v>
          </cell>
          <cell r="E711">
            <v>7.4758795793942187E-4</v>
          </cell>
          <cell r="F711">
            <v>7.4837393575684439E-4</v>
          </cell>
          <cell r="G711">
            <v>7.5877229049736391E-4</v>
          </cell>
          <cell r="H711">
            <v>1.5946169955610452E-2</v>
          </cell>
          <cell r="I711">
            <v>1.3150309368234017E-2</v>
          </cell>
          <cell r="J711">
            <v>1.1718480194494113E-2</v>
          </cell>
        </row>
        <row r="712">
          <cell r="B712" t="str">
            <v>HPLGEO</v>
          </cell>
          <cell r="C712" t="str">
            <v>VAR_fout</v>
          </cell>
          <cell r="D712" t="str">
            <v>LTH</v>
          </cell>
          <cell r="I712">
            <v>1.7030996990821133E-4</v>
          </cell>
          <cell r="J712">
            <v>1.7240340069709682E-4</v>
          </cell>
        </row>
        <row r="713">
          <cell r="B713" t="str">
            <v>HPLGEO</v>
          </cell>
          <cell r="C713" t="str">
            <v>VAR_fin</v>
          </cell>
          <cell r="D713" t="str">
            <v>GEO</v>
          </cell>
          <cell r="I713">
            <v>2.0036467048024874E-4</v>
          </cell>
          <cell r="J713">
            <v>2.028275302318786E-4</v>
          </cell>
        </row>
        <row r="714">
          <cell r="B714" t="str">
            <v>HPLGEO</v>
          </cell>
          <cell r="C714" t="str">
            <v>VAR_ncap</v>
          </cell>
          <cell r="D714" t="str">
            <v>-</v>
          </cell>
          <cell r="I714">
            <v>1.4701587389566E-5</v>
          </cell>
          <cell r="J714">
            <v>2.8733808635213899E-7</v>
          </cell>
        </row>
        <row r="715">
          <cell r="B715" t="str">
            <v>HPLGEO</v>
          </cell>
          <cell r="C715" t="str">
            <v>VAR_cap</v>
          </cell>
          <cell r="D715" t="str">
            <v>-</v>
          </cell>
          <cell r="I715">
            <v>1.4701587389566E-5</v>
          </cell>
          <cell r="J715">
            <v>1.4988925475918101E-5</v>
          </cell>
        </row>
        <row r="716">
          <cell r="B716" t="str">
            <v>CT_CWODBDSCCS</v>
          </cell>
          <cell r="C716" t="str">
            <v>VAR_fout</v>
          </cell>
          <cell r="D716" t="str">
            <v>CO2_O</v>
          </cell>
          <cell r="I716">
            <v>3.1681190070518311E-2</v>
          </cell>
          <cell r="J716">
            <v>230.43144848118527</v>
          </cell>
        </row>
        <row r="717">
          <cell r="B717" t="str">
            <v>CT_CWODBDSCCS</v>
          </cell>
          <cell r="C717" t="str">
            <v>VAR_fout</v>
          </cell>
          <cell r="D717" t="str">
            <v>CO2</v>
          </cell>
          <cell r="I717">
            <v>-3.1681190070518297E-2</v>
          </cell>
          <cell r="J717">
            <v>-230.43144848118499</v>
          </cell>
        </row>
        <row r="718">
          <cell r="B718" t="str">
            <v>CT_CWODBDSCCS</v>
          </cell>
          <cell r="C718" t="str">
            <v>VAR_fout</v>
          </cell>
          <cell r="D718" t="str">
            <v>BDS</v>
          </cell>
          <cell r="I718">
            <v>1.7726654330757943E-4</v>
          </cell>
          <cell r="J718">
            <v>1.2893387606556548</v>
          </cell>
        </row>
        <row r="719">
          <cell r="B719" t="str">
            <v>CT_CWODBDSCCS</v>
          </cell>
          <cell r="C719" t="str">
            <v>VAR_fout</v>
          </cell>
          <cell r="D719" t="str">
            <v>LTH</v>
          </cell>
          <cell r="I719">
            <v>6.9133951889955913E-5</v>
          </cell>
          <cell r="J719">
            <v>0.50284211665570477</v>
          </cell>
        </row>
        <row r="720">
          <cell r="B720" t="str">
            <v>CT_CWODBDSCCS</v>
          </cell>
          <cell r="C720" t="str">
            <v>VAR_fin</v>
          </cell>
          <cell r="D720" t="str">
            <v>CWOD</v>
          </cell>
          <cell r="I720">
            <v>5.0512101515494726E-4</v>
          </cell>
          <cell r="J720">
            <v>3.6739707984882899</v>
          </cell>
        </row>
        <row r="721">
          <cell r="B721" t="str">
            <v>CT_CWODBDSCCS</v>
          </cell>
          <cell r="C721" t="str">
            <v>VAR_fin</v>
          </cell>
          <cell r="D721" t="str">
            <v>CELC</v>
          </cell>
          <cell r="I721">
            <v>2.2880045982628293E-5</v>
          </cell>
          <cell r="J721">
            <v>0.1664167957503406</v>
          </cell>
        </row>
        <row r="722">
          <cell r="B722" t="str">
            <v>CT_CWODBDSCCS</v>
          </cell>
          <cell r="C722" t="str">
            <v>VAR_ncap</v>
          </cell>
          <cell r="D722" t="str">
            <v>-</v>
          </cell>
          <cell r="I722">
            <v>3.4422775456800698E-5</v>
          </cell>
          <cell r="J722">
            <v>7.3211297990473906E-2</v>
          </cell>
        </row>
        <row r="723">
          <cell r="B723" t="str">
            <v>CT_CWODBDSCCS</v>
          </cell>
          <cell r="C723" t="str">
            <v>VAR_cap</v>
          </cell>
          <cell r="D723" t="str">
            <v>-</v>
          </cell>
          <cell r="I723">
            <v>3.4422775456800698E-5</v>
          </cell>
          <cell r="J723">
            <v>7.3245720765930694E-2</v>
          </cell>
        </row>
        <row r="724">
          <cell r="B724" t="str">
            <v>EHYD-PUM15</v>
          </cell>
          <cell r="C724" t="str">
            <v>VAR_fout</v>
          </cell>
          <cell r="D724" t="str">
            <v>ELC</v>
          </cell>
          <cell r="F724">
            <v>4.1243723331032163E-3</v>
          </cell>
          <cell r="G724">
            <v>7.9549872518693918E-3</v>
          </cell>
          <cell r="H724">
            <v>7.0252714843111342E-3</v>
          </cell>
          <cell r="I724">
            <v>6.4873398183976326E-3</v>
          </cell>
          <cell r="J724">
            <v>6.2005849156242208E-3</v>
          </cell>
        </row>
        <row r="725">
          <cell r="B725" t="str">
            <v>EHYD-PUM15</v>
          </cell>
          <cell r="C725" t="str">
            <v>VAR_fout</v>
          </cell>
          <cell r="D725" t="str">
            <v>AUX_PUMP_OUT</v>
          </cell>
          <cell r="F725">
            <v>4.1243723331032163E-3</v>
          </cell>
          <cell r="G725">
            <v>7.9549872518693918E-3</v>
          </cell>
          <cell r="H725">
            <v>7.0252714843111342E-3</v>
          </cell>
          <cell r="I725">
            <v>6.4873398183976326E-3</v>
          </cell>
          <cell r="J725">
            <v>6.2005849156242208E-3</v>
          </cell>
        </row>
        <row r="726">
          <cell r="B726" t="str">
            <v>EHYD-PUM15</v>
          </cell>
          <cell r="C726" t="str">
            <v>VAR_fin</v>
          </cell>
          <cell r="D726" t="str">
            <v>AUX_PUMP_IN</v>
          </cell>
          <cell r="F726">
            <v>5.1570900586564135E-3</v>
          </cell>
          <cell r="G726">
            <v>9.9449175775015945E-3</v>
          </cell>
          <cell r="H726">
            <v>8.7807752678784358E-3</v>
          </cell>
          <cell r="I726">
            <v>8.1076854533124257E-3</v>
          </cell>
          <cell r="J726">
            <v>7.749271609266143E-3</v>
          </cell>
        </row>
        <row r="727">
          <cell r="B727" t="str">
            <v>EHYD-PUM15</v>
          </cell>
          <cell r="C727" t="str">
            <v>VAR_fin</v>
          </cell>
          <cell r="D727" t="str">
            <v>ELC</v>
          </cell>
          <cell r="F727">
            <v>5.1570900586564135E-3</v>
          </cell>
          <cell r="G727">
            <v>9.9449175775015945E-3</v>
          </cell>
          <cell r="H727">
            <v>8.7807752678784358E-3</v>
          </cell>
          <cell r="I727">
            <v>8.1076854533124257E-3</v>
          </cell>
          <cell r="J727">
            <v>7.749271609266143E-3</v>
          </cell>
        </row>
        <row r="728">
          <cell r="B728" t="str">
            <v>EHYD-PUM15</v>
          </cell>
          <cell r="C728" t="str">
            <v>VAR_ncap</v>
          </cell>
          <cell r="D728" t="str">
            <v>-</v>
          </cell>
          <cell r="F728">
            <v>6.3058975003868803E-4</v>
          </cell>
          <cell r="G728">
            <v>1.6127878388717999E-6</v>
          </cell>
          <cell r="H728">
            <v>5.2485644627847005E-7</v>
          </cell>
          <cell r="I728">
            <v>3.1491051405286202E-6</v>
          </cell>
          <cell r="J728">
            <v>1.66698982776098E-6</v>
          </cell>
        </row>
        <row r="729">
          <cell r="B729" t="str">
            <v>EHYD-PUM15</v>
          </cell>
          <cell r="C729" t="str">
            <v>VAR_cap</v>
          </cell>
          <cell r="D729" t="str">
            <v>-</v>
          </cell>
          <cell r="F729">
            <v>6.3058975003868803E-4</v>
          </cell>
          <cell r="G729">
            <v>6.3220253787755999E-4</v>
          </cell>
          <cell r="H729">
            <v>6.3272739432383804E-4</v>
          </cell>
          <cell r="I729">
            <v>6.7152179019057195E-4</v>
          </cell>
          <cell r="J729">
            <v>6.7318878001833195E-4</v>
          </cell>
        </row>
        <row r="730">
          <cell r="B730" t="str">
            <v>D-EWST</v>
          </cell>
          <cell r="C730" t="str">
            <v>VAR_fout</v>
          </cell>
          <cell r="D730" t="str">
            <v>CO2</v>
          </cell>
          <cell r="E730">
            <v>2236.64043850198</v>
          </cell>
          <cell r="F730">
            <v>2235.4032205754002</v>
          </cell>
          <cell r="G730">
            <v>2268.7817741435101</v>
          </cell>
          <cell r="H730">
            <v>2238.51085073679</v>
          </cell>
          <cell r="I730">
            <v>2288.75372291647</v>
          </cell>
          <cell r="J730">
            <v>2317.39102934739</v>
          </cell>
        </row>
        <row r="731">
          <cell r="B731" t="str">
            <v>D-EWST</v>
          </cell>
          <cell r="C731" t="str">
            <v>VAR_fout</v>
          </cell>
          <cell r="D731" t="str">
            <v>EWST</v>
          </cell>
          <cell r="E731">
            <v>48.203457726335714</v>
          </cell>
          <cell r="F731">
            <v>48.176797988260667</v>
          </cell>
          <cell r="G731">
            <v>48.896171692558823</v>
          </cell>
          <cell r="H731">
            <v>48.243771716934475</v>
          </cell>
          <cell r="I731">
            <v>49.326588855958484</v>
          </cell>
          <cell r="J731">
            <v>49.943772184210872</v>
          </cell>
        </row>
        <row r="732">
          <cell r="B732" t="str">
            <v>D-EWST</v>
          </cell>
          <cell r="C732" t="str">
            <v>VAR_fin</v>
          </cell>
          <cell r="D732" t="str">
            <v>WSTNREN</v>
          </cell>
          <cell r="E732">
            <v>24.101728863167864</v>
          </cell>
          <cell r="F732">
            <v>24.088396773441811</v>
          </cell>
          <cell r="G732">
            <v>24.448079462753341</v>
          </cell>
          <cell r="H732">
            <v>24.121884167422305</v>
          </cell>
          <cell r="I732">
            <v>24.663294427979245</v>
          </cell>
          <cell r="J732">
            <v>24.971886092105443</v>
          </cell>
        </row>
        <row r="733">
          <cell r="B733" t="str">
            <v>D-EWST</v>
          </cell>
          <cell r="C733" t="str">
            <v>VAR_fin</v>
          </cell>
          <cell r="D733" t="str">
            <v>WSTREN</v>
          </cell>
          <cell r="E733">
            <v>24.101728863167864</v>
          </cell>
          <cell r="F733">
            <v>24.088396773441811</v>
          </cell>
          <cell r="G733">
            <v>24.448079462753341</v>
          </cell>
          <cell r="H733">
            <v>24.121884167422305</v>
          </cell>
          <cell r="I733">
            <v>24.663294427979245</v>
          </cell>
          <cell r="J733">
            <v>24.971886092105443</v>
          </cell>
        </row>
        <row r="734">
          <cell r="B734"/>
          <cell r="C734"/>
          <cell r="D734"/>
        </row>
        <row r="735">
          <cell r="B735"/>
          <cell r="C735"/>
          <cell r="D735"/>
        </row>
        <row r="736">
          <cell r="B736"/>
          <cell r="C736"/>
          <cell r="D736"/>
        </row>
        <row r="737">
          <cell r="B737"/>
          <cell r="C737"/>
          <cell r="D737"/>
        </row>
        <row r="738">
          <cell r="B738"/>
          <cell r="C738"/>
          <cell r="D738"/>
        </row>
        <row r="739">
          <cell r="B739"/>
          <cell r="C739"/>
          <cell r="D739"/>
        </row>
        <row r="740">
          <cell r="B740"/>
          <cell r="C740"/>
          <cell r="D740"/>
        </row>
        <row r="741">
          <cell r="B741"/>
          <cell r="C741"/>
          <cell r="D741"/>
        </row>
        <row r="742">
          <cell r="B742"/>
          <cell r="C742"/>
          <cell r="D742"/>
        </row>
        <row r="743">
          <cell r="B743"/>
          <cell r="C743"/>
          <cell r="D743"/>
        </row>
        <row r="744">
          <cell r="B744"/>
          <cell r="C744"/>
          <cell r="D744"/>
        </row>
        <row r="745">
          <cell r="B745"/>
          <cell r="C745"/>
          <cell r="D745"/>
        </row>
        <row r="746">
          <cell r="B746"/>
          <cell r="C746"/>
          <cell r="D746"/>
        </row>
        <row r="747">
          <cell r="B747"/>
          <cell r="C747"/>
          <cell r="D747"/>
        </row>
        <row r="748">
          <cell r="B748"/>
          <cell r="C748"/>
          <cell r="D748"/>
        </row>
        <row r="749">
          <cell r="B749"/>
          <cell r="C749"/>
          <cell r="D749"/>
        </row>
        <row r="750">
          <cell r="B750"/>
          <cell r="C750"/>
          <cell r="D750"/>
        </row>
        <row r="751">
          <cell r="B751"/>
          <cell r="C751"/>
          <cell r="D751"/>
        </row>
        <row r="752">
          <cell r="B752"/>
          <cell r="C752"/>
          <cell r="D752"/>
        </row>
        <row r="753">
          <cell r="B753"/>
          <cell r="C753"/>
          <cell r="D753"/>
        </row>
        <row r="754">
          <cell r="B754"/>
          <cell r="C754"/>
          <cell r="D754"/>
        </row>
        <row r="755">
          <cell r="B755"/>
          <cell r="C755"/>
          <cell r="D755"/>
        </row>
        <row r="756">
          <cell r="B756"/>
          <cell r="C756"/>
          <cell r="D756"/>
        </row>
        <row r="757">
          <cell r="B757"/>
          <cell r="C757"/>
          <cell r="D757"/>
        </row>
        <row r="758">
          <cell r="B758"/>
          <cell r="C758"/>
          <cell r="D758"/>
        </row>
        <row r="759">
          <cell r="B759"/>
          <cell r="C759"/>
          <cell r="D759"/>
        </row>
        <row r="760">
          <cell r="B760"/>
          <cell r="C760"/>
          <cell r="D760"/>
        </row>
        <row r="761">
          <cell r="B761"/>
          <cell r="C761"/>
          <cell r="D761"/>
        </row>
        <row r="762">
          <cell r="B762"/>
          <cell r="C762"/>
          <cell r="D762"/>
        </row>
        <row r="763">
          <cell r="B763"/>
          <cell r="C763"/>
          <cell r="D763"/>
        </row>
        <row r="764">
          <cell r="B764"/>
          <cell r="C764"/>
          <cell r="D764"/>
        </row>
        <row r="765">
          <cell r="B765"/>
          <cell r="C765"/>
          <cell r="D765"/>
        </row>
        <row r="766">
          <cell r="B766"/>
          <cell r="C766"/>
          <cell r="D766"/>
        </row>
        <row r="767">
          <cell r="B767"/>
          <cell r="C767"/>
          <cell r="D767"/>
        </row>
        <row r="768">
          <cell r="B768"/>
          <cell r="C768"/>
          <cell r="D768"/>
        </row>
        <row r="769">
          <cell r="B769"/>
          <cell r="C769"/>
          <cell r="D769"/>
        </row>
        <row r="770">
          <cell r="B770"/>
          <cell r="C770"/>
          <cell r="D770"/>
        </row>
        <row r="771">
          <cell r="B771"/>
          <cell r="C771"/>
          <cell r="D771"/>
        </row>
        <row r="772">
          <cell r="B772"/>
          <cell r="C772"/>
          <cell r="D772"/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71.053701189143482</v>
          </cell>
          <cell r="E4">
            <v>14.404380680957228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5.1308479953743248E-2</v>
          </cell>
          <cell r="E5">
            <v>6.449308519629296E-2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5.7167283990128492</v>
          </cell>
          <cell r="E6">
            <v>11.946089733626456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65.285664310176841</v>
          </cell>
          <cell r="E7">
            <v>2.3937978621344702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576.77465193154626</v>
          </cell>
          <cell r="E8">
            <v>1140.926129456006</v>
          </cell>
        </row>
        <row r="9">
          <cell r="A9" t="str">
            <v>CO2_O</v>
          </cell>
          <cell r="B9" t="str">
            <v>VAR_fout</v>
          </cell>
          <cell r="C9" t="str">
            <v>CHPWSTCCS</v>
          </cell>
          <cell r="D9">
            <v>643.3739647364547</v>
          </cell>
          <cell r="E9">
            <v>1088.6128324740107</v>
          </cell>
        </row>
        <row r="10">
          <cell r="A10" t="str">
            <v>CO2_O</v>
          </cell>
          <cell r="B10" t="str">
            <v>VAR_fout</v>
          </cell>
          <cell r="C10" t="str">
            <v>ITOT-CHPWSTCCS</v>
          </cell>
          <cell r="D10">
            <v>140.44914786452998</v>
          </cell>
          <cell r="E10">
            <v>714.9397852343111</v>
          </cell>
        </row>
        <row r="11">
          <cell r="A11" t="str">
            <v>CO2_O</v>
          </cell>
          <cell r="B11" t="str">
            <v>VAR_fout</v>
          </cell>
          <cell r="C11" t="str">
            <v>ITOT-CHPNGACCS</v>
          </cell>
          <cell r="D11">
            <v>0.88510195268697367</v>
          </cell>
          <cell r="E11">
            <v>37.895873033535487</v>
          </cell>
        </row>
        <row r="12">
          <cell r="A12" t="str">
            <v>CO2_O</v>
          </cell>
          <cell r="B12" t="str">
            <v>VAR_fout</v>
          </cell>
          <cell r="C12" t="str">
            <v>SUP_WSTHTGBIOCCS</v>
          </cell>
          <cell r="D12">
            <v>7.0014258722572217E-3</v>
          </cell>
          <cell r="E12">
            <v>1.0491073292690596E-2</v>
          </cell>
        </row>
        <row r="13">
          <cell r="A13" t="str">
            <v>CO2_O</v>
          </cell>
          <cell r="B13" t="str">
            <v>VAR_fout</v>
          </cell>
          <cell r="C13" t="str">
            <v>ITOT-CHPWODCCS</v>
          </cell>
          <cell r="D13">
            <v>530.96530761653321</v>
          </cell>
          <cell r="E13">
            <v>893.55582809285522</v>
          </cell>
        </row>
        <row r="14">
          <cell r="A14" t="str">
            <v>CO2_O</v>
          </cell>
          <cell r="B14" t="str">
            <v>VAR_fout</v>
          </cell>
          <cell r="C14" t="str">
            <v>EWOD-CCS</v>
          </cell>
          <cell r="D14">
            <v>0.49981355984833897</v>
          </cell>
          <cell r="E14">
            <v>3.2041244421862225</v>
          </cell>
        </row>
        <row r="15">
          <cell r="A15" t="str">
            <v>CO2_O</v>
          </cell>
          <cell r="B15" t="str">
            <v>VAR_fout</v>
          </cell>
          <cell r="C15" t="str">
            <v>ITOT-PROCESSCO2CCS</v>
          </cell>
          <cell r="D15">
            <v>0.14436520399382197</v>
          </cell>
          <cell r="E15">
            <v>1031.8800764599173</v>
          </cell>
        </row>
        <row r="16">
          <cell r="A16" t="str">
            <v>CO2_O</v>
          </cell>
          <cell r="B16" t="str">
            <v>VAR_fout</v>
          </cell>
          <cell r="C16" t="str">
            <v>SUP_WODH2CCS</v>
          </cell>
          <cell r="E16">
            <v>971.30325522702344</v>
          </cell>
        </row>
        <row r="17">
          <cell r="A17" t="str">
            <v>CO2_O</v>
          </cell>
          <cell r="B17" t="str">
            <v>VAR_fout</v>
          </cell>
          <cell r="C17" t="str">
            <v>SUP_WODBIOCCS</v>
          </cell>
          <cell r="D17">
            <v>3.3612147462613755E-2</v>
          </cell>
          <cell r="E17">
            <v>4.2832270097675838E-2</v>
          </cell>
        </row>
        <row r="18">
          <cell r="A18" t="str">
            <v>CO2_O</v>
          </cell>
          <cell r="B18" t="str">
            <v>VAR_fout</v>
          </cell>
          <cell r="C18" t="str">
            <v>SUP_NGAH2CCS</v>
          </cell>
          <cell r="E18">
            <v>14.022539803507257</v>
          </cell>
        </row>
        <row r="19">
          <cell r="A19" t="str">
            <v>CO2_O</v>
          </cell>
          <cell r="B19" t="str">
            <v>VAR_fout</v>
          </cell>
          <cell r="C19" t="str">
            <v>CT_CWODETHCCS</v>
          </cell>
          <cell r="D19">
            <v>2.9686335388413279E-3</v>
          </cell>
          <cell r="E19">
            <v>5.2877429114279924</v>
          </cell>
        </row>
        <row r="20">
          <cell r="A20" t="str">
            <v>CO2_O</v>
          </cell>
          <cell r="B20" t="str">
            <v>VAR_fout</v>
          </cell>
          <cell r="C20" t="str">
            <v>SUP_DAC</v>
          </cell>
          <cell r="D20">
            <v>7.5730618218684438E-3</v>
          </cell>
          <cell r="E20">
            <v>5.5411124141854666E-2</v>
          </cell>
        </row>
        <row r="21">
          <cell r="A21" t="str">
            <v>CO2_O</v>
          </cell>
          <cell r="B21" t="str">
            <v>VAR_fout</v>
          </cell>
          <cell r="C21" t="str">
            <v>CT_CWODBDSCCS</v>
          </cell>
          <cell r="D21">
            <v>3.1681190070518311E-2</v>
          </cell>
          <cell r="E21">
            <v>230.43144848118527</v>
          </cell>
        </row>
        <row r="22">
          <cell r="A22" t="str">
            <v>CO2_O</v>
          </cell>
          <cell r="B22" t="str">
            <v>VAR_fin</v>
          </cell>
          <cell r="C22" t="str">
            <v>D-CO2_O</v>
          </cell>
          <cell r="D22">
            <v>1893.1335833229493</v>
          </cell>
          <cell r="E22">
            <v>6132.1449337584982</v>
          </cell>
        </row>
        <row r="23">
          <cell r="A23" t="str">
            <v>CO2_Q</v>
          </cell>
          <cell r="B23" t="str">
            <v>VAR_fout</v>
          </cell>
          <cell r="C23" t="str">
            <v>D-CO2_O</v>
          </cell>
          <cell r="D23">
            <v>833.33276683280565</v>
          </cell>
          <cell r="E23">
            <v>1904.7621117686181</v>
          </cell>
        </row>
        <row r="24">
          <cell r="A24" t="str">
            <v>CO2_Q</v>
          </cell>
          <cell r="B24" t="str">
            <v>VAR_fin</v>
          </cell>
          <cell r="C24" t="str">
            <v>CO2SINK</v>
          </cell>
          <cell r="D24">
            <v>833.33276683280565</v>
          </cell>
          <cell r="E24">
            <v>1904.7621117686181</v>
          </cell>
        </row>
        <row r="25">
          <cell r="A25" t="str">
            <v>CO2_X</v>
          </cell>
          <cell r="B25" t="str">
            <v>VAR_fout</v>
          </cell>
          <cell r="C25" t="str">
            <v>D-CO2_O</v>
          </cell>
          <cell r="D25">
            <v>988.74711530099523</v>
          </cell>
          <cell r="E25">
            <v>4212.9784413089346</v>
          </cell>
        </row>
        <row r="26">
          <cell r="A26" t="str">
            <v>CO2_X</v>
          </cell>
          <cell r="B26" t="str">
            <v>VAR_fin</v>
          </cell>
          <cell r="C26" t="str">
            <v>CO2EXP</v>
          </cell>
          <cell r="D26">
            <v>988.74711530099523</v>
          </cell>
          <cell r="E26">
            <v>4212.9784413089346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0.24750380367038302</v>
          </cell>
          <cell r="F4">
            <v>8.2233586303650445E-4</v>
          </cell>
          <cell r="G4">
            <v>5.2911506556669208E-4</v>
          </cell>
          <cell r="H4">
            <v>3.7962209350949228E-4</v>
          </cell>
          <cell r="I4">
            <v>1.0082573924312744E-3</v>
          </cell>
        </row>
        <row r="5">
          <cell r="A5" t="str">
            <v>EXPELC_DE</v>
          </cell>
          <cell r="C5" t="str">
            <v>ELC_E-DE</v>
          </cell>
          <cell r="D5">
            <v>26.49298096819291</v>
          </cell>
          <cell r="E5">
            <v>7.2890409443313986E-4</v>
          </cell>
          <cell r="F5">
            <v>8.0575741462236611E-4</v>
          </cell>
          <cell r="G5">
            <v>6.7088926397876434E-4</v>
          </cell>
          <cell r="H5">
            <v>1.6323868009356247E-3</v>
          </cell>
          <cell r="I5">
            <v>5.1496254670601671E-4</v>
          </cell>
        </row>
        <row r="6">
          <cell r="A6" t="str">
            <v>IMPDSL</v>
          </cell>
          <cell r="C6" t="str">
            <v>DSL</v>
          </cell>
          <cell r="D6">
            <v>117.27774512461038</v>
          </cell>
          <cell r="E6">
            <v>108.37673951479448</v>
          </cell>
          <cell r="F6">
            <v>92.847585680834669</v>
          </cell>
          <cell r="G6">
            <v>63.290583993347724</v>
          </cell>
          <cell r="H6">
            <v>29.147093249242353</v>
          </cell>
        </row>
        <row r="7">
          <cell r="A7" t="str">
            <v>IMPH2</v>
          </cell>
          <cell r="C7" t="str">
            <v>H2</v>
          </cell>
          <cell r="H7">
            <v>7.0031552944949285</v>
          </cell>
          <cell r="I7">
            <v>7.0035665091559371</v>
          </cell>
        </row>
        <row r="8">
          <cell r="A8" t="str">
            <v>IMPELC_AT</v>
          </cell>
          <cell r="C8" t="str">
            <v>ELC_I-AT</v>
          </cell>
          <cell r="D8">
            <v>15.013806910745345</v>
          </cell>
          <cell r="E8">
            <v>5.1548090132466058</v>
          </cell>
          <cell r="F8">
            <v>1.8609576167694217</v>
          </cell>
          <cell r="G8">
            <v>0.82761617683274513</v>
          </cell>
          <cell r="H8">
            <v>1.0042781463009298</v>
          </cell>
          <cell r="I8">
            <v>3.6325309830175732</v>
          </cell>
        </row>
        <row r="9">
          <cell r="A9" t="str">
            <v>IMPELC_AT</v>
          </cell>
          <cell r="C9" t="str">
            <v>ELCS</v>
          </cell>
          <cell r="D9">
            <v>15.013806910745345</v>
          </cell>
          <cell r="E9">
            <v>5.1548090132466058</v>
          </cell>
          <cell r="F9">
            <v>1.8609576167694217</v>
          </cell>
          <cell r="G9">
            <v>0.82761617683274513</v>
          </cell>
          <cell r="H9">
            <v>1.0042781463009298</v>
          </cell>
          <cell r="I9">
            <v>3.6325309830175732</v>
          </cell>
        </row>
        <row r="10">
          <cell r="A10" t="str">
            <v>IMPELC_FR</v>
          </cell>
          <cell r="C10" t="str">
            <v>ELC_I-FR</v>
          </cell>
          <cell r="D10">
            <v>28.948622201016029</v>
          </cell>
          <cell r="E10">
            <v>22.607213010046706</v>
          </cell>
          <cell r="F10">
            <v>29.276583624337725</v>
          </cell>
          <cell r="G10">
            <v>13.734623801984666</v>
          </cell>
          <cell r="H10">
            <v>11.13769051976389</v>
          </cell>
          <cell r="I10">
            <v>9.0776683838974197</v>
          </cell>
        </row>
        <row r="11">
          <cell r="A11" t="str">
            <v>IMPELC_FR</v>
          </cell>
          <cell r="C11" t="str">
            <v>ELCS</v>
          </cell>
          <cell r="D11">
            <v>28.948622201016029</v>
          </cell>
          <cell r="E11">
            <v>22.607213010046706</v>
          </cell>
          <cell r="F11">
            <v>29.276583624337725</v>
          </cell>
          <cell r="G11">
            <v>13.734623801984666</v>
          </cell>
          <cell r="H11">
            <v>11.13769051976389</v>
          </cell>
          <cell r="I11">
            <v>9.0776683838974197</v>
          </cell>
        </row>
        <row r="12">
          <cell r="A12" t="str">
            <v>RNWHYDR1</v>
          </cell>
          <cell r="C12" t="str">
            <v>HYDR</v>
          </cell>
          <cell r="D12">
            <v>66.632402919540894</v>
          </cell>
          <cell r="E12">
            <v>55.764001041746006</v>
          </cell>
          <cell r="F12">
            <v>65.553238267125138</v>
          </cell>
          <cell r="G12">
            <v>64.468709142380831</v>
          </cell>
          <cell r="H12">
            <v>66.300762098740918</v>
          </cell>
          <cell r="I12">
            <v>66.134975874815268</v>
          </cell>
        </row>
        <row r="13">
          <cell r="A13" t="str">
            <v>EXPELC_IT</v>
          </cell>
          <cell r="C13" t="str">
            <v>ELC_E-IT</v>
          </cell>
          <cell r="D13">
            <v>71.694107959908209</v>
          </cell>
          <cell r="E13">
            <v>34.863140629712817</v>
          </cell>
          <cell r="F13">
            <v>52.951175020267051</v>
          </cell>
          <cell r="G13">
            <v>28.992447858189518</v>
          </cell>
          <cell r="H13">
            <v>13.51431508180519</v>
          </cell>
          <cell r="I13">
            <v>11.732114515389112</v>
          </cell>
        </row>
        <row r="14">
          <cell r="A14" t="str">
            <v>IMPLNG</v>
          </cell>
          <cell r="C14" t="str">
            <v>LBIO</v>
          </cell>
          <cell r="G14">
            <v>2.1347047134731922</v>
          </cell>
          <cell r="H14">
            <v>3.3083230483270409E-3</v>
          </cell>
          <cell r="I14">
            <v>2.1348523356357956</v>
          </cell>
        </row>
        <row r="15">
          <cell r="A15" t="str">
            <v>IMPLNG</v>
          </cell>
          <cell r="C15" t="str">
            <v>LNGA</v>
          </cell>
          <cell r="G15">
            <v>9.9371499276099421E-4</v>
          </cell>
          <cell r="H15">
            <v>3.2370032758463696E-3</v>
          </cell>
          <cell r="I15">
            <v>8.4657926694794853E-4</v>
          </cell>
        </row>
        <row r="16">
          <cell r="A16" t="str">
            <v>IMPURN1</v>
          </cell>
          <cell r="C16" t="str">
            <v>URN</v>
          </cell>
          <cell r="D16">
            <v>250.94818034850772</v>
          </cell>
          <cell r="E16">
            <v>253.29953995019852</v>
          </cell>
          <cell r="F16">
            <v>215.44379718265554</v>
          </cell>
          <cell r="G16">
            <v>211.90208273702825</v>
          </cell>
          <cell r="H16">
            <v>98.945489117999017</v>
          </cell>
        </row>
        <row r="17">
          <cell r="A17" t="str">
            <v>EXPELC_AT</v>
          </cell>
          <cell r="C17" t="str">
            <v>ELC_E-AT</v>
          </cell>
          <cell r="D17">
            <v>6.2295573570535971</v>
          </cell>
          <cell r="E17">
            <v>1.1503928250753172E-3</v>
          </cell>
          <cell r="F17">
            <v>1.3076495994228249E-3</v>
          </cell>
          <cell r="G17">
            <v>2.4103894709878908E-4</v>
          </cell>
          <cell r="H17">
            <v>2.2654131752888223E-4</v>
          </cell>
          <cell r="I17">
            <v>1.3741099151304747E-4</v>
          </cell>
        </row>
        <row r="18">
          <cell r="A18" t="str">
            <v>EXPELC_FR</v>
          </cell>
          <cell r="C18" t="str">
            <v>ELC_E-FR</v>
          </cell>
          <cell r="D18">
            <v>12.753360609574978</v>
          </cell>
          <cell r="E18">
            <v>9.2080217108455589E-4</v>
          </cell>
          <cell r="F18">
            <v>8.6484933174716988E-4</v>
          </cell>
          <cell r="G18">
            <v>3.5490130307581393E-4</v>
          </cell>
          <cell r="H18">
            <v>1.0206701614697907E-3</v>
          </cell>
          <cell r="I18">
            <v>8.2164716738860092E-4</v>
          </cell>
        </row>
        <row r="19">
          <cell r="A19" t="str">
            <v>RNWWND1</v>
          </cell>
          <cell r="C19" t="str">
            <v>WND</v>
          </cell>
          <cell r="D19">
            <v>0.51990961795124291</v>
          </cell>
          <cell r="E19">
            <v>0.54117574128236789</v>
          </cell>
          <cell r="F19">
            <v>0.49920899841644811</v>
          </cell>
          <cell r="G19">
            <v>2.046046470457104</v>
          </cell>
          <cell r="H19">
            <v>2.5200021033707878</v>
          </cell>
          <cell r="I19">
            <v>2.5200060650968839</v>
          </cell>
        </row>
        <row r="20">
          <cell r="A20" t="str">
            <v>RNWWND2</v>
          </cell>
          <cell r="C20" t="str">
            <v>WND</v>
          </cell>
          <cell r="D20">
            <v>1.4864532549442231E-3</v>
          </cell>
          <cell r="E20">
            <v>1.4876890486061024E-3</v>
          </cell>
          <cell r="F20">
            <v>1.5166778788108231E-3</v>
          </cell>
          <cell r="G20">
            <v>1.5371427100170027E-3</v>
          </cell>
          <cell r="H20">
            <v>4.6663379958602791</v>
          </cell>
          <cell r="I20">
            <v>5.4000009433798626</v>
          </cell>
        </row>
        <row r="21">
          <cell r="A21" t="str">
            <v>RNWMNR1</v>
          </cell>
          <cell r="C21" t="str">
            <v>MNR</v>
          </cell>
          <cell r="D21">
            <v>3.7980859383670347</v>
          </cell>
          <cell r="E21">
            <v>9.3828709851330352</v>
          </cell>
          <cell r="F21">
            <v>12.540350644009836</v>
          </cell>
          <cell r="G21">
            <v>12.540422822869763</v>
          </cell>
          <cell r="H21">
            <v>12.540034861617031</v>
          </cell>
          <cell r="I21">
            <v>12.540423393311977</v>
          </cell>
        </row>
        <row r="22">
          <cell r="A22" t="str">
            <v>RNWWND3</v>
          </cell>
          <cell r="C22" t="str">
            <v>WND</v>
          </cell>
          <cell r="D22">
            <v>1.3477814532806653E-3</v>
          </cell>
          <cell r="E22">
            <v>1.3478501865488088E-3</v>
          </cell>
          <cell r="F22">
            <v>1.3741056446573995E-3</v>
          </cell>
          <cell r="G22">
            <v>1.3905589834814643E-3</v>
          </cell>
          <cell r="H22">
            <v>1.1128478413206494E-2</v>
          </cell>
          <cell r="I22">
            <v>0.36000141473137637</v>
          </cell>
        </row>
        <row r="23">
          <cell r="A23" t="str">
            <v>RNWMNR2</v>
          </cell>
          <cell r="C23" t="str">
            <v>MNR</v>
          </cell>
          <cell r="H23">
            <v>3.6377710021320213E-3</v>
          </cell>
          <cell r="I23">
            <v>6.270207750766259</v>
          </cell>
        </row>
        <row r="24">
          <cell r="A24" t="str">
            <v>RNWWND4</v>
          </cell>
          <cell r="C24" t="str">
            <v>WND</v>
          </cell>
          <cell r="D24">
            <v>6.7766144138058874E-4</v>
          </cell>
          <cell r="E24">
            <v>6.7532781883656429E-4</v>
          </cell>
          <cell r="F24">
            <v>6.8701566699211998E-4</v>
          </cell>
          <cell r="G24">
            <v>6.9279051180758805E-4</v>
          </cell>
          <cell r="H24">
            <v>1.0283415183156355E-3</v>
          </cell>
          <cell r="I24">
            <v>12.368168050704869</v>
          </cell>
        </row>
        <row r="25">
          <cell r="A25" t="str">
            <v>RNWMNR3</v>
          </cell>
          <cell r="C25" t="str">
            <v>MNR</v>
          </cell>
          <cell r="H25">
            <v>1.4976317972239894E-3</v>
          </cell>
          <cell r="I25">
            <v>6.4636481366614259E-3</v>
          </cell>
        </row>
        <row r="26">
          <cell r="A26" t="str">
            <v>IMPLFO1</v>
          </cell>
          <cell r="C26" t="str">
            <v>LFO</v>
          </cell>
          <cell r="D26">
            <v>101.75652998056667</v>
          </cell>
          <cell r="E26">
            <v>90.977033154194501</v>
          </cell>
          <cell r="F26">
            <v>80.30119809424184</v>
          </cell>
          <cell r="G26">
            <v>41.868830738149853</v>
          </cell>
          <cell r="H26">
            <v>11.109160990973303</v>
          </cell>
        </row>
        <row r="27">
          <cell r="A27" t="str">
            <v>RNWWND5</v>
          </cell>
          <cell r="C27" t="str">
            <v>WND</v>
          </cell>
          <cell r="D27">
            <v>6.0887158865210187E-4</v>
          </cell>
          <cell r="E27">
            <v>6.0639292734984674E-4</v>
          </cell>
          <cell r="F27">
            <v>6.1705933264832912E-4</v>
          </cell>
          <cell r="G27">
            <v>6.2194218794901128E-4</v>
          </cell>
          <cell r="H27">
            <v>8.5481696046639055E-4</v>
          </cell>
          <cell r="I27">
            <v>2.7964226733206911E-3</v>
          </cell>
        </row>
        <row r="28">
          <cell r="A28" t="str">
            <v>IMPBNGA</v>
          </cell>
          <cell r="C28" t="str">
            <v>BIO</v>
          </cell>
          <cell r="E28">
            <v>0.51650027193597325</v>
          </cell>
          <cell r="F28">
            <v>1.1671412403196113</v>
          </cell>
          <cell r="G28">
            <v>2.2314125481427087</v>
          </cell>
          <cell r="H28">
            <v>4.6001182044962423</v>
          </cell>
          <cell r="I28">
            <v>1.123117924456895E-3</v>
          </cell>
        </row>
        <row r="29">
          <cell r="A29" t="str">
            <v>RNWGEO1</v>
          </cell>
          <cell r="C29" t="str">
            <v>GEO</v>
          </cell>
          <cell r="H29">
            <v>0.19161414789098791</v>
          </cell>
          <cell r="I29">
            <v>0.1919058138938497</v>
          </cell>
        </row>
        <row r="30">
          <cell r="A30" t="str">
            <v>RNWGEO2</v>
          </cell>
          <cell r="C30" t="str">
            <v>GEO</v>
          </cell>
          <cell r="H30">
            <v>1.4253418285366507E-2</v>
          </cell>
          <cell r="I30">
            <v>1.372737335777972E-2</v>
          </cell>
        </row>
        <row r="31">
          <cell r="A31" t="str">
            <v>RNWGEO3</v>
          </cell>
          <cell r="C31" t="str">
            <v>GEO</v>
          </cell>
          <cell r="H31">
            <v>4.2797873442157004E-3</v>
          </cell>
          <cell r="I31">
            <v>4.5255027690005141E-3</v>
          </cell>
        </row>
        <row r="32">
          <cell r="A32" t="str">
            <v>RNWGEO4</v>
          </cell>
          <cell r="C32" t="str">
            <v>GEO</v>
          </cell>
          <cell r="H32">
            <v>3.1843794930582212E-3</v>
          </cell>
          <cell r="I32">
            <v>3.3232506507775992E-3</v>
          </cell>
        </row>
        <row r="33">
          <cell r="A33" t="str">
            <v>RNWGEO5</v>
          </cell>
          <cell r="C33" t="str">
            <v>GEO</v>
          </cell>
          <cell r="H33">
            <v>2.5859045244501491E-3</v>
          </cell>
          <cell r="I33">
            <v>2.6815883050298251E-3</v>
          </cell>
        </row>
        <row r="34">
          <cell r="A34" t="str">
            <v>IMPGSL</v>
          </cell>
          <cell r="C34" t="str">
            <v>GSL</v>
          </cell>
          <cell r="D34">
            <v>80.723925839357534</v>
          </cell>
          <cell r="E34">
            <v>79.893326195601489</v>
          </cell>
          <cell r="F34">
            <v>72.123202205904335</v>
          </cell>
          <cell r="G34">
            <v>43.630867005223934</v>
          </cell>
          <cell r="H34">
            <v>5.3822120875243815</v>
          </cell>
        </row>
        <row r="35">
          <cell r="A35" t="str">
            <v>RNWWOD1</v>
          </cell>
          <cell r="C35" t="str">
            <v>WOD</v>
          </cell>
          <cell r="D35">
            <v>11.111872887840471</v>
          </cell>
          <cell r="E35">
            <v>11.952882449447699</v>
          </cell>
          <cell r="F35">
            <v>13.214392618395328</v>
          </cell>
          <cell r="G35">
            <v>15.316909927368947</v>
          </cell>
          <cell r="H35">
            <v>16.266395753296994</v>
          </cell>
          <cell r="I35">
            <v>16.956994197411991</v>
          </cell>
        </row>
        <row r="36">
          <cell r="A36" t="str">
            <v>RNWWOD2</v>
          </cell>
          <cell r="C36" t="str">
            <v>WOD</v>
          </cell>
          <cell r="D36">
            <v>7.5116659031410746</v>
          </cell>
          <cell r="E36">
            <v>7.543140214067213</v>
          </cell>
          <cell r="F36">
            <v>7.5903474653166763</v>
          </cell>
          <cell r="G36">
            <v>7.6690265869902579</v>
          </cell>
          <cell r="H36">
            <v>7.6690259513776269</v>
          </cell>
          <cell r="I36">
            <v>7.6690264977790825</v>
          </cell>
        </row>
        <row r="37">
          <cell r="A37" t="str">
            <v>RNWWOD3</v>
          </cell>
          <cell r="C37" t="str">
            <v>WOD</v>
          </cell>
          <cell r="D37">
            <v>3.1682388131829722</v>
          </cell>
          <cell r="E37">
            <v>3.4956699207416384</v>
          </cell>
          <cell r="F37">
            <v>3.9868127973272567</v>
          </cell>
          <cell r="G37">
            <v>4.8053852872599814</v>
          </cell>
          <cell r="H37">
            <v>4.8053844472979916</v>
          </cell>
          <cell r="I37">
            <v>4.8053857249392724</v>
          </cell>
        </row>
        <row r="38">
          <cell r="A38" t="str">
            <v>RNWWOD4</v>
          </cell>
          <cell r="C38" t="str">
            <v>WOD</v>
          </cell>
          <cell r="D38">
            <v>13.656480900342315</v>
          </cell>
          <cell r="E38">
            <v>14.899040167908812</v>
          </cell>
          <cell r="F38">
            <v>16.762868324718415</v>
          </cell>
          <cell r="G38">
            <v>19.869253719704894</v>
          </cell>
          <cell r="H38">
            <v>19.869246258050389</v>
          </cell>
          <cell r="I38">
            <v>19.869255721075966</v>
          </cell>
        </row>
        <row r="39">
          <cell r="A39" t="str">
            <v>RNWWOD5</v>
          </cell>
          <cell r="C39" t="str">
            <v>WOD</v>
          </cell>
          <cell r="D39">
            <v>9.5240779660836505</v>
          </cell>
          <cell r="E39">
            <v>9.5100939272767224</v>
          </cell>
          <cell r="F39">
            <v>5.8464279930950047</v>
          </cell>
          <cell r="G39">
            <v>1.8727120390770183E-2</v>
          </cell>
          <cell r="H39">
            <v>6.1426135524636476E-3</v>
          </cell>
          <cell r="I39">
            <v>6.7135783417413712</v>
          </cell>
        </row>
        <row r="40">
          <cell r="A40" t="str">
            <v>RNNWWST1</v>
          </cell>
          <cell r="C40" t="str">
            <v>WSTNREN</v>
          </cell>
          <cell r="D40">
            <v>35.611735153335118</v>
          </cell>
          <cell r="E40">
            <v>35.88238400658814</v>
          </cell>
          <cell r="F40">
            <v>35.489476116456203</v>
          </cell>
          <cell r="G40">
            <v>35.039964040908195</v>
          </cell>
          <cell r="H40">
            <v>35.403581761917678</v>
          </cell>
          <cell r="I40">
            <v>35.60319094505433</v>
          </cell>
        </row>
        <row r="41">
          <cell r="A41" t="str">
            <v>RNWSOL1</v>
          </cell>
          <cell r="C41" t="str">
            <v>SOL</v>
          </cell>
          <cell r="D41">
            <v>12.556466779863634</v>
          </cell>
          <cell r="E41">
            <v>16.523419564466291</v>
          </cell>
          <cell r="F41">
            <v>30.400920258566003</v>
          </cell>
          <cell r="G41">
            <v>35.875444457581352</v>
          </cell>
          <cell r="H41">
            <v>75.212534532149732</v>
          </cell>
          <cell r="I41">
            <v>100.4473954663913</v>
          </cell>
        </row>
        <row r="42">
          <cell r="A42" t="str">
            <v>IMPHFO1</v>
          </cell>
          <cell r="C42" t="str">
            <v>HFO</v>
          </cell>
          <cell r="D42">
            <v>2.7763710033728568</v>
          </cell>
          <cell r="E42">
            <v>1.7035132566277152E-3</v>
          </cell>
          <cell r="F42">
            <v>4.5162986893155215E-3</v>
          </cell>
          <cell r="G42">
            <v>9.1507763263567533E-4</v>
          </cell>
          <cell r="H42">
            <v>2.4554825071616505E-3</v>
          </cell>
        </row>
        <row r="43">
          <cell r="A43" t="str">
            <v>RNWHYDD1</v>
          </cell>
          <cell r="C43" t="str">
            <v>HYDD</v>
          </cell>
          <cell r="D43">
            <v>66.745680063479398</v>
          </cell>
          <cell r="E43">
            <v>49.798798407385028</v>
          </cell>
          <cell r="F43">
            <v>68.532108787152438</v>
          </cell>
          <cell r="G43">
            <v>70.679362995714385</v>
          </cell>
          <cell r="H43">
            <v>69.016416152322535</v>
          </cell>
          <cell r="I43">
            <v>69.182202886869661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2.4971992519649358</v>
          </cell>
          <cell r="H44">
            <v>1.866717498644443</v>
          </cell>
        </row>
        <row r="45">
          <cell r="A45" t="str">
            <v>IMPBDS</v>
          </cell>
          <cell r="C45" t="str">
            <v>BDS</v>
          </cell>
          <cell r="D45">
            <v>2.5690196650852841</v>
          </cell>
          <cell r="E45">
            <v>2.7673668353095962</v>
          </cell>
          <cell r="F45">
            <v>3.0035044244476343</v>
          </cell>
          <cell r="G45">
            <v>3.1523205898456554</v>
          </cell>
          <cell r="H45">
            <v>3.2478909911001241</v>
          </cell>
          <cell r="I45">
            <v>18.525003265020043</v>
          </cell>
        </row>
        <row r="46">
          <cell r="A46" t="str">
            <v>IMPCOA1</v>
          </cell>
          <cell r="C46" t="str">
            <v>COA</v>
          </cell>
          <cell r="D46">
            <v>3.6600058520537084</v>
          </cell>
          <cell r="E46">
            <v>3.5647172961192743</v>
          </cell>
          <cell r="F46">
            <v>3.251839077935808</v>
          </cell>
          <cell r="G46">
            <v>1.2210612137065618E-3</v>
          </cell>
          <cell r="H46">
            <v>2.0144497958067471E-3</v>
          </cell>
          <cell r="I46">
            <v>5.877427324781461E-4</v>
          </cell>
        </row>
        <row r="47">
          <cell r="A47" t="str">
            <v>IMPETH</v>
          </cell>
          <cell r="C47" t="str">
            <v>ETH</v>
          </cell>
          <cell r="D47">
            <v>4.434147688779726</v>
          </cell>
          <cell r="E47">
            <v>4.626680824892432</v>
          </cell>
          <cell r="F47">
            <v>3.7399058396451741</v>
          </cell>
          <cell r="G47">
            <v>2.5268344175643298</v>
          </cell>
          <cell r="H47">
            <v>3.8203058915900052</v>
          </cell>
          <cell r="I47">
            <v>0.74026391134339764</v>
          </cell>
        </row>
        <row r="48">
          <cell r="A48" t="str">
            <v>IMPELC_DE</v>
          </cell>
          <cell r="C48" t="str">
            <v>ELC_I-DE</v>
          </cell>
          <cell r="D48">
            <v>46.398476559980189</v>
          </cell>
          <cell r="E48">
            <v>22.512008379170531</v>
          </cell>
          <cell r="F48">
            <v>17.549978904459483</v>
          </cell>
          <cell r="G48">
            <v>9.4966086045103832</v>
          </cell>
          <cell r="H48">
            <v>15.356622988807569</v>
          </cell>
          <cell r="I48">
            <v>12.657962247893993</v>
          </cell>
        </row>
        <row r="49">
          <cell r="A49" t="str">
            <v>IMPELC_DE</v>
          </cell>
          <cell r="C49" t="str">
            <v>ELCS</v>
          </cell>
          <cell r="D49">
            <v>46.398476559980189</v>
          </cell>
          <cell r="E49">
            <v>22.512008379170531</v>
          </cell>
          <cell r="F49">
            <v>17.549978904459483</v>
          </cell>
          <cell r="G49">
            <v>9.4966086045103832</v>
          </cell>
          <cell r="H49">
            <v>15.356622988807569</v>
          </cell>
          <cell r="I49">
            <v>12.657962247893993</v>
          </cell>
        </row>
        <row r="50">
          <cell r="A50" t="str">
            <v>RNWWST1</v>
          </cell>
          <cell r="C50" t="str">
            <v>WSTREN</v>
          </cell>
          <cell r="D50">
            <v>33.781101100321713</v>
          </cell>
          <cell r="E50">
            <v>33.781098922007047</v>
          </cell>
          <cell r="F50">
            <v>33.781099482033291</v>
          </cell>
          <cell r="G50">
            <v>33.781134655118557</v>
          </cell>
          <cell r="H50">
            <v>33.88280332845288</v>
          </cell>
          <cell r="I50">
            <v>35.127643973683455</v>
          </cell>
        </row>
        <row r="51">
          <cell r="A51" t="str">
            <v>IMPNGA1</v>
          </cell>
          <cell r="C51" t="str">
            <v>NGA</v>
          </cell>
          <cell r="D51">
            <v>117.08643877626</v>
          </cell>
          <cell r="E51">
            <v>106.71999986025214</v>
          </cell>
          <cell r="F51">
            <v>97.233493137759581</v>
          </cell>
          <cell r="G51">
            <v>73.646154881588956</v>
          </cell>
          <cell r="H51">
            <v>32.771276418387643</v>
          </cell>
          <cell r="I51">
            <v>13.309143930877299</v>
          </cell>
        </row>
        <row r="52">
          <cell r="A52" t="str">
            <v>IMPELC_IT</v>
          </cell>
          <cell r="C52" t="str">
            <v>ELC_I-IT</v>
          </cell>
          <cell r="D52">
            <v>6.7990986532379694</v>
          </cell>
          <cell r="E52">
            <v>7.3171723556097286E-4</v>
          </cell>
          <cell r="F52">
            <v>6.3671305188882821E-4</v>
          </cell>
          <cell r="G52">
            <v>2.5997854093891103E-4</v>
          </cell>
          <cell r="H52">
            <v>3.1564949837307175E-4</v>
          </cell>
          <cell r="I52">
            <v>2.2362469863642729E-4</v>
          </cell>
        </row>
        <row r="53">
          <cell r="A53" t="str">
            <v>IMPELC_IT</v>
          </cell>
          <cell r="C53" t="str">
            <v>ELCS</v>
          </cell>
          <cell r="D53">
            <v>6.7990986532379694</v>
          </cell>
          <cell r="E53">
            <v>7.3171723556097286E-4</v>
          </cell>
          <cell r="F53">
            <v>6.3671305188882821E-4</v>
          </cell>
          <cell r="G53">
            <v>2.5997854093891103E-4</v>
          </cell>
          <cell r="H53">
            <v>3.1564949837307175E-4</v>
          </cell>
          <cell r="I53">
            <v>2.2362469863642729E-4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3.2682140157425748</v>
          </cell>
          <cell r="E4">
            <v>3.8319868828754124</v>
          </cell>
          <cell r="F4">
            <v>0.60728941615720311</v>
          </cell>
          <cell r="G4">
            <v>0.89586379079885292</v>
          </cell>
          <cell r="H4">
            <v>1.1004060419831205</v>
          </cell>
          <cell r="I4">
            <v>0.9970563293753989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3.2682140157425748</v>
          </cell>
          <cell r="E5">
            <v>3.8319868828754124</v>
          </cell>
          <cell r="F5">
            <v>0.60728941615720311</v>
          </cell>
          <cell r="G5">
            <v>0.89586379079885292</v>
          </cell>
          <cell r="H5">
            <v>1.1004060419831205</v>
          </cell>
          <cell r="I5">
            <v>0.9970563293753989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2.2271138593187762E-5</v>
          </cell>
          <cell r="F6">
            <v>9.1469047788140674E-5</v>
          </cell>
          <cell r="G6">
            <v>3.4655333693331419E-4</v>
          </cell>
          <cell r="H6">
            <v>2.0862185530045848E-4</v>
          </cell>
          <cell r="I6">
            <v>2.8553170547137354E-4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7.5242715532395857E-7</v>
          </cell>
          <cell r="F7">
            <v>8.240412704781276E-5</v>
          </cell>
          <cell r="G7">
            <v>3.4347018154728113E-4</v>
          </cell>
          <cell r="H7">
            <v>2.0751882476415962E-4</v>
          </cell>
          <cell r="I7">
            <v>2.8517205884169225E-4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2.3299104971879301E-4</v>
          </cell>
          <cell r="E8">
            <v>1.0854058716538301E-4</v>
          </cell>
          <cell r="F8">
            <v>6.1554483855570899E-5</v>
          </cell>
          <cell r="G8">
            <v>7.3758085524394903E-7</v>
          </cell>
          <cell r="H8">
            <v>3.5303930217888602E-5</v>
          </cell>
          <cell r="I8">
            <v>4.4486925116427E-5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2.3299104971879301E-4</v>
          </cell>
          <cell r="E9">
            <v>3.4153163688417599E-4</v>
          </cell>
          <cell r="F9">
            <v>4.0308612073974598E-4</v>
          </cell>
          <cell r="G9">
            <v>4.0382370159498999E-4</v>
          </cell>
          <cell r="H9">
            <v>7.9666128435741906E-5</v>
          </cell>
          <cell r="I9">
            <v>8.4048294557739005E-5</v>
          </cell>
          <cell r="J9"/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D10"/>
          <cell r="E10">
            <v>1.2120029983388101E-3</v>
          </cell>
          <cell r="F10">
            <v>3.1269681347793501</v>
          </cell>
          <cell r="G10">
            <v>3.7757205366568698</v>
          </cell>
          <cell r="H10">
            <v>1.80503913678445</v>
          </cell>
          <cell r="I10"/>
          <cell r="J10"/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D11"/>
          <cell r="E11">
            <v>1.4732058154841879E-5</v>
          </cell>
          <cell r="F11">
            <v>4.0289986068936016E-2</v>
          </cell>
          <cell r="G11">
            <v>4.8651890453718205E-2</v>
          </cell>
          <cell r="H11">
            <v>2.3258756969674499E-2</v>
          </cell>
          <cell r="I11"/>
          <cell r="J11"/>
          <cell r="K11"/>
          <cell r="L11"/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D12"/>
          <cell r="E12">
            <v>1.6445088172846739E-5</v>
          </cell>
          <cell r="F12">
            <v>4.2428332900669705E-2</v>
          </cell>
          <cell r="G12">
            <v>5.1230943509591204E-2</v>
          </cell>
          <cell r="H12">
            <v>2.4491711489612617E-2</v>
          </cell>
          <cell r="I12"/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D13"/>
          <cell r="E13">
            <v>4.3556513137092802E-5</v>
          </cell>
          <cell r="F13">
            <v>1.0238729566280001E-2</v>
          </cell>
          <cell r="G13"/>
          <cell r="H13"/>
          <cell r="I13"/>
          <cell r="J13"/>
          <cell r="K13"/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D14"/>
          <cell r="E14">
            <v>4.3556513137092802E-5</v>
          </cell>
          <cell r="F14">
            <v>1.0274802525807899E-2</v>
          </cell>
          <cell r="G14">
            <v>1.0267219483245934E-2</v>
          </cell>
          <cell r="H14">
            <v>1.8134258037317908E-3</v>
          </cell>
          <cell r="I14"/>
          <cell r="J14"/>
          <cell r="K14"/>
          <cell r="L14"/>
          <cell r="M14"/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D15"/>
          <cell r="E15"/>
          <cell r="F15">
            <v>4.6332334905070596</v>
          </cell>
          <cell r="G15">
            <v>14.2547273673327</v>
          </cell>
          <cell r="H15">
            <v>24.530414392247501</v>
          </cell>
          <cell r="I15">
            <v>28.048826426161099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D16"/>
          <cell r="E16"/>
          <cell r="F16">
            <v>0.16150688881837399</v>
          </cell>
          <cell r="G16">
            <v>0.51059180231828405</v>
          </cell>
          <cell r="H16">
            <v>0.9004091784149495</v>
          </cell>
          <cell r="I16">
            <v>1.0745604118886396</v>
          </cell>
          <cell r="J16"/>
          <cell r="K16"/>
          <cell r="L16"/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D17"/>
          <cell r="E17"/>
          <cell r="F17">
            <v>8.2149529973529423E-2</v>
          </cell>
          <cell r="G17">
            <v>0.25274339303781379</v>
          </cell>
          <cell r="H17">
            <v>0.4349364253944592</v>
          </cell>
          <cell r="I17">
            <v>0.49731961748512693</v>
          </cell>
          <cell r="J17"/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D18"/>
          <cell r="E18"/>
          <cell r="F18">
            <v>0.16150688881837399</v>
          </cell>
          <cell r="G18">
            <v>0.51059180231828405</v>
          </cell>
          <cell r="H18">
            <v>0.9004091784149495</v>
          </cell>
          <cell r="I18">
            <v>1.0745604118886396</v>
          </cell>
          <cell r="J18"/>
          <cell r="K18"/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D19"/>
          <cell r="E19">
            <v>7.8758306583555E-7</v>
          </cell>
          <cell r="F19">
            <v>1.1828763221700501E-2</v>
          </cell>
          <cell r="G19">
            <v>2.53955089993801E-2</v>
          </cell>
          <cell r="H19">
            <v>3.0587229721196402E-2</v>
          </cell>
          <cell r="I19">
            <v>4.9734429707447902E-2</v>
          </cell>
          <cell r="J19"/>
          <cell r="K19"/>
          <cell r="L19"/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D20"/>
          <cell r="E20">
            <v>7.8758306583555E-7</v>
          </cell>
          <cell r="F20">
            <v>1.1829442038436031E-2</v>
          </cell>
          <cell r="G20">
            <v>3.7224867567774086E-2</v>
          </cell>
          <cell r="H20">
            <v>6.5638699229916761E-2</v>
          </cell>
          <cell r="I20">
            <v>7.8536237822148039E-2</v>
          </cell>
          <cell r="J20"/>
          <cell r="K20"/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0.46151959233098044</v>
          </cell>
          <cell r="E21">
            <v>0.54457539871680072</v>
          </cell>
          <cell r="F21">
            <v>0.54547838271848414</v>
          </cell>
          <cell r="G21">
            <v>0.54549306310847101</v>
          </cell>
          <cell r="H21">
            <v>0.54552088515274966</v>
          </cell>
          <cell r="I21">
            <v>0.54552890296483814</v>
          </cell>
          <cell r="J21"/>
          <cell r="K21"/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0.46151959233098044</v>
          </cell>
          <cell r="E22">
            <v>0.54457539871680072</v>
          </cell>
          <cell r="F22">
            <v>0.54547838271848414</v>
          </cell>
          <cell r="G22">
            <v>0.54549306310847101</v>
          </cell>
          <cell r="H22">
            <v>0.54552088515274966</v>
          </cell>
          <cell r="I22">
            <v>0.54552890296483814</v>
          </cell>
          <cell r="J22"/>
          <cell r="K22"/>
          <cell r="L22"/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0.62578927773692261</v>
          </cell>
          <cell r="E23">
            <v>0.73757390345390572</v>
          </cell>
          <cell r="F23">
            <v>0.73754823578837281</v>
          </cell>
          <cell r="G23">
            <v>0.73549626486535402</v>
          </cell>
          <cell r="H23">
            <v>0.7314246504841333</v>
          </cell>
          <cell r="I23">
            <v>0.72737187061978481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D24"/>
          <cell r="E24">
            <v>8.1919448390312104E-3</v>
          </cell>
          <cell r="F24">
            <v>6.5750241833102899E-5</v>
          </cell>
          <cell r="G24">
            <v>2.2287187143904101E-5</v>
          </cell>
          <cell r="H24">
            <v>1.4849714989468099E-2</v>
          </cell>
          <cell r="I24">
            <v>2.0107019727965102E-2</v>
          </cell>
          <cell r="J24"/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3.8050855173746477E-2</v>
          </cell>
          <cell r="F25">
            <v>3.8074866641467184E-2</v>
          </cell>
          <cell r="G25">
            <v>3.8063790332811931E-2</v>
          </cell>
          <cell r="H25">
            <v>4.5144331107572926E-2</v>
          </cell>
          <cell r="I25">
            <v>4.3680637661209401E-2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D26"/>
          <cell r="E26"/>
          <cell r="F26"/>
          <cell r="G26">
            <v>5.8313202278659909E-4</v>
          </cell>
          <cell r="H26">
            <v>1.0069745890075696E-3</v>
          </cell>
          <cell r="I26">
            <v>4.7620470505679402E-4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D27"/>
          <cell r="E27"/>
          <cell r="F27"/>
          <cell r="G27">
            <v>5.8368712646542022E-4</v>
          </cell>
          <cell r="H27">
            <v>1.0075451618332257E-3</v>
          </cell>
          <cell r="I27">
            <v>4.7634725336932228E-4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D28"/>
          <cell r="E28"/>
          <cell r="F28"/>
          <cell r="G28">
            <v>1.1625791093401346E-3</v>
          </cell>
          <cell r="H28">
            <v>2.0089622279223151E-3</v>
          </cell>
          <cell r="I28">
            <v>9.5010929931213051E-4</v>
          </cell>
          <cell r="J28"/>
          <cell r="K28"/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0.52047265309947066</v>
          </cell>
          <cell r="E29">
            <v>0.59724095450961301</v>
          </cell>
          <cell r="F29">
            <v>1.1752658633565931</v>
          </cell>
          <cell r="G29">
            <v>1.2040859615073267</v>
          </cell>
          <cell r="H29">
            <v>1.1072567744545654</v>
          </cell>
          <cell r="I29">
            <v>0.8780357474539352</v>
          </cell>
          <cell r="J29"/>
          <cell r="K29"/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1.0409453061989415</v>
          </cell>
          <cell r="E30">
            <v>1.1944819090192267</v>
          </cell>
          <cell r="F30">
            <v>2.6907360202877224</v>
          </cell>
          <cell r="G30">
            <v>2.6698086021846801</v>
          </cell>
          <cell r="H30">
            <v>2.3342788929991305</v>
          </cell>
          <cell r="I30">
            <v>1.7548004547908196</v>
          </cell>
          <cell r="J30"/>
          <cell r="K30"/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D31"/>
          <cell r="E31">
            <v>5.3950321384441304E-3</v>
          </cell>
          <cell r="F31">
            <v>3.7175782174974401E-2</v>
          </cell>
          <cell r="G31">
            <v>4.4289265988150597E-3</v>
          </cell>
          <cell r="H31">
            <v>4.4832484080446697E-2</v>
          </cell>
          <cell r="I31">
            <v>2.0492662178582401E-2</v>
          </cell>
          <cell r="J31"/>
          <cell r="K31"/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4.0716792638004914E-2</v>
          </cell>
          <cell r="F32">
            <v>7.7892199412074051E-2</v>
          </cell>
          <cell r="G32">
            <v>8.2320716346461167E-2</v>
          </cell>
          <cell r="H32">
            <v>7.9754907899168351E-2</v>
          </cell>
          <cell r="I32">
            <v>6.3736397875020626E-2</v>
          </cell>
          <cell r="J32"/>
          <cell r="K32"/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4.387156294891958</v>
          </cell>
          <cell r="E33">
            <v>5.0342703098759376</v>
          </cell>
          <cell r="F33">
            <v>5.2468065742153671</v>
          </cell>
          <cell r="G33">
            <v>4.3267071446481093</v>
          </cell>
          <cell r="H33">
            <v>2.6836150038004205</v>
          </cell>
          <cell r="I33">
            <v>1.4494691580735348</v>
          </cell>
          <cell r="J33"/>
          <cell r="K33"/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6.0932726317943811</v>
          </cell>
          <cell r="E34">
            <v>6.9920420970499135</v>
          </cell>
          <cell r="F34">
            <v>7.3585607065154939</v>
          </cell>
          <cell r="G34">
            <v>5.9934281881170923</v>
          </cell>
          <cell r="H34">
            <v>3.6629791085990124</v>
          </cell>
          <cell r="I34">
            <v>1.9149569909462099</v>
          </cell>
          <cell r="J34"/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D35"/>
          <cell r="E35">
            <v>5.2335158015652299E-2</v>
          </cell>
          <cell r="F35">
            <v>1.7136335945898199E-2</v>
          </cell>
          <cell r="G35">
            <v>3.21745404289163E-7</v>
          </cell>
          <cell r="H35">
            <v>7.1381426395844799E-2</v>
          </cell>
          <cell r="I35">
            <v>5.2753582488024899E-3</v>
          </cell>
          <cell r="J35"/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0.40676309194139876</v>
          </cell>
          <cell r="F36">
            <v>0.42389926845157144</v>
          </cell>
          <cell r="G36">
            <v>0.42389553518784573</v>
          </cell>
          <cell r="H36">
            <v>0.21685020721786591</v>
          </cell>
          <cell r="I36">
            <v>0.11732776102294334</v>
          </cell>
          <cell r="J36"/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D37"/>
          <cell r="E37"/>
          <cell r="F37"/>
          <cell r="G37"/>
          <cell r="H37">
            <v>0.79039249091282915</v>
          </cell>
          <cell r="I37">
            <v>1.0612913104745432</v>
          </cell>
          <cell r="J37"/>
          <cell r="K37"/>
          <cell r="L37"/>
          <cell r="M37"/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D38"/>
          <cell r="E38"/>
          <cell r="F38"/>
          <cell r="G38"/>
          <cell r="H38">
            <v>0.79837625344730234</v>
          </cell>
          <cell r="I38">
            <v>1.0720114247217607</v>
          </cell>
          <cell r="J38"/>
          <cell r="K38"/>
          <cell r="L38"/>
          <cell r="M38"/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D39"/>
          <cell r="E39"/>
          <cell r="F39"/>
          <cell r="G39">
            <v>1.14190555907886E-6</v>
          </cell>
          <cell r="H39">
            <v>5.6793276934400401E-2</v>
          </cell>
          <cell r="I39">
            <v>1.38380183194221E-2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D40"/>
          <cell r="E40"/>
          <cell r="F40"/>
          <cell r="G40">
            <v>1.14190555907886E-6</v>
          </cell>
          <cell r="H40">
            <v>5.6797894660444298E-2</v>
          </cell>
          <cell r="I40">
            <v>7.0635912979866405E-2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6.1735466576358604</v>
          </cell>
          <cell r="E41">
            <v>6.7410043782324491</v>
          </cell>
          <cell r="F41">
            <v>7.1148176906323011</v>
          </cell>
          <cell r="G41">
            <v>7.001588233948346</v>
          </cell>
          <cell r="H41">
            <v>5.3638265282038784</v>
          </cell>
          <cell r="I41">
            <v>3.5993314409156971</v>
          </cell>
          <cell r="J41"/>
          <cell r="K41"/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8.5743703578275881</v>
          </cell>
          <cell r="E42">
            <v>9.3625060808783935</v>
          </cell>
          <cell r="F42">
            <v>10.511500573353679</v>
          </cell>
          <cell r="G42">
            <v>10.344214277259123</v>
          </cell>
          <cell r="H42">
            <v>7.8677177061565882</v>
          </cell>
          <cell r="I42">
            <v>5.1281979841773131</v>
          </cell>
          <cell r="J42"/>
          <cell r="K42"/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1.57539899591518E-4</v>
          </cell>
          <cell r="E43">
            <v>4.2676002529210499E-2</v>
          </cell>
          <cell r="F43">
            <v>2.88006935479602E-2</v>
          </cell>
          <cell r="G43">
            <v>2.4401702307329899E-6</v>
          </cell>
          <cell r="H43">
            <v>0.117610371132526</v>
          </cell>
          <cell r="I43">
            <v>0.120918596832175</v>
          </cell>
          <cell r="J43"/>
          <cell r="K43"/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0.47857781771670349</v>
          </cell>
          <cell r="E44">
            <v>0.52125342286852872</v>
          </cell>
          <cell r="F44">
            <v>0.55005323742060208</v>
          </cell>
          <cell r="G44">
            <v>0.55005152558736436</v>
          </cell>
          <cell r="H44">
            <v>0.44043539421413114</v>
          </cell>
          <cell r="I44">
            <v>0.3406670685375196</v>
          </cell>
          <cell r="J44"/>
          <cell r="K44"/>
          <cell r="L44"/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5.18506550809151</v>
          </cell>
          <cell r="E45">
            <v>5.5675657363611286</v>
          </cell>
          <cell r="F45">
            <v>5.6803975306367445</v>
          </cell>
          <cell r="G45">
            <v>7.4727653180255036</v>
          </cell>
          <cell r="H45">
            <v>9.4538967260432401</v>
          </cell>
          <cell r="I45">
            <v>11.348964112160466</v>
          </cell>
          <cell r="J45"/>
          <cell r="K45"/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5.18506550809151</v>
          </cell>
          <cell r="E46">
            <v>5.5675657363611286</v>
          </cell>
          <cell r="F46">
            <v>5.6803975306367445</v>
          </cell>
          <cell r="G46">
            <v>7.4727653180255036</v>
          </cell>
          <cell r="H46">
            <v>9.4538967260432401</v>
          </cell>
          <cell r="I46">
            <v>11.348964112160466</v>
          </cell>
          <cell r="J46"/>
          <cell r="K46"/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5.6086518596192345</v>
          </cell>
          <cell r="E47">
            <v>6.0095282972121513</v>
          </cell>
          <cell r="F47">
            <v>6.111723119720164</v>
          </cell>
          <cell r="G47">
            <v>7.9975932070758544</v>
          </cell>
          <cell r="H47">
            <v>10.011780359825757</v>
          </cell>
          <cell r="I47">
            <v>11.946278012800503</v>
          </cell>
          <cell r="J47"/>
          <cell r="K47"/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D48"/>
          <cell r="E48">
            <v>5.4695341328248499E-2</v>
          </cell>
          <cell r="F48">
            <v>9.5679780296446401E-2</v>
          </cell>
          <cell r="G48">
            <v>7.0585047183011895E-2</v>
          </cell>
          <cell r="H48">
            <v>0.37601721122067</v>
          </cell>
          <cell r="I48">
            <v>0.59123814383316697</v>
          </cell>
          <cell r="J48"/>
          <cell r="K48"/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0.43160882971694448</v>
          </cell>
          <cell r="F49">
            <v>0.47248668421800705</v>
          </cell>
          <cell r="G49">
            <v>0.44856334352314697</v>
          </cell>
          <cell r="H49">
            <v>0.61136009803106772</v>
          </cell>
          <cell r="I49">
            <v>0.91836110561302586</v>
          </cell>
          <cell r="J49"/>
          <cell r="K49"/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D50"/>
          <cell r="E50"/>
          <cell r="F50">
            <v>1.4277115838201701E-3</v>
          </cell>
          <cell r="G50">
            <v>1.8657465540613534E-3</v>
          </cell>
          <cell r="H50">
            <v>3.1790680311205442E-3</v>
          </cell>
          <cell r="I50">
            <v>4.2597670132882709E-3</v>
          </cell>
          <cell r="J50"/>
          <cell r="K50"/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D51"/>
          <cell r="E51"/>
          <cell r="F51">
            <v>1.4286133911888567E-3</v>
          </cell>
          <cell r="G51">
            <v>1.8664264030534407E-3</v>
          </cell>
          <cell r="H51">
            <v>3.1792644565339363E-3</v>
          </cell>
          <cell r="I51">
            <v>4.2607423853464766E-3</v>
          </cell>
          <cell r="J51"/>
          <cell r="K51"/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2.1931888276601099E-5</v>
          </cell>
          <cell r="E52">
            <v>8.8139968469366308E-6</v>
          </cell>
          <cell r="F52">
            <v>1.22335124107195E-2</v>
          </cell>
          <cell r="G52">
            <v>1.544574736115E-2</v>
          </cell>
          <cell r="H52">
            <v>2.9288067471642702E-2</v>
          </cell>
          <cell r="I52">
            <v>3.9453100865064698E-2</v>
          </cell>
          <cell r="J52"/>
          <cell r="K52"/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2.1936228116661602E-5</v>
          </cell>
          <cell r="E53">
            <v>1.1656819475364077E-6</v>
          </cell>
          <cell r="F53">
            <v>1.2229899989943175E-2</v>
          </cell>
          <cell r="G53">
            <v>2.7663114321535447E-2</v>
          </cell>
          <cell r="H53">
            <v>5.6471996156448226E-2</v>
          </cell>
          <cell r="I53">
            <v>6.6804102272520191E-2</v>
          </cell>
          <cell r="J53"/>
          <cell r="K53"/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D54"/>
          <cell r="E54">
            <v>5.4466241498773098E-2</v>
          </cell>
          <cell r="F54">
            <v>4.7434916603548656E-2</v>
          </cell>
          <cell r="G54">
            <v>0.12570532278407762</v>
          </cell>
          <cell r="H54">
            <v>0.12702960891797085</v>
          </cell>
          <cell r="I54">
            <v>0.13210507501793983</v>
          </cell>
          <cell r="J54"/>
          <cell r="K54"/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3.4151953432156152</v>
          </cell>
          <cell r="E55">
            <v>3.8270033799733465</v>
          </cell>
          <cell r="F55">
            <v>4.9167138757419382</v>
          </cell>
          <cell r="G55">
            <v>5.1548859881801858</v>
          </cell>
          <cell r="H55">
            <v>4.6783027544009048</v>
          </cell>
          <cell r="I55">
            <v>4.0024788887368432</v>
          </cell>
          <cell r="J55"/>
          <cell r="K55"/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3.1840710334518385</v>
          </cell>
          <cell r="E56">
            <v>3.5391942575610353</v>
          </cell>
          <cell r="F56">
            <v>1.6172668516772633</v>
          </cell>
          <cell r="G56">
            <v>1.7467966429621604</v>
          </cell>
          <cell r="H56">
            <v>1.6405053739355822</v>
          </cell>
          <cell r="I56">
            <v>1.4585065450352093</v>
          </cell>
          <cell r="J56"/>
          <cell r="K56"/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1.7407420065651527</v>
          </cell>
          <cell r="E57">
            <v>1.7810848732494007</v>
          </cell>
          <cell r="F57">
            <v>1.6207525274133474</v>
          </cell>
          <cell r="G57">
            <v>1.3945668637592366</v>
          </cell>
          <cell r="H57">
            <v>1.8698215818813013</v>
          </cell>
          <cell r="I57">
            <v>2.1393557498672955</v>
          </cell>
          <cell r="J57"/>
          <cell r="K57"/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D58"/>
          <cell r="E58">
            <v>0.35009491805312259</v>
          </cell>
          <cell r="F58">
            <v>9.3670771659944738E-2</v>
          </cell>
          <cell r="G58">
            <v>0.18777243672396102</v>
          </cell>
          <cell r="H58">
            <v>0.20610601205995074</v>
          </cell>
          <cell r="I58">
            <v>0.21368794630572657</v>
          </cell>
          <cell r="J58"/>
          <cell r="K58"/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9.2187373158750496</v>
          </cell>
          <cell r="E59">
            <v>10.558198196767965</v>
          </cell>
          <cell r="F59">
            <v>9.149479060133606</v>
          </cell>
          <cell r="G59">
            <v>9.4606352015385156</v>
          </cell>
          <cell r="H59">
            <v>9.2953654855317254</v>
          </cell>
          <cell r="I59">
            <v>8.6044707034774284</v>
          </cell>
          <cell r="J59"/>
          <cell r="K59"/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0.62768785930959603</v>
          </cell>
          <cell r="E60">
            <v>1.86066464077577E-6</v>
          </cell>
          <cell r="F60">
            <v>1.22389339628289E-7</v>
          </cell>
          <cell r="G60">
            <v>1.40028996081983E-7</v>
          </cell>
          <cell r="H60">
            <v>2.5477710373998898E-7</v>
          </cell>
          <cell r="I60">
            <v>3.8593744516786702E-7</v>
          </cell>
          <cell r="J60"/>
          <cell r="K60"/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0.62768785930959603</v>
          </cell>
          <cell r="E61">
            <v>0.62768971997423695</v>
          </cell>
          <cell r="F61">
            <v>0.62768984236357706</v>
          </cell>
          <cell r="G61">
            <v>0.62768998239257301</v>
          </cell>
          <cell r="H61">
            <v>0.62769044118860595</v>
          </cell>
          <cell r="I61">
            <v>0.62769082712605095</v>
          </cell>
          <cell r="J61"/>
          <cell r="K61"/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1.4006542303456007E-2</v>
          </cell>
          <cell r="E62">
            <v>2.2017978153865178E-2</v>
          </cell>
          <cell r="F62">
            <v>2.2377144464252499E-2</v>
          </cell>
          <cell r="G62">
            <v>8.9830904414927859E-2</v>
          </cell>
          <cell r="H62">
            <v>3.7030854650429643E-2</v>
          </cell>
          <cell r="I62"/>
          <cell r="J62"/>
          <cell r="K62"/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1.4204037155359261E-2</v>
          </cell>
          <cell r="E63">
            <v>2.1998941122382803E-2</v>
          </cell>
          <cell r="F63">
            <v>2.2352613600614225E-2</v>
          </cell>
          <cell r="G63">
            <v>8.9486925171039594E-2</v>
          </cell>
          <cell r="H63">
            <v>3.6983582910265239E-2</v>
          </cell>
          <cell r="I63"/>
          <cell r="J63"/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2.821057945881526E-2</v>
          </cell>
          <cell r="E64">
            <v>4.4016919276247991E-2</v>
          </cell>
          <cell r="F64">
            <v>4.4722110580090034E-2</v>
          </cell>
          <cell r="G64">
            <v>0.17931034771271026</v>
          </cell>
          <cell r="H64">
            <v>7.4002787842086498E-2</v>
          </cell>
          <cell r="I64"/>
          <cell r="J64"/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73.238348705290989</v>
          </cell>
          <cell r="E65">
            <v>78.573958511770556</v>
          </cell>
          <cell r="F65">
            <v>61.551167096645003</v>
          </cell>
          <cell r="G65">
            <v>60.578645399040667</v>
          </cell>
          <cell r="H65">
            <v>59.615729810126318</v>
          </cell>
          <cell r="I65">
            <v>58.119136398636549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D66"/>
          <cell r="E66">
            <v>6.9642705553740241</v>
          </cell>
          <cell r="F66">
            <v>2.3510436293981396</v>
          </cell>
          <cell r="G66">
            <v>4.6514106498302299</v>
          </cell>
          <cell r="H66">
            <v>9.0618561699312217</v>
          </cell>
          <cell r="I66">
            <v>13.072065691285975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6.1735466576358604</v>
          </cell>
          <cell r="E67">
            <v>6.7410043782324491</v>
          </cell>
          <cell r="F67">
            <v>7.1148176906323011</v>
          </cell>
          <cell r="G67">
            <v>7.001588233948346</v>
          </cell>
          <cell r="H67">
            <v>5.3638265282038784</v>
          </cell>
          <cell r="I67">
            <v>3.5993314409156971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SCOM-SHLTHD</v>
          </cell>
          <cell r="D68">
            <v>5.5539044301169405</v>
          </cell>
          <cell r="E68">
            <v>6.0159383073115071</v>
          </cell>
          <cell r="F68">
            <v>4.8004570212845685</v>
          </cell>
          <cell r="G68">
            <v>5.3010530827721754</v>
          </cell>
          <cell r="H68">
            <v>5.1188570723800551</v>
          </cell>
          <cell r="I68">
            <v>4.5234555544655306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SCOM-SHELCB</v>
          </cell>
          <cell r="D69">
            <v>2.394038370000152</v>
          </cell>
          <cell r="E69">
            <v>1.0813586603106683E-2</v>
          </cell>
          <cell r="F69">
            <v>0.48801435118008785</v>
          </cell>
          <cell r="G69">
            <v>0.2909525997586227</v>
          </cell>
          <cell r="H69">
            <v>0.21286763520566046</v>
          </cell>
          <cell r="I69">
            <v>0.16075601393204855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SCOM-SHBIO</v>
          </cell>
          <cell r="D70">
            <v>1.2230682395993115</v>
          </cell>
          <cell r="E70">
            <v>1.3407679127438146</v>
          </cell>
          <cell r="F70"/>
          <cell r="G70"/>
          <cell r="H70"/>
          <cell r="I70"/>
          <cell r="J70"/>
        </row>
        <row r="71">
          <cell r="A71" t="str">
            <v>SCOM-SHDEM</v>
          </cell>
          <cell r="B71" t="str">
            <v>VAR_fin</v>
          </cell>
          <cell r="C71" t="str">
            <v>SCOM-SHELCH</v>
          </cell>
          <cell r="D71">
            <v>4.2612087666760869</v>
          </cell>
          <cell r="E71">
            <v>4.6176511690002879</v>
          </cell>
          <cell r="F71">
            <v>6.3966340792163932</v>
          </cell>
          <cell r="G71">
            <v>15.788425376396093</v>
          </cell>
          <cell r="H71">
            <v>26.898132439930546</v>
          </cell>
          <cell r="I71">
            <v>28.484242041577009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SCOM-SHPLT</v>
          </cell>
          <cell r="D72">
            <v>1.8770729905954513</v>
          </cell>
          <cell r="E72">
            <v>2.1600831136520386</v>
          </cell>
          <cell r="F72">
            <v>0.34999080317823233</v>
          </cell>
          <cell r="G72">
            <v>0.54632609396580856</v>
          </cell>
          <cell r="H72">
            <v>0.76575372950409482</v>
          </cell>
          <cell r="I72">
            <v>0.70793184471297521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SCOM-SHLTHC-NGA</v>
          </cell>
          <cell r="D73">
            <v>0.6856529180426052</v>
          </cell>
          <cell r="E73">
            <v>0.7426948866979568</v>
          </cell>
          <cell r="F73"/>
          <cell r="G73"/>
          <cell r="H73"/>
          <cell r="I73"/>
          <cell r="J73"/>
        </row>
        <row r="74">
          <cell r="A74" t="str">
            <v>SCOM-SHDEM</v>
          </cell>
          <cell r="B74" t="str">
            <v>VAR_fin</v>
          </cell>
          <cell r="C74" t="str">
            <v>SCOM-SHSOL</v>
          </cell>
          <cell r="D74">
            <v>0.62699985842520756</v>
          </cell>
          <cell r="E74">
            <v>0.6873377772603283</v>
          </cell>
          <cell r="F74">
            <v>0.55017540384399588</v>
          </cell>
          <cell r="G74">
            <v>0.77600206163604213</v>
          </cell>
          <cell r="H74">
            <v>1.1269876030093859</v>
          </cell>
          <cell r="I74">
            <v>1.2839295838570672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SCOM-SHNGA</v>
          </cell>
          <cell r="D75">
            <v>24.189717021110415</v>
          </cell>
          <cell r="E75">
            <v>25.326922496930788</v>
          </cell>
          <cell r="F75">
            <v>19.036733295056688</v>
          </cell>
          <cell r="G75">
            <v>12.958539125503526</v>
          </cell>
          <cell r="H75">
            <v>3.3286472025034572</v>
          </cell>
          <cell r="I75">
            <v>0.95874195333160128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SCOM-SHNGAH</v>
          </cell>
          <cell r="D76"/>
          <cell r="E76"/>
          <cell r="F76">
            <v>1.7438415877893714</v>
          </cell>
          <cell r="G76">
            <v>3.1563996040269391</v>
          </cell>
          <cell r="H76">
            <v>5.1849341015594161</v>
          </cell>
          <cell r="I76">
            <v>5.2600281669982918</v>
          </cell>
          <cell r="J76"/>
          <cell r="K76"/>
        </row>
        <row r="77">
          <cell r="A77" t="str">
            <v>SCOM-SHDEM</v>
          </cell>
          <cell r="B77" t="str">
            <v>VAR_fin</v>
          </cell>
          <cell r="C77" t="str">
            <v>SCOM-SHLTHC-BIO</v>
          </cell>
          <cell r="D77">
            <v>1.4100675498272766</v>
          </cell>
          <cell r="E77">
            <v>1.5273715502624945</v>
          </cell>
          <cell r="F77"/>
          <cell r="G77"/>
          <cell r="H77"/>
          <cell r="I77"/>
          <cell r="J77"/>
          <cell r="K77"/>
        </row>
        <row r="78">
          <cell r="A78" t="str">
            <v>SCOM-SHDEM</v>
          </cell>
          <cell r="B78" t="str">
            <v>VAR_fin</v>
          </cell>
          <cell r="C78" t="str">
            <v>SCOM-SHLFO</v>
          </cell>
          <cell r="D78">
            <v>24.843071903261727</v>
          </cell>
          <cell r="E78">
            <v>22.439102777701741</v>
          </cell>
          <cell r="F78">
            <v>18.719459235065244</v>
          </cell>
          <cell r="G78">
            <v>10.10794857120287</v>
          </cell>
          <cell r="H78">
            <v>2.5538673278986712</v>
          </cell>
          <cell r="I78">
            <v>6.8654107560375821E-2</v>
          </cell>
          <cell r="J78"/>
          <cell r="K78"/>
        </row>
        <row r="79">
          <cell r="A79" t="str">
            <v>ITOT-SWHSTG-NGAHP</v>
          </cell>
          <cell r="B79" t="str">
            <v>VAR_fout</v>
          </cell>
          <cell r="C79" t="str">
            <v>ITOT-SWHANGAH</v>
          </cell>
          <cell r="D79">
            <v>7.7503402646853176E-5</v>
          </cell>
          <cell r="E79">
            <v>1.5837057911396679E-4</v>
          </cell>
          <cell r="F79">
            <v>1.253452093303957E-3</v>
          </cell>
          <cell r="G79">
            <v>6.6111514375486824E-4</v>
          </cell>
          <cell r="H79">
            <v>1.7102328452493272E-3</v>
          </cell>
          <cell r="I79">
            <v>1.2570673600319805E-3</v>
          </cell>
          <cell r="J79"/>
          <cell r="K79"/>
        </row>
        <row r="80">
          <cell r="A80" t="str">
            <v>ITOT-SWHSTG-NGAHP</v>
          </cell>
          <cell r="B80" t="str">
            <v>VAR_fin</v>
          </cell>
          <cell r="C80" t="str">
            <v>ITOT-SWHANGAH</v>
          </cell>
          <cell r="D80">
            <v>7.7503402646853176E-5</v>
          </cell>
          <cell r="E80">
            <v>1.5837057911396679E-4</v>
          </cell>
          <cell r="F80">
            <v>1.6174299907839136E-3</v>
          </cell>
          <cell r="G80">
            <v>8.2646589592537704E-4</v>
          </cell>
          <cell r="H80">
            <v>2.0110771169166218E-3</v>
          </cell>
          <cell r="I80">
            <v>1.3862648581057443E-3</v>
          </cell>
          <cell r="J80"/>
          <cell r="K80"/>
        </row>
        <row r="81">
          <cell r="A81" t="str">
            <v>ITOT-SWHSTG-NGAHP</v>
          </cell>
          <cell r="B81" t="str">
            <v>VAR_ncap</v>
          </cell>
          <cell r="C81" t="str">
            <v>-</v>
          </cell>
          <cell r="D81">
            <v>3.46923426573852E-3</v>
          </cell>
          <cell r="E81">
            <v>9.1617719851849001E-6</v>
          </cell>
          <cell r="F81">
            <v>7.5895902366586703E-5</v>
          </cell>
          <cell r="G81">
            <v>4.7119789290219799E-5</v>
          </cell>
          <cell r="H81">
            <v>9.0228164133671095E-5</v>
          </cell>
          <cell r="I81">
            <v>1.45879070032868E-4</v>
          </cell>
          <cell r="J81"/>
          <cell r="K81"/>
        </row>
        <row r="82">
          <cell r="A82" t="str">
            <v>ITOT-SWHSTG-NGAHP</v>
          </cell>
          <cell r="B82" t="str">
            <v>VAR_cap</v>
          </cell>
          <cell r="C82" t="str">
            <v>-</v>
          </cell>
          <cell r="D82">
            <v>3.46923426573852E-3</v>
          </cell>
          <cell r="E82">
            <v>8.5281905531399849E-5</v>
          </cell>
          <cell r="F82">
            <v>1.4795184855204016E-4</v>
          </cell>
          <cell r="G82">
            <v>1.5651751121293018E-4</v>
          </cell>
          <cell r="H82">
            <v>2.7160395273312409E-4</v>
          </cell>
          <cell r="I82">
            <v>2.316200282117658E-4</v>
          </cell>
          <cell r="J82"/>
        </row>
        <row r="83">
          <cell r="A83" t="str">
            <v>ITOT-STG-ELCSPEC</v>
          </cell>
          <cell r="B83" t="str">
            <v>VAR_fout</v>
          </cell>
          <cell r="C83" t="str">
            <v>ITOT-ELS</v>
          </cell>
          <cell r="D83"/>
          <cell r="E83">
            <v>3.4625445284765813E-2</v>
          </cell>
          <cell r="F83">
            <v>3.6461038065683113E-2</v>
          </cell>
          <cell r="G83">
            <v>3.6038439734177023E-2</v>
          </cell>
          <cell r="H83">
            <v>0.58169070282143909</v>
          </cell>
          <cell r="I83">
            <v>0.60726892626153472</v>
          </cell>
          <cell r="J83"/>
          <cell r="K83"/>
        </row>
        <row r="84">
          <cell r="A84" t="str">
            <v>ITOT-STG-ELCSPEC</v>
          </cell>
          <cell r="B84" t="str">
            <v>VAR_fin</v>
          </cell>
          <cell r="C84" t="str">
            <v>ITOT-ELS</v>
          </cell>
          <cell r="D84"/>
          <cell r="E84">
            <v>3.4627192181209583E-2</v>
          </cell>
          <cell r="F84">
            <v>3.6462801922286674E-2</v>
          </cell>
          <cell r="G84">
            <v>3.6040165430421142E-2</v>
          </cell>
          <cell r="H84">
            <v>0.58169441129457478</v>
          </cell>
          <cell r="I84">
            <v>0.60727093517369546</v>
          </cell>
          <cell r="J84"/>
          <cell r="K84"/>
        </row>
        <row r="85">
          <cell r="A85" t="str">
            <v>ITOT-STG-ELCSPEC</v>
          </cell>
          <cell r="B85" t="str">
            <v>VAR_ncap</v>
          </cell>
          <cell r="C85" t="str">
            <v>-</v>
          </cell>
          <cell r="D85"/>
          <cell r="E85">
            <v>1.3171376549065399E-3</v>
          </cell>
          <cell r="F85">
            <v>4.6201586230294099E-5</v>
          </cell>
          <cell r="G85">
            <v>8.1094249512088904E-6</v>
          </cell>
          <cell r="H85">
            <v>2.22121309707854E-2</v>
          </cell>
          <cell r="I85">
            <v>1.5257924105703E-3</v>
          </cell>
          <cell r="J85"/>
          <cell r="K85"/>
        </row>
        <row r="86">
          <cell r="A86" t="str">
            <v>ITOT-STG-ELCSPEC</v>
          </cell>
          <cell r="B86" t="str">
            <v>VAR_cap</v>
          </cell>
          <cell r="C86" t="str">
            <v>-</v>
          </cell>
          <cell r="D86"/>
          <cell r="E86">
            <v>1.3171376549065399E-3</v>
          </cell>
          <cell r="F86">
            <v>1.3626090970965104E-3</v>
          </cell>
          <cell r="G86">
            <v>1.3690745269604877E-3</v>
          </cell>
          <cell r="H86">
            <v>2.3976204501351458E-2</v>
          </cell>
          <cell r="I86">
            <v>2.4561898692457219E-2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RHSA_LTH</v>
          </cell>
          <cell r="D87">
            <v>2.4989733721052423E-3</v>
          </cell>
          <cell r="E87">
            <v>4.3271713847128279E-5</v>
          </cell>
          <cell r="F87">
            <v>5.3184327673923837E-3</v>
          </cell>
          <cell r="G87">
            <v>1.9141047018301022E-2</v>
          </cell>
          <cell r="H87">
            <v>1.8008109212793888E-3</v>
          </cell>
          <cell r="I87">
            <v>3.9023093861310655E-6</v>
          </cell>
          <cell r="J87"/>
          <cell r="K87"/>
          <cell r="L87"/>
        </row>
        <row r="88">
          <cell r="A88" t="str">
            <v>D-RHES_LTH_CHPNGA</v>
          </cell>
          <cell r="B88" t="str">
            <v>VAR_fout</v>
          </cell>
          <cell r="C88" t="str">
            <v>LTH</v>
          </cell>
          <cell r="D88"/>
          <cell r="E88">
            <v>3.1566873675382902E-8</v>
          </cell>
          <cell r="F88"/>
          <cell r="G88">
            <v>1.1222786567824961E-5</v>
          </cell>
          <cell r="H88">
            <v>3.9068085224420705E-6</v>
          </cell>
          <cell r="I88">
            <v>4.8495927959286796E-6</v>
          </cell>
          <cell r="J88"/>
          <cell r="K88"/>
        </row>
        <row r="89">
          <cell r="A89" t="str">
            <v>D-RHES_LTH_CHPNGA</v>
          </cell>
          <cell r="B89" t="str">
            <v>VAR_fout</v>
          </cell>
          <cell r="C89" t="str">
            <v>RHES_LTH_CHPNGA_ON</v>
          </cell>
          <cell r="D89">
            <v>3.1911097250820308E-2</v>
          </cell>
          <cell r="E89">
            <v>6.2296683414035893E-3</v>
          </cell>
          <cell r="F89"/>
          <cell r="G89"/>
          <cell r="H89">
            <v>1.5238149788793982E-3</v>
          </cell>
          <cell r="I89">
            <v>4.2697779263747604E-6</v>
          </cell>
          <cell r="J89"/>
          <cell r="K89"/>
        </row>
        <row r="90">
          <cell r="A90" t="str">
            <v>D-RHES_LTH_CHPNGA</v>
          </cell>
          <cell r="B90" t="str">
            <v>VAR_fin</v>
          </cell>
          <cell r="C90" t="str">
            <v>RHES_LTH_CHPNGA</v>
          </cell>
          <cell r="D90">
            <v>3.4410070622925587E-2</v>
          </cell>
          <cell r="E90">
            <v>6.2738439741021482E-3</v>
          </cell>
          <cell r="F90">
            <v>5.3201974196582765E-3</v>
          </cell>
          <cell r="G90">
            <v>1.9152915059754631E-2</v>
          </cell>
          <cell r="H90">
            <v>3.3289963373090282E-3</v>
          </cell>
          <cell r="I90">
            <v>1.3021680108434505E-5</v>
          </cell>
          <cell r="J90"/>
          <cell r="K90"/>
        </row>
        <row r="91">
          <cell r="A91" t="str">
            <v>D-ICOA</v>
          </cell>
          <cell r="B91" t="str">
            <v>VAR_fout</v>
          </cell>
          <cell r="C91" t="str">
            <v>ICOA</v>
          </cell>
          <cell r="D91">
            <v>3.5600048927609258</v>
          </cell>
          <cell r="E91">
            <v>3.4647175932168515</v>
          </cell>
          <cell r="F91">
            <v>3.2262470295405659</v>
          </cell>
          <cell r="G91">
            <v>7.3775043873252786E-4</v>
          </cell>
          <cell r="H91">
            <v>2.0144497958067471E-3</v>
          </cell>
          <cell r="I91">
            <v>5.877427324781461E-4</v>
          </cell>
          <cell r="J91"/>
          <cell r="K91"/>
        </row>
        <row r="92">
          <cell r="A92" t="str">
            <v>D-ICOA</v>
          </cell>
          <cell r="B92" t="str">
            <v>VAR_fout</v>
          </cell>
          <cell r="C92" t="str">
            <v>CO2</v>
          </cell>
          <cell r="D92">
            <v>330.01245355893701</v>
          </cell>
          <cell r="E92">
            <v>321.179320891202</v>
          </cell>
          <cell r="F92">
            <v>299.07309963840999</v>
          </cell>
          <cell r="G92">
            <v>6.8389465670505301E-2</v>
          </cell>
          <cell r="H92">
            <v>0.18673949607128501</v>
          </cell>
          <cell r="I92">
            <v>5.4483751300724102E-2</v>
          </cell>
          <cell r="J92"/>
          <cell r="K92"/>
        </row>
        <row r="93">
          <cell r="A93" t="str">
            <v>D-ICOA</v>
          </cell>
          <cell r="B93" t="str">
            <v>VAR_fin</v>
          </cell>
          <cell r="C93" t="str">
            <v>COA</v>
          </cell>
          <cell r="D93">
            <v>3.5600048927609258</v>
          </cell>
          <cell r="E93">
            <v>3.4647175932168515</v>
          </cell>
          <cell r="F93">
            <v>3.2262470295405659</v>
          </cell>
          <cell r="G93">
            <v>7.3775043873252786E-4</v>
          </cell>
          <cell r="H93">
            <v>2.0144497958067471E-3</v>
          </cell>
          <cell r="I93">
            <v>5.877427324781461E-4</v>
          </cell>
          <cell r="J93"/>
        </row>
        <row r="94">
          <cell r="A94" t="str">
            <v>RHEM-SHCONBR1</v>
          </cell>
          <cell r="B94" t="str">
            <v>VAR_fout</v>
          </cell>
          <cell r="C94" t="str">
            <v>RHEM-SHCON</v>
          </cell>
          <cell r="D94">
            <v>6.8533809730784035E-3</v>
          </cell>
          <cell r="E94">
            <v>0.78033267792727068</v>
          </cell>
          <cell r="F94">
            <v>0.46249907819986413</v>
          </cell>
          <cell r="G94">
            <v>1.6625051788561427</v>
          </cell>
          <cell r="H94">
            <v>3.5603171658187853</v>
          </cell>
          <cell r="I94">
            <v>4.247021888066671</v>
          </cell>
          <cell r="J94"/>
        </row>
        <row r="95">
          <cell r="A95" t="str">
            <v>RHEM-SHCONBR1</v>
          </cell>
          <cell r="B95" t="str">
            <v>VAR_fin</v>
          </cell>
          <cell r="C95" t="str">
            <v>CON</v>
          </cell>
          <cell r="D95">
            <v>6.8533809730784035E-3</v>
          </cell>
          <cell r="E95">
            <v>0.78033267792727068</v>
          </cell>
          <cell r="F95">
            <v>0.46249907819986413</v>
          </cell>
          <cell r="G95">
            <v>1.6625051788561427</v>
          </cell>
          <cell r="H95">
            <v>3.5603171658187853</v>
          </cell>
          <cell r="I95">
            <v>4.247021888066671</v>
          </cell>
          <cell r="J95"/>
          <cell r="K95"/>
        </row>
        <row r="96">
          <cell r="A96" t="str">
            <v>RHEM-SHCONBR1</v>
          </cell>
          <cell r="B96" t="str">
            <v>VAR_ncap</v>
          </cell>
          <cell r="C96" t="str">
            <v>-</v>
          </cell>
          <cell r="D96">
            <v>2.75515207923662E-2</v>
          </cell>
          <cell r="E96">
            <v>2.7551516029258899E-2</v>
          </cell>
          <cell r="F96">
            <v>5.6026522416199496E-7</v>
          </cell>
          <cell r="G96">
            <v>6.2303253443425598E-2</v>
          </cell>
          <cell r="H96">
            <v>5.2516577388391501E-2</v>
          </cell>
          <cell r="I96">
            <v>7.4220295062139605E-2</v>
          </cell>
          <cell r="J96"/>
          <cell r="K96"/>
        </row>
        <row r="97">
          <cell r="A97" t="str">
            <v>RHEM-SHCONBR1</v>
          </cell>
          <cell r="B97" t="str">
            <v>VAR_cap</v>
          </cell>
          <cell r="C97" t="str">
            <v>-</v>
          </cell>
          <cell r="D97">
            <v>2.75515207923662E-2</v>
          </cell>
          <cell r="E97">
            <v>5.5103023436066177E-2</v>
          </cell>
          <cell r="F97">
            <v>5.510320480475446E-2</v>
          </cell>
          <cell r="G97">
            <v>0.11740671311190778</v>
          </cell>
          <cell r="H97">
            <v>0.25142585269952217</v>
          </cell>
          <cell r="I97">
            <v>0.30028787991143324</v>
          </cell>
          <cell r="J97"/>
          <cell r="K97"/>
        </row>
        <row r="98">
          <cell r="A98" t="str">
            <v>RHEM-SHELCBR</v>
          </cell>
          <cell r="B98" t="str">
            <v>VAR_fout</v>
          </cell>
          <cell r="C98" t="str">
            <v>RHEM-SHAELCB</v>
          </cell>
          <cell r="D98">
            <v>4.6280316696750887</v>
          </cell>
          <cell r="E98">
            <v>1.8821828250346937</v>
          </cell>
          <cell r="F98">
            <v>3.4920953598804476E-2</v>
          </cell>
          <cell r="G98">
            <v>9.8729159192127679E-3</v>
          </cell>
          <cell r="H98">
            <v>1.8912304438900172E-3</v>
          </cell>
          <cell r="I98">
            <v>1.3965017770779041E-3</v>
          </cell>
          <cell r="J98"/>
        </row>
        <row r="99">
          <cell r="A99" t="str">
            <v>RHEM-SHELCBR</v>
          </cell>
          <cell r="B99" t="str">
            <v>VAR_fin</v>
          </cell>
          <cell r="C99" t="str">
            <v>RHEM_ELC</v>
          </cell>
          <cell r="D99">
            <v>4.8716122838685134</v>
          </cell>
          <cell r="E99">
            <v>1.9812450789838856</v>
          </cell>
          <cell r="F99">
            <v>3.813116981038369E-2</v>
          </cell>
          <cell r="G99">
            <v>1.0768194183286636E-2</v>
          </cell>
          <cell r="H99">
            <v>2.01979384377011E-3</v>
          </cell>
          <cell r="I99">
            <v>1.490305628203186E-3</v>
          </cell>
          <cell r="J99"/>
        </row>
        <row r="100">
          <cell r="A100" t="str">
            <v>RHEM-SHELCBR</v>
          </cell>
          <cell r="B100" t="str">
            <v>VAR_ncap</v>
          </cell>
          <cell r="C100" t="str">
            <v>-</v>
          </cell>
          <cell r="D100">
            <v>1.1043928974927899E-6</v>
          </cell>
          <cell r="E100">
            <v>8.3840039375310699E-7</v>
          </cell>
          <cell r="F100">
            <v>7.95518678149684E-7</v>
          </cell>
          <cell r="G100">
            <v>8.9839918620769E-7</v>
          </cell>
          <cell r="H100">
            <v>2.2997382211022101E-4</v>
          </cell>
          <cell r="I100">
            <v>1.58756326615296E-6</v>
          </cell>
          <cell r="J100"/>
          <cell r="K100"/>
        </row>
        <row r="101">
          <cell r="A101" t="str">
            <v>RHEM-SHELCBR</v>
          </cell>
          <cell r="B101" t="str">
            <v>VAR_cap</v>
          </cell>
          <cell r="C101" t="str">
            <v>-</v>
          </cell>
          <cell r="D101">
            <v>0.32680224834123645</v>
          </cell>
          <cell r="E101">
            <v>0.22029017029018222</v>
          </cell>
          <cell r="F101">
            <v>4.4068891826133938E-3</v>
          </cell>
          <cell r="G101">
            <v>1.2820369231645867E-3</v>
          </cell>
          <cell r="H101">
            <v>2.3315900315073931E-4</v>
          </cell>
          <cell r="I101">
            <v>1.6878407613278974E-4</v>
          </cell>
          <cell r="J101"/>
          <cell r="K101"/>
        </row>
        <row r="102">
          <cell r="A102" t="str">
            <v>RHNM-SHLTHCHPNGA</v>
          </cell>
          <cell r="B102" t="str">
            <v>VAR_fout</v>
          </cell>
          <cell r="C102" t="str">
            <v>RHNM-SHLTHC-NGA</v>
          </cell>
          <cell r="D102"/>
          <cell r="E102">
            <v>2.5633877417025009E-3</v>
          </cell>
          <cell r="F102"/>
          <cell r="G102"/>
          <cell r="H102"/>
          <cell r="I102"/>
          <cell r="J102"/>
          <cell r="K102"/>
        </row>
        <row r="103">
          <cell r="A103" t="str">
            <v>RHNM-SHLTHCHPNGA</v>
          </cell>
          <cell r="B103" t="str">
            <v>VAR_fin</v>
          </cell>
          <cell r="C103" t="str">
            <v>RHNMLTHCHPC</v>
          </cell>
          <cell r="D103"/>
          <cell r="E103">
            <v>2.5633877417025009E-3</v>
          </cell>
          <cell r="F103"/>
          <cell r="G103"/>
          <cell r="H103"/>
          <cell r="I103"/>
          <cell r="J103"/>
        </row>
        <row r="104">
          <cell r="A104" t="str">
            <v>RHNM-SHLTHCHPNGA</v>
          </cell>
          <cell r="B104" t="str">
            <v>VAR_fin</v>
          </cell>
          <cell r="C104" t="str">
            <v>RHNM_LTH_CHPNGA_ON</v>
          </cell>
          <cell r="D104"/>
          <cell r="E104">
            <v>2.5892805471742436E-3</v>
          </cell>
          <cell r="F104"/>
          <cell r="G104"/>
          <cell r="H104"/>
          <cell r="I104"/>
          <cell r="J104"/>
        </row>
        <row r="105">
          <cell r="A105" t="str">
            <v>RHNM-SHLTHCHPNGA</v>
          </cell>
          <cell r="B105" t="str">
            <v>VAR_ncap</v>
          </cell>
          <cell r="C105" t="str">
            <v>-</v>
          </cell>
          <cell r="D105"/>
          <cell r="E105">
            <v>2.3810018357566801E-2</v>
          </cell>
          <cell r="F105">
            <v>1.10391502176203E-2</v>
          </cell>
          <cell r="G105">
            <v>9.4023287788994603E-3</v>
          </cell>
          <cell r="H105">
            <v>3.8150087797575501E-3</v>
          </cell>
          <cell r="I105">
            <v>2.51106892454071E-8</v>
          </cell>
          <cell r="J105"/>
          <cell r="K105"/>
        </row>
        <row r="106">
          <cell r="A106" t="str">
            <v>RHNM-SHLTHCHPNGA</v>
          </cell>
          <cell r="B106" t="str">
            <v>VAR_cap</v>
          </cell>
          <cell r="C106" t="str">
            <v>-</v>
          </cell>
          <cell r="D106"/>
          <cell r="E106">
            <v>2.3810018357566801E-2</v>
          </cell>
          <cell r="F106">
            <v>1.9210448647738899E-2</v>
          </cell>
          <cell r="G106">
            <v>1.9245335681949E-2</v>
          </cell>
          <cell r="H106">
            <v>8.3817917741833003E-3</v>
          </cell>
          <cell r="I106"/>
          <cell r="J106"/>
          <cell r="K106"/>
        </row>
        <row r="107">
          <cell r="A107" t="str">
            <v>RHEM-SHCONBR2</v>
          </cell>
          <cell r="B107" t="str">
            <v>VAR_fout</v>
          </cell>
          <cell r="C107" t="str">
            <v>RHEM-SHCON</v>
          </cell>
          <cell r="D107">
            <v>7.589574907486003E-3</v>
          </cell>
          <cell r="E107">
            <v>1.2153895393123884</v>
          </cell>
          <cell r="F107">
            <v>0.75716689989754038</v>
          </cell>
          <cell r="G107">
            <v>1.2905087831380049</v>
          </cell>
          <cell r="H107">
            <v>4.0246569662503475</v>
          </cell>
          <cell r="I107">
            <v>6.6148252672974461</v>
          </cell>
          <cell r="J107"/>
          <cell r="K107"/>
        </row>
        <row r="108">
          <cell r="A108" t="str">
            <v>RHEM-SHCONBR2</v>
          </cell>
          <cell r="B108" t="str">
            <v>VAR_fin</v>
          </cell>
          <cell r="C108" t="str">
            <v>CON</v>
          </cell>
          <cell r="D108">
            <v>7.589574907486003E-3</v>
          </cell>
          <cell r="E108">
            <v>1.2153895393123884</v>
          </cell>
          <cell r="F108">
            <v>0.75716689989754038</v>
          </cell>
          <cell r="G108">
            <v>1.2905087831380049</v>
          </cell>
          <cell r="H108">
            <v>4.0246569662503475</v>
          </cell>
          <cell r="I108">
            <v>6.6148252672974461</v>
          </cell>
          <cell r="J108"/>
          <cell r="K108"/>
        </row>
        <row r="109">
          <cell r="A109" t="str">
            <v>RHEM-SHCONBR2</v>
          </cell>
          <cell r="B109" t="str">
            <v>VAR_ncap</v>
          </cell>
          <cell r="C109" t="str">
            <v>-</v>
          </cell>
          <cell r="D109">
            <v>4.2912060344927602E-2</v>
          </cell>
          <cell r="E109">
            <v>4.29120526056559E-2</v>
          </cell>
          <cell r="F109">
            <v>4.24755766160649E-7</v>
          </cell>
          <cell r="G109">
            <v>5.3147646993837901E-3</v>
          </cell>
          <cell r="H109">
            <v>8.6003353672312405E-2</v>
          </cell>
          <cell r="I109">
            <v>0.22239431970968501</v>
          </cell>
          <cell r="J109"/>
        </row>
        <row r="110">
          <cell r="A110" t="str">
            <v>RHEM-SHCONBR2</v>
          </cell>
          <cell r="B110" t="str">
            <v>VAR_cap</v>
          </cell>
          <cell r="C110" t="str">
            <v>-</v>
          </cell>
          <cell r="D110">
            <v>4.2912060344927602E-2</v>
          </cell>
          <cell r="E110">
            <v>8.5824099006629587E-2</v>
          </cell>
          <cell r="F110">
            <v>8.5824139040919914E-2</v>
          </cell>
          <cell r="G110">
            <v>9.1139161304348404E-2</v>
          </cell>
          <cell r="H110">
            <v>0.28421492120848829</v>
          </cell>
          <cell r="I110">
            <v>0.46711326939153813</v>
          </cell>
          <cell r="J110"/>
        </row>
        <row r="111">
          <cell r="A111" t="str">
            <v>D-RHSA_LTH</v>
          </cell>
          <cell r="B111" t="str">
            <v>VAR_fout</v>
          </cell>
          <cell r="C111" t="str">
            <v>RHSA_LTH</v>
          </cell>
          <cell r="D111">
            <v>2.4284014424691969E-3</v>
          </cell>
          <cell r="E111">
            <v>3.6111610846597794E-2</v>
          </cell>
          <cell r="F111">
            <v>1.3708818775656507E-5</v>
          </cell>
          <cell r="G111">
            <v>6.9391159629743539E-3</v>
          </cell>
          <cell r="H111">
            <v>0.15483227353981069</v>
          </cell>
          <cell r="I111">
            <v>5.5767696843164166E-3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RHEM_LTH_CHPWOD_ON</v>
          </cell>
          <cell r="D112">
            <v>1.3600928806976051E-5</v>
          </cell>
          <cell r="E112">
            <v>1.5930614296662927E-5</v>
          </cell>
          <cell r="F112">
            <v>5.4438461120766047E-6</v>
          </cell>
          <cell r="G112"/>
          <cell r="H112">
            <v>3.496541104505084E-3</v>
          </cell>
          <cell r="I112">
            <v>2.9344761333988489E-3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RHNM_LTH_CHPWOD_ON</v>
          </cell>
          <cell r="D113">
            <v>9.321234950569521E-6</v>
          </cell>
          <cell r="E113">
            <v>7.8992370735897143E-6</v>
          </cell>
          <cell r="F113">
            <v>2.3012280262910718E-6</v>
          </cell>
          <cell r="G113">
            <v>2.5535354253875624E-3</v>
          </cell>
          <cell r="H113">
            <v>8.3950001293944601E-3</v>
          </cell>
          <cell r="I113">
            <v>6.4050205854718971E-4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RHES_LTH_CHPWOD_ON</v>
          </cell>
          <cell r="D114">
            <v>9.1890777143084564E-6</v>
          </cell>
          <cell r="E114">
            <v>1.7016503319459489E-5</v>
          </cell>
          <cell r="F114">
            <v>2.6502291524932386E-6</v>
          </cell>
          <cell r="G114"/>
          <cell r="H114">
            <v>1.0982049123248157E-3</v>
          </cell>
          <cell r="I114">
            <v>1.0238881685557966E-3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RHNS_LTH_CHPWOD_ON</v>
          </cell>
          <cell r="D115">
            <v>1.5843752180063874E-5</v>
          </cell>
          <cell r="E115">
            <v>3.4604628516205416E-6</v>
          </cell>
          <cell r="F115">
            <v>3.3135154847955968E-6</v>
          </cell>
          <cell r="G115"/>
          <cell r="H115">
            <v>3.4291976836760252E-3</v>
          </cell>
          <cell r="I115">
            <v>9.6427809476180664E-4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RHEM_LTH_CHPNGA_ON</v>
          </cell>
          <cell r="D116">
            <v>1.8097396603905455E-3</v>
          </cell>
          <cell r="E116">
            <v>2.1594769879555772E-2</v>
          </cell>
          <cell r="F116"/>
          <cell r="G116"/>
          <cell r="H116">
            <v>6.2681022714193624E-2</v>
          </cell>
          <cell r="I116">
            <v>5.1247358360097919E-6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RHNM_LTH_CHPNGA_ON</v>
          </cell>
          <cell r="D117">
            <v>7.6085619458596832E-6</v>
          </cell>
          <cell r="E117">
            <v>1.4332060254765844E-2</v>
          </cell>
          <cell r="F117"/>
          <cell r="G117"/>
          <cell r="H117">
            <v>7.343950276314673E-2</v>
          </cell>
          <cell r="I117">
            <v>4.0073904933669237E-6</v>
          </cell>
          <cell r="J117"/>
        </row>
        <row r="118">
          <cell r="A118" t="str">
            <v>D-RHSA_LTH</v>
          </cell>
          <cell r="B118" t="str">
            <v>VAR_fin</v>
          </cell>
          <cell r="C118" t="str">
            <v>RHES_LTH_CHPNGA_ON</v>
          </cell>
          <cell r="D118">
            <v>5.4952297580581125E-4</v>
          </cell>
          <cell r="E118">
            <v>3.5699817293404806E-5</v>
          </cell>
          <cell r="F118"/>
          <cell r="G118"/>
          <cell r="H118">
            <v>1.5238149788793982E-3</v>
          </cell>
          <cell r="I118">
            <v>4.2697779263747604E-6</v>
          </cell>
          <cell r="J118"/>
          <cell r="K118"/>
        </row>
        <row r="119">
          <cell r="A119" t="str">
            <v>D-RHSA_LTH</v>
          </cell>
          <cell r="B119" t="str">
            <v>VAR_fin</v>
          </cell>
          <cell r="C119" t="str">
            <v>RHNS_LTH_CHPNGA_ON</v>
          </cell>
          <cell r="D119">
            <v>1.3575250675059831E-5</v>
          </cell>
          <cell r="E119">
            <v>1.0477407744143231E-4</v>
          </cell>
          <cell r="F119"/>
          <cell r="G119">
            <v>4.3855805375867928E-3</v>
          </cell>
          <cell r="H119">
            <v>7.6898925369060247E-4</v>
          </cell>
          <cell r="I119">
            <v>2.2332479702196989E-7</v>
          </cell>
          <cell r="J119"/>
          <cell r="K119"/>
        </row>
        <row r="120">
          <cell r="A120" t="str">
            <v>RHEM-SHLTHCHPWOD</v>
          </cell>
          <cell r="B120" t="str">
            <v>VAR_ncap</v>
          </cell>
          <cell r="C120" t="str">
            <v>-</v>
          </cell>
          <cell r="D120"/>
          <cell r="E120"/>
          <cell r="F120"/>
          <cell r="G120">
            <v>4.1572212905746398E-4</v>
          </cell>
          <cell r="H120">
            <v>5.1224053479235305E-4</v>
          </cell>
          <cell r="I120">
            <v>1.84615222494277E-4</v>
          </cell>
          <cell r="J120"/>
          <cell r="K120"/>
        </row>
        <row r="121">
          <cell r="A121" t="str">
            <v>RHEM-SHLTHCHPWOD</v>
          </cell>
          <cell r="B121" t="str">
            <v>VAR_cap</v>
          </cell>
          <cell r="C121" t="str">
            <v>-</v>
          </cell>
          <cell r="D121"/>
          <cell r="E121"/>
          <cell r="F121"/>
          <cell r="G121">
            <v>4.1572212905746398E-4</v>
          </cell>
          <cell r="H121">
            <v>8.1884749371621498E-4</v>
          </cell>
          <cell r="I121">
            <v>3.36927385583653E-4</v>
          </cell>
          <cell r="J121"/>
          <cell r="K121"/>
        </row>
        <row r="122">
          <cell r="A122" t="str">
            <v>D-RHEM_LTH_CHPWOD</v>
          </cell>
          <cell r="B122" t="str">
            <v>VAR_fout</v>
          </cell>
          <cell r="C122" t="str">
            <v>RHEM_LTH_CHPWOD_ON</v>
          </cell>
          <cell r="D122">
            <v>1.3600928806976051E-5</v>
          </cell>
          <cell r="E122">
            <v>1.5930614296662927E-5</v>
          </cell>
          <cell r="F122">
            <v>5.4438461120766047E-6</v>
          </cell>
          <cell r="G122"/>
          <cell r="H122">
            <v>3.496541104505084E-3</v>
          </cell>
          <cell r="I122">
            <v>2.9344761333988489E-3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RHSA_LTH</v>
          </cell>
          <cell r="D123">
            <v>1.0360925032858051E-5</v>
          </cell>
          <cell r="E123">
            <v>1.1580212140528117E-5</v>
          </cell>
          <cell r="F123">
            <v>4.1166371729567155E-6</v>
          </cell>
          <cell r="G123">
            <v>7.4104020481053409E-3</v>
          </cell>
          <cell r="H123">
            <v>1.0258220888882166E-2</v>
          </cell>
          <cell r="I123">
            <v>2.9368804353573637E-3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LTH</v>
          </cell>
          <cell r="D124"/>
          <cell r="E124"/>
          <cell r="F124"/>
          <cell r="G124">
            <v>4.4479272721072446E-6</v>
          </cell>
          <cell r="H124">
            <v>1.7323749226823537E-5</v>
          </cell>
          <cell r="I124">
            <v>1.0685096712549995E-5</v>
          </cell>
          <cell r="J124"/>
          <cell r="K124"/>
        </row>
        <row r="125">
          <cell r="A125" t="str">
            <v>D-RHEM_LTH_CHPWOD</v>
          </cell>
          <cell r="B125" t="str">
            <v>VAR_fin</v>
          </cell>
          <cell r="C125" t="str">
            <v>RHEM_LTH_CHPWOD</v>
          </cell>
          <cell r="D125">
            <v>2.3961853839834092E-5</v>
          </cell>
          <cell r="E125">
            <v>2.8113502670316385E-5</v>
          </cell>
          <cell r="F125">
            <v>1.0151609901022454E-5</v>
          </cell>
          <cell r="G125">
            <v>7.4150786545740385E-3</v>
          </cell>
          <cell r="H125">
            <v>1.3772085742614064E-2</v>
          </cell>
          <cell r="I125">
            <v>5.8823383622224586E-3</v>
          </cell>
          <cell r="J125"/>
          <cell r="K125"/>
        </row>
        <row r="126">
          <cell r="A126" t="str">
            <v>RHES-SHLTHDH</v>
          </cell>
          <cell r="B126" t="str">
            <v>VAR_fout</v>
          </cell>
          <cell r="C126" t="str">
            <v>RHES-SHLTHD</v>
          </cell>
          <cell r="D126">
            <v>3.1522303231173185</v>
          </cell>
          <cell r="E126">
            <v>3.5038023149854256</v>
          </cell>
          <cell r="F126">
            <v>1.4380159520379725</v>
          </cell>
          <cell r="G126">
            <v>1.555052557597278</v>
          </cell>
          <cell r="H126">
            <v>1.4623602776486704</v>
          </cell>
          <cell r="I126">
            <v>1.3072861185820253</v>
          </cell>
          <cell r="J126"/>
          <cell r="K126"/>
        </row>
        <row r="127">
          <cell r="A127" t="str">
            <v>RHES-SHLTHDH</v>
          </cell>
          <cell r="B127" t="str">
            <v>VAR_fin</v>
          </cell>
          <cell r="C127" t="str">
            <v>RHESLTHDHC</v>
          </cell>
          <cell r="D127">
            <v>3.1522303231173185</v>
          </cell>
          <cell r="E127">
            <v>3.5038023149854256</v>
          </cell>
          <cell r="F127">
            <v>1.4380159520379725</v>
          </cell>
          <cell r="G127">
            <v>1.555052557597278</v>
          </cell>
          <cell r="H127">
            <v>1.4623602776486704</v>
          </cell>
          <cell r="I127">
            <v>1.3072861185820253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RHES_LTH_DH</v>
          </cell>
          <cell r="D128">
            <v>3.1840710334518385</v>
          </cell>
          <cell r="E128">
            <v>3.5391942575610353</v>
          </cell>
          <cell r="F128">
            <v>1.6172668516772633</v>
          </cell>
          <cell r="G128">
            <v>1.7467966429621604</v>
          </cell>
          <cell r="H128">
            <v>1.6405053739355822</v>
          </cell>
          <cell r="I128">
            <v>1.4585065450352093</v>
          </cell>
          <cell r="J128"/>
          <cell r="K128"/>
        </row>
        <row r="129">
          <cell r="A129" t="str">
            <v>RHES-SHLTHDH</v>
          </cell>
          <cell r="B129" t="str">
            <v>VAR_ncap</v>
          </cell>
          <cell r="C129" t="str">
            <v>-</v>
          </cell>
          <cell r="D129"/>
          <cell r="E129">
            <v>5.3383602194700397E-2</v>
          </cell>
          <cell r="F129">
            <v>3.8385569666285098E-2</v>
          </cell>
          <cell r="G129">
            <v>4.9141539879676101E-2</v>
          </cell>
          <cell r="H129">
            <v>6.9571582256040695E-2</v>
          </cell>
          <cell r="I129">
            <v>1.26827875174971E-2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VAR_cap</v>
          </cell>
          <cell r="C130" t="str">
            <v>-</v>
          </cell>
          <cell r="D130">
            <v>0.31204626794151202</v>
          </cell>
          <cell r="E130">
            <v>0.31015043654407953</v>
          </cell>
          <cell r="F130">
            <v>0.14704105960005953</v>
          </cell>
          <cell r="G130">
            <v>0.16409681345346</v>
          </cell>
          <cell r="H130">
            <v>0.20711658794725701</v>
          </cell>
          <cell r="I130">
            <v>0.12786403615981906</v>
          </cell>
          <cell r="J130"/>
          <cell r="K130"/>
        </row>
        <row r="131">
          <cell r="A131" t="str">
            <v>RHEM-SHCONBR3</v>
          </cell>
          <cell r="B131" t="str">
            <v>VAR_fout</v>
          </cell>
          <cell r="C131" t="str">
            <v>RHEM-SHCON</v>
          </cell>
          <cell r="D131">
            <v>7.2001590260874181E-3</v>
          </cell>
          <cell r="E131">
            <v>0.97660702490254248</v>
          </cell>
          <cell r="F131">
            <v>0.59733807878549205</v>
          </cell>
          <cell r="G131">
            <v>0.97647357660455469</v>
          </cell>
          <cell r="H131">
            <v>1.4752589748473546</v>
          </cell>
          <cell r="I131">
            <v>3.5567428099196743</v>
          </cell>
          <cell r="J131"/>
        </row>
        <row r="132">
          <cell r="A132" t="str">
            <v>RHEM-SHCONBR3</v>
          </cell>
          <cell r="B132" t="str">
            <v>VAR_fin</v>
          </cell>
          <cell r="C132" t="str">
            <v>CON</v>
          </cell>
          <cell r="D132">
            <v>7.2001590260874181E-3</v>
          </cell>
          <cell r="E132">
            <v>0.97660702490254248</v>
          </cell>
          <cell r="F132">
            <v>0.59733807878549205</v>
          </cell>
          <cell r="G132">
            <v>0.97647357660455469</v>
          </cell>
          <cell r="H132">
            <v>1.4752589748473546</v>
          </cell>
          <cell r="I132">
            <v>3.5567428099196743</v>
          </cell>
          <cell r="J132"/>
          <cell r="K132"/>
        </row>
        <row r="133">
          <cell r="A133" t="str">
            <v>RHEM-SHCONBR3</v>
          </cell>
          <cell r="B133" t="str">
            <v>VAR_ncap</v>
          </cell>
          <cell r="C133" t="str">
            <v>-</v>
          </cell>
          <cell r="D133">
            <v>3.44814013725721E-2</v>
          </cell>
          <cell r="E133">
            <v>3.44813439133239E-2</v>
          </cell>
          <cell r="F133">
            <v>1.08192673490507E-7</v>
          </cell>
          <cell r="G133">
            <v>2.9862789453345198E-7</v>
          </cell>
          <cell r="H133">
            <v>3.5227512696660697E-2</v>
          </cell>
          <cell r="I133">
            <v>0.17870570329434299</v>
          </cell>
          <cell r="J133"/>
        </row>
        <row r="134">
          <cell r="A134" t="str">
            <v>RHEM-SHCONBR3</v>
          </cell>
          <cell r="B134" t="str">
            <v>VAR_cap</v>
          </cell>
          <cell r="C134" t="str">
            <v>-</v>
          </cell>
          <cell r="D134">
            <v>3.44814013725721E-2</v>
          </cell>
          <cell r="E134">
            <v>6.8962731637149804E-2</v>
          </cell>
          <cell r="F134">
            <v>6.8962461546685935E-2</v>
          </cell>
          <cell r="G134">
            <v>6.896301972791663E-2</v>
          </cell>
          <cell r="H134">
            <v>0.10419137054823085</v>
          </cell>
          <cell r="I134">
            <v>0.25116080000117863</v>
          </cell>
          <cell r="J134"/>
          <cell r="K134"/>
        </row>
        <row r="135">
          <cell r="A135" t="str">
            <v>D-RHSA_ELC</v>
          </cell>
          <cell r="B135" t="str">
            <v>VAR_fout</v>
          </cell>
          <cell r="C135" t="str">
            <v>RHSA_ELC</v>
          </cell>
          <cell r="D135">
            <v>57.291391361349625</v>
          </cell>
          <cell r="E135">
            <v>55.085836857421313</v>
          </cell>
          <cell r="F135">
            <v>57.914236303195757</v>
          </cell>
          <cell r="G135">
            <v>58.995032824830311</v>
          </cell>
          <cell r="H135">
            <v>74.802084797235992</v>
          </cell>
          <cell r="I135">
            <v>72.666874861734769</v>
          </cell>
          <cell r="J135"/>
        </row>
        <row r="136">
          <cell r="A136" t="str">
            <v>D-RHSA_ELC</v>
          </cell>
          <cell r="B136" t="str">
            <v>VAR_fin</v>
          </cell>
          <cell r="C136" t="str">
            <v>RHNS_ELC</v>
          </cell>
          <cell r="D136">
            <v>14.472505386279039</v>
          </cell>
          <cell r="E136">
            <v>14.726976548464627</v>
          </cell>
          <cell r="F136">
            <v>15.017550485605339</v>
          </cell>
          <cell r="G136">
            <v>15.473464649895339</v>
          </cell>
          <cell r="H136">
            <v>19.691789250143955</v>
          </cell>
          <cell r="I136">
            <v>19.045018587600797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RHES_ELC</v>
          </cell>
          <cell r="D137">
            <v>16.660895413285587</v>
          </cell>
          <cell r="E137">
            <v>12.692964330607662</v>
          </cell>
          <cell r="F137">
            <v>13.289763534267108</v>
          </cell>
          <cell r="G137">
            <v>13.548161907590886</v>
          </cell>
          <cell r="H137">
            <v>17.123143367017196</v>
          </cell>
          <cell r="I137">
            <v>16.54292771272701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RHNM_ELC</v>
          </cell>
          <cell r="D138">
            <v>10.148326494379877</v>
          </cell>
          <cell r="E138">
            <v>14.713113807451323</v>
          </cell>
          <cell r="F138">
            <v>15.497897477744425</v>
          </cell>
          <cell r="G138">
            <v>16.018612296681113</v>
          </cell>
          <cell r="H138">
            <v>20.296688939732665</v>
          </cell>
          <cell r="I138">
            <v>19.696779264275627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RHEM_ELC</v>
          </cell>
          <cell r="D139">
            <v>16.009684178683983</v>
          </cell>
          <cell r="E139">
            <v>12.952795398255802</v>
          </cell>
          <cell r="F139">
            <v>14.109024805578827</v>
          </cell>
          <cell r="G139">
            <v>13.95479397066295</v>
          </cell>
          <cell r="H139">
            <v>17.690463240342165</v>
          </cell>
          <cell r="I139">
            <v>17.382149297131324</v>
          </cell>
          <cell r="J139"/>
          <cell r="K139"/>
        </row>
        <row r="140">
          <cell r="A140" t="str">
            <v>SCOM-SHLTHDH</v>
          </cell>
          <cell r="B140" t="str">
            <v>VAR_fout</v>
          </cell>
          <cell r="C140" t="str">
            <v>SCOM-SHLTHD</v>
          </cell>
          <cell r="D140">
            <v>5.5539044301169405</v>
          </cell>
          <cell r="E140">
            <v>6.0159383073115071</v>
          </cell>
          <cell r="F140">
            <v>4.8004570212845685</v>
          </cell>
          <cell r="G140">
            <v>5.3010530827721754</v>
          </cell>
          <cell r="H140">
            <v>5.1188570723800551</v>
          </cell>
          <cell r="I140">
            <v>4.5234555544655306</v>
          </cell>
          <cell r="J140"/>
        </row>
        <row r="141">
          <cell r="A141" t="str">
            <v>SCOM-SHLTHDH</v>
          </cell>
          <cell r="B141" t="str">
            <v>VAR_fin</v>
          </cell>
          <cell r="C141" t="str">
            <v>SCOMLTHDHC</v>
          </cell>
          <cell r="D141">
            <v>5.5539044301169405</v>
          </cell>
          <cell r="E141">
            <v>6.0159383073115071</v>
          </cell>
          <cell r="F141">
            <v>4.8004570212845685</v>
          </cell>
          <cell r="G141">
            <v>5.3010530827721754</v>
          </cell>
          <cell r="H141">
            <v>5.1188570723800551</v>
          </cell>
          <cell r="I141">
            <v>4.5234555544655306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SCOM_LTH_DH</v>
          </cell>
          <cell r="D142">
            <v>5.6100044748655922</v>
          </cell>
          <cell r="E142">
            <v>6.0767053609207107</v>
          </cell>
          <cell r="F142">
            <v>5.8437888746088129</v>
          </cell>
          <cell r="G142">
            <v>6.4511970109225452</v>
          </cell>
          <cell r="H142">
            <v>6.2294708106202767</v>
          </cell>
          <cell r="I142">
            <v>5.5048878961137424</v>
          </cell>
          <cell r="J142"/>
          <cell r="K142"/>
        </row>
        <row r="143">
          <cell r="A143" t="str">
            <v>SCOM-SHLTHDH</v>
          </cell>
          <cell r="B143" t="str">
            <v>VAR_ncap</v>
          </cell>
          <cell r="C143" t="str">
            <v>-</v>
          </cell>
          <cell r="D143">
            <v>3.0231441115524699E-8</v>
          </cell>
          <cell r="E143">
            <v>6.3307196843283606E-2</v>
          </cell>
          <cell r="F143">
            <v>7.0452566654861604E-2</v>
          </cell>
          <cell r="G143">
            <v>7.0588912565933304E-2</v>
          </cell>
          <cell r="H143">
            <v>0.121889103607218</v>
          </cell>
          <cell r="I143">
            <v>0.38163598423123801</v>
          </cell>
          <cell r="J143"/>
          <cell r="K143"/>
        </row>
        <row r="144">
          <cell r="A144" t="str">
            <v>SCOM-SHLTHDH</v>
          </cell>
          <cell r="B144" t="str">
            <v>VAR_cap</v>
          </cell>
          <cell r="C144" t="str">
            <v>-</v>
          </cell>
          <cell r="D144">
            <v>0.84970028316164614</v>
          </cell>
          <cell r="E144">
            <v>0.8492903270505896</v>
          </cell>
          <cell r="F144">
            <v>0.58286880038416111</v>
          </cell>
          <cell r="G144">
            <v>0.5180167166450369</v>
          </cell>
          <cell r="H144">
            <v>0.79092802760633041</v>
          </cell>
          <cell r="I144">
            <v>0.70320140179348323</v>
          </cell>
          <cell r="J144"/>
          <cell r="K144"/>
        </row>
        <row r="145">
          <cell r="A145" t="str">
            <v>ITOT-SWHSTG-ELC</v>
          </cell>
          <cell r="B145" t="str">
            <v>VAR_fout</v>
          </cell>
          <cell r="C145" t="str">
            <v>ITOT-SWHAELC</v>
          </cell>
          <cell r="D145">
            <v>2.0393665193612442E-5</v>
          </cell>
          <cell r="E145">
            <v>1.9908640395752411E-5</v>
          </cell>
          <cell r="F145">
            <v>0.19742956385443228</v>
          </cell>
          <cell r="G145">
            <v>1.2372114196624578E-3</v>
          </cell>
          <cell r="H145">
            <v>0.6925799905651624</v>
          </cell>
          <cell r="I145">
            <v>1.2456457417900144</v>
          </cell>
          <cell r="J145"/>
          <cell r="K145"/>
        </row>
        <row r="146">
          <cell r="A146" t="str">
            <v>ITOT-SWHSTG-ELC</v>
          </cell>
          <cell r="B146" t="str">
            <v>VAR_fin</v>
          </cell>
          <cell r="C146" t="str">
            <v>ITOT-SWHAELC</v>
          </cell>
          <cell r="D146">
            <v>1.9306955532368424E-5</v>
          </cell>
          <cell r="E146">
            <v>1.2630679092256337E-5</v>
          </cell>
          <cell r="F146">
            <v>0.25480400797663555</v>
          </cell>
          <cell r="G146">
            <v>1.5839407215820747E-3</v>
          </cell>
          <cell r="H146">
            <v>0.8148763741634566</v>
          </cell>
          <cell r="I146">
            <v>1.3841317735412284</v>
          </cell>
          <cell r="J146"/>
          <cell r="K146"/>
        </row>
        <row r="147">
          <cell r="A147" t="str">
            <v>ITOT-SWHSTG-ELC</v>
          </cell>
          <cell r="B147" t="str">
            <v>VAR_ncap</v>
          </cell>
          <cell r="C147" t="str">
            <v>-</v>
          </cell>
          <cell r="D147">
            <v>2.5283046482454199E-3</v>
          </cell>
          <cell r="E147">
            <v>0.17180965738290699</v>
          </cell>
          <cell r="F147">
            <v>7.6614303570074905E-4</v>
          </cell>
          <cell r="G147">
            <v>1.79882300780788E-5</v>
          </cell>
          <cell r="H147">
            <v>0.14190598092207199</v>
          </cell>
          <cell r="I147">
            <v>9.7933500437120694E-2</v>
          </cell>
          <cell r="J147"/>
          <cell r="K147"/>
        </row>
        <row r="148">
          <cell r="A148" t="str">
            <v>ITOT-SWHSTG-ELC</v>
          </cell>
          <cell r="B148" t="str">
            <v>VAR_cap</v>
          </cell>
          <cell r="C148" t="str">
            <v>-</v>
          </cell>
          <cell r="D148">
            <v>2.5283046482454199E-3</v>
          </cell>
          <cell r="E148">
            <v>0.17433475129461673</v>
          </cell>
          <cell r="F148">
            <v>0.17509934389432394</v>
          </cell>
          <cell r="G148">
            <v>0.17511489744064002</v>
          </cell>
          <cell r="H148">
            <v>0.2487771622417215</v>
          </cell>
          <cell r="I148">
            <v>0.24605892652644762</v>
          </cell>
          <cell r="J148"/>
          <cell r="K148"/>
        </row>
        <row r="149">
          <cell r="A149" t="str">
            <v>D-SCOM_SOLELC</v>
          </cell>
          <cell r="B149" t="str">
            <v>VAR_fout</v>
          </cell>
          <cell r="C149" t="str">
            <v>ELC5</v>
          </cell>
          <cell r="D149">
            <v>0.55169307819135671</v>
          </cell>
          <cell r="E149">
            <v>1.6536843477644003</v>
          </cell>
          <cell r="F149">
            <v>5.0220358031477073</v>
          </cell>
          <cell r="G149">
            <v>5.7008350852900778</v>
          </cell>
          <cell r="H149">
            <v>13.590519227620478</v>
          </cell>
          <cell r="I149">
            <v>13.995579174893891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SCOM_ELC</v>
          </cell>
          <cell r="D150">
            <v>2.2879306075806092</v>
          </cell>
          <cell r="E150">
            <v>1.6407722109536664</v>
          </cell>
          <cell r="F150">
            <v>4.9445606617092253</v>
          </cell>
          <cell r="G150">
            <v>5.0369019672530468</v>
          </cell>
          <cell r="H150">
            <v>10.646620531165684</v>
          </cell>
          <cell r="I150">
            <v>12.777305346765413</v>
          </cell>
          <cell r="J150"/>
          <cell r="K150"/>
        </row>
        <row r="151">
          <cell r="A151" t="str">
            <v>D-SCOM_SOLELC</v>
          </cell>
          <cell r="B151" t="str">
            <v>VAR_fin</v>
          </cell>
          <cell r="C151" t="str">
            <v>SCOM_SOL_ELC</v>
          </cell>
          <cell r="D151">
            <v>2.8396236857719668</v>
          </cell>
          <cell r="E151">
            <v>3.29445509794729</v>
          </cell>
          <cell r="F151">
            <v>9.9665925664938637</v>
          </cell>
          <cell r="G151">
            <v>10.737732373658885</v>
          </cell>
          <cell r="H151">
            <v>24.237133015318964</v>
          </cell>
          <cell r="I151">
            <v>26.772878724712591</v>
          </cell>
          <cell r="J151"/>
          <cell r="K151"/>
        </row>
        <row r="152">
          <cell r="A152" t="str">
            <v>D-ILFO</v>
          </cell>
          <cell r="B152" t="str">
            <v>VAR_fout</v>
          </cell>
          <cell r="C152" t="str">
            <v>CO2</v>
          </cell>
          <cell r="D152">
            <v>689.32447394804501</v>
          </cell>
          <cell r="E152">
            <v>659.57568079643795</v>
          </cell>
          <cell r="F152">
            <v>602.388384503407</v>
          </cell>
          <cell r="G152">
            <v>498.91873798890498</v>
          </cell>
          <cell r="H152">
            <v>208.75729846918901</v>
          </cell>
          <cell r="I152">
            <v>3.3887202001156802E-4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ILFO</v>
          </cell>
          <cell r="D153">
            <v>9.1969057245255499</v>
          </cell>
          <cell r="E153">
            <v>8.7999999763998051</v>
          </cell>
          <cell r="F153">
            <v>8.0376984885695197</v>
          </cell>
          <cell r="G153">
            <v>6.7916355266417554</v>
          </cell>
          <cell r="H153">
            <v>3.0134506328815078</v>
          </cell>
          <cell r="I153">
            <v>0.22823443612506816</v>
          </cell>
          <cell r="J153"/>
        </row>
        <row r="154">
          <cell r="A154" t="str">
            <v>D-ILFO</v>
          </cell>
          <cell r="B154" t="str">
            <v>VAR_fin</v>
          </cell>
          <cell r="C154" t="str">
            <v>LFO</v>
          </cell>
          <cell r="D154">
            <v>9.3531136220901612</v>
          </cell>
          <cell r="E154">
            <v>8.9494664965595465</v>
          </cell>
          <cell r="F154">
            <v>8.1735194640896385</v>
          </cell>
          <cell r="G154">
            <v>6.7695893892660219</v>
          </cell>
          <cell r="H154">
            <v>2.8325277946972669</v>
          </cell>
          <cell r="I154">
            <v>4.5979921304147657E-6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BDS</v>
          </cell>
          <cell r="D155"/>
          <cell r="E155"/>
          <cell r="F155">
            <v>6.9798202550927372E-4</v>
          </cell>
          <cell r="G155">
            <v>0.13740641815600813</v>
          </cell>
          <cell r="H155">
            <v>0.23215001753787551</v>
          </cell>
          <cell r="I155">
            <v>0.23214783701629829</v>
          </cell>
          <cell r="J155"/>
        </row>
        <row r="156">
          <cell r="A156" t="str">
            <v>RHEM-SHSTG-NGAHP</v>
          </cell>
          <cell r="B156" t="str">
            <v>VAR_fout</v>
          </cell>
          <cell r="C156" t="str">
            <v>RHEM-SHANGAH</v>
          </cell>
          <cell r="D156"/>
          <cell r="E156"/>
          <cell r="F156">
            <v>7.961251117016668E-3</v>
          </cell>
          <cell r="G156">
            <v>7.4118071578223813E-3</v>
          </cell>
          <cell r="H156">
            <v>1.0462783849429317E-2</v>
          </cell>
          <cell r="I156">
            <v>2.2693047173362776E-2</v>
          </cell>
          <cell r="J156"/>
          <cell r="K156"/>
        </row>
        <row r="157">
          <cell r="A157" t="str">
            <v>RHEM-SHSTG-NGAHP</v>
          </cell>
          <cell r="B157" t="str">
            <v>VAR_fin</v>
          </cell>
          <cell r="C157" t="str">
            <v>RHEM-SHANGAH</v>
          </cell>
          <cell r="D157"/>
          <cell r="E157"/>
          <cell r="F157">
            <v>7.9787123198727383E-3</v>
          </cell>
          <cell r="G157">
            <v>7.4256302148550703E-3</v>
          </cell>
          <cell r="H157">
            <v>1.0467900122177173E-2</v>
          </cell>
          <cell r="I157">
            <v>2.2703169797201626E-2</v>
          </cell>
          <cell r="J157"/>
        </row>
        <row r="158">
          <cell r="A158" t="str">
            <v>RHEM-SHSTG-NGAHP</v>
          </cell>
          <cell r="B158" t="str">
            <v>VAR_ncap</v>
          </cell>
          <cell r="C158" t="str">
            <v>-</v>
          </cell>
          <cell r="D158">
            <v>2.6952765549868E-5</v>
          </cell>
          <cell r="E158">
            <v>5.9197605439498299E-6</v>
          </cell>
          <cell r="F158">
            <v>2.7274461737454101E-2</v>
          </cell>
          <cell r="G158">
            <v>2.4868578648583699E-2</v>
          </cell>
          <cell r="H158">
            <v>4.6567244618447003E-2</v>
          </cell>
          <cell r="I158">
            <v>3.5568725554512598E-2</v>
          </cell>
          <cell r="J158"/>
        </row>
        <row r="159">
          <cell r="A159" t="str">
            <v>RHEM-SHSTG-NGAHP</v>
          </cell>
          <cell r="B159" t="str">
            <v>VAR_cap</v>
          </cell>
          <cell r="C159" t="str">
            <v>-</v>
          </cell>
          <cell r="D159">
            <v>2.6952765549868E-5</v>
          </cell>
          <cell r="E159">
            <v>1.0431662750154001E-6</v>
          </cell>
          <cell r="F159">
            <v>2.7271260654234047E-2</v>
          </cell>
          <cell r="G159">
            <v>5.2124917510313069E-2</v>
          </cell>
          <cell r="H159">
            <v>8.2821641403644827E-2</v>
          </cell>
          <cell r="I159">
            <v>7.5445141696415252E-2</v>
          </cell>
          <cell r="J159"/>
          <cell r="K159"/>
        </row>
        <row r="160">
          <cell r="A160" t="str">
            <v>RHEM-SHCONBR4</v>
          </cell>
          <cell r="B160" t="str">
            <v>VAR_fout</v>
          </cell>
          <cell r="C160" t="str">
            <v>RHEM-SHCON</v>
          </cell>
          <cell r="D160">
            <v>7.4406962044614939E-3</v>
          </cell>
          <cell r="E160">
            <v>1.0738678910459449</v>
          </cell>
          <cell r="F160">
            <v>0.6518799767795056</v>
          </cell>
          <cell r="G160">
            <v>1.0737338765062938</v>
          </cell>
          <cell r="H160">
            <v>1.0736385379067872</v>
          </cell>
          <cell r="I160">
            <v>0.57967641914190116</v>
          </cell>
          <cell r="J160"/>
          <cell r="K160"/>
        </row>
        <row r="161">
          <cell r="A161" t="str">
            <v>RHEM-SHCONBR4</v>
          </cell>
          <cell r="B161" t="str">
            <v>VAR_fin</v>
          </cell>
          <cell r="C161" t="str">
            <v>CON</v>
          </cell>
          <cell r="D161">
            <v>7.4406962044614939E-3</v>
          </cell>
          <cell r="E161">
            <v>1.0738678910459449</v>
          </cell>
          <cell r="F161">
            <v>0.6518799767795056</v>
          </cell>
          <cell r="G161">
            <v>1.0737338765062938</v>
          </cell>
          <cell r="H161">
            <v>1.0736385379067872</v>
          </cell>
          <cell r="I161">
            <v>0.57967641914190116</v>
          </cell>
          <cell r="J161"/>
          <cell r="K161"/>
        </row>
        <row r="162">
          <cell r="A162" t="str">
            <v>RHEM-SHCONBR4</v>
          </cell>
          <cell r="B162" t="str">
            <v>VAR_ncap</v>
          </cell>
          <cell r="C162" t="str">
            <v>-</v>
          </cell>
          <cell r="D162">
            <v>3.7915169452917299E-2</v>
          </cell>
          <cell r="E162">
            <v>3.7915475427828298E-2</v>
          </cell>
          <cell r="F162">
            <v>5.6870221397045298E-8</v>
          </cell>
          <cell r="G162">
            <v>1.04063317849732E-7</v>
          </cell>
          <cell r="H162">
            <v>3.9293282237839199E-7</v>
          </cell>
          <cell r="I162">
            <v>4.93116784502692E-6</v>
          </cell>
          <cell r="J162"/>
        </row>
        <row r="163">
          <cell r="A163" t="str">
            <v>RHEM-SHCONBR4</v>
          </cell>
          <cell r="B163" t="str">
            <v>VAR_cap</v>
          </cell>
          <cell r="C163" t="str">
            <v>-</v>
          </cell>
          <cell r="D163">
            <v>3.7915169452917299E-2</v>
          </cell>
          <cell r="E163">
            <v>7.5830631301486179E-2</v>
          </cell>
          <cell r="F163">
            <v>7.5830312428444319E-2</v>
          </cell>
          <cell r="G163">
            <v>7.5830675705606754E-2</v>
          </cell>
          <cell r="H163">
            <v>7.5831066627589594E-2</v>
          </cell>
          <cell r="I163">
            <v>4.0939166975076713E-2</v>
          </cell>
          <cell r="J163"/>
        </row>
        <row r="164">
          <cell r="A164" t="str">
            <v>RHNM-SHCONBR</v>
          </cell>
          <cell r="B164" t="str">
            <v>VAR_fout</v>
          </cell>
          <cell r="C164" t="str">
            <v>RHNM-SHCON</v>
          </cell>
          <cell r="D164"/>
          <cell r="E164"/>
          <cell r="F164">
            <v>1.8865044735349734E-3</v>
          </cell>
          <cell r="G164">
            <v>1.8940655830036214E-3</v>
          </cell>
          <cell r="H164">
            <v>3.1869960082466591E-3</v>
          </cell>
          <cell r="I164">
            <v>3.180673622036243E-3</v>
          </cell>
          <cell r="J164"/>
          <cell r="K164"/>
        </row>
        <row r="165">
          <cell r="A165" t="str">
            <v>RHNM-SHCONBR</v>
          </cell>
          <cell r="B165" t="str">
            <v>VAR_fin</v>
          </cell>
          <cell r="C165" t="str">
            <v>CON</v>
          </cell>
          <cell r="D165"/>
          <cell r="E165"/>
          <cell r="F165">
            <v>1.8865044735349734E-3</v>
          </cell>
          <cell r="G165">
            <v>1.8940655830036214E-3</v>
          </cell>
          <cell r="H165">
            <v>3.1869960082466591E-3</v>
          </cell>
          <cell r="I165">
            <v>3.180673622036243E-3</v>
          </cell>
          <cell r="J165"/>
        </row>
        <row r="166">
          <cell r="A166" t="str">
            <v>RHNM-SHCONBR</v>
          </cell>
          <cell r="B166" t="str">
            <v>VAR_ncap</v>
          </cell>
          <cell r="C166" t="str">
            <v>-</v>
          </cell>
          <cell r="D166"/>
          <cell r="E166">
            <v>5.5000912564948803E-8</v>
          </cell>
          <cell r="F166">
            <v>1.52177838368471E-4</v>
          </cell>
          <cell r="G166">
            <v>2.9883027835052599E-7</v>
          </cell>
          <cell r="H166">
            <v>1.1861478457261101E-6</v>
          </cell>
          <cell r="I166">
            <v>1.2512152756092899E-7</v>
          </cell>
          <cell r="J166"/>
          <cell r="K166"/>
        </row>
        <row r="167">
          <cell r="A167" t="str">
            <v>RHNM-SHCONBR</v>
          </cell>
          <cell r="B167" t="str">
            <v>VAR_cap</v>
          </cell>
          <cell r="C167" t="str">
            <v>-</v>
          </cell>
          <cell r="D167"/>
          <cell r="E167">
            <v>5.5000912564948803E-8</v>
          </cell>
          <cell r="F167">
            <v>1.5220292044635427E-4</v>
          </cell>
          <cell r="G167">
            <v>1.5247414959488177E-4</v>
          </cell>
          <cell r="H167">
            <v>2.5200313844813603E-4</v>
          </cell>
          <cell r="I167">
            <v>2.5224756297022403E-4</v>
          </cell>
          <cell r="J167"/>
          <cell r="K167"/>
        </row>
        <row r="168">
          <cell r="A168" t="str">
            <v>RHEM-SHCONBR5</v>
          </cell>
          <cell r="B168" t="str">
            <v>VAR_fout</v>
          </cell>
          <cell r="C168" t="str">
            <v>RHEM-SHCON</v>
          </cell>
          <cell r="D168">
            <v>6.8000180503530565E-3</v>
          </cell>
          <cell r="E168">
            <v>0.74074569342691687</v>
          </cell>
          <cell r="F168">
            <v>0.43100277378487439</v>
          </cell>
          <cell r="G168">
            <v>0.74061396177514105</v>
          </cell>
          <cell r="H168">
            <v>0.74051989520490069</v>
          </cell>
          <cell r="I168">
            <v>0.41705416922225674</v>
          </cell>
          <cell r="J168"/>
        </row>
        <row r="169">
          <cell r="A169" t="str">
            <v>RHEM-SHCONBR5</v>
          </cell>
          <cell r="B169" t="str">
            <v>VAR_fin</v>
          </cell>
          <cell r="C169" t="str">
            <v>CON</v>
          </cell>
          <cell r="D169">
            <v>6.8000180503530565E-3</v>
          </cell>
          <cell r="E169">
            <v>0.74074569342691687</v>
          </cell>
          <cell r="F169">
            <v>0.43100277378487439</v>
          </cell>
          <cell r="G169">
            <v>0.74061396177514105</v>
          </cell>
          <cell r="H169">
            <v>0.74051989520490069</v>
          </cell>
          <cell r="I169">
            <v>0.41705416922225674</v>
          </cell>
          <cell r="J169"/>
          <cell r="K169"/>
        </row>
        <row r="170">
          <cell r="A170" t="str">
            <v>RHEM-SHCONBR5</v>
          </cell>
          <cell r="B170" t="str">
            <v>VAR_ncap</v>
          </cell>
          <cell r="C170" t="str">
            <v>-</v>
          </cell>
          <cell r="D170">
            <v>1.02495180564132E-2</v>
          </cell>
          <cell r="E170">
            <v>4.2058142744457398E-2</v>
          </cell>
          <cell r="F170">
            <v>5.2025344832274002E-8</v>
          </cell>
          <cell r="G170">
            <v>9.0252896986047903E-8</v>
          </cell>
          <cell r="H170">
            <v>3.1668674921760798E-7</v>
          </cell>
          <cell r="I170">
            <v>1.1465570259725899E-6</v>
          </cell>
          <cell r="J170"/>
        </row>
        <row r="171">
          <cell r="A171" t="str">
            <v>RHEM-SHCONBR5</v>
          </cell>
          <cell r="B171" t="str">
            <v>VAR_cap</v>
          </cell>
          <cell r="C171" t="str">
            <v>-</v>
          </cell>
          <cell r="D171">
            <v>1.02495180564132E-2</v>
          </cell>
          <cell r="E171">
            <v>5.2307647331029675E-2</v>
          </cell>
          <cell r="F171">
            <v>5.2307331702125148E-2</v>
          </cell>
          <cell r="G171">
            <v>5.2307674766689176E-2</v>
          </cell>
          <cell r="H171">
            <v>5.2307958769555907E-2</v>
          </cell>
          <cell r="I171">
            <v>2.9455665758477283E-2</v>
          </cell>
          <cell r="J171"/>
        </row>
        <row r="172">
          <cell r="A172" t="str">
            <v>ITOT-SWHNGABR</v>
          </cell>
          <cell r="B172" t="str">
            <v>VAR_fout</v>
          </cell>
          <cell r="C172" t="str">
            <v>ITOT-SWH</v>
          </cell>
          <cell r="D172">
            <v>28.619772362322969</v>
          </cell>
          <cell r="E172">
            <v>25.305657992572087</v>
          </cell>
          <cell r="F172">
            <v>24.246874412999436</v>
          </cell>
          <cell r="G172">
            <v>18.994718285036846</v>
          </cell>
          <cell r="H172">
            <v>10.924780540353588</v>
          </cell>
          <cell r="I172">
            <v>2.4551883782508104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CO2_I</v>
          </cell>
          <cell r="D173">
            <v>2005.15339363872</v>
          </cell>
          <cell r="E173">
            <v>1771.4099781708801</v>
          </cell>
          <cell r="F173">
            <v>1695.07093437292</v>
          </cell>
          <cell r="G173">
            <v>1325.0056460020201</v>
          </cell>
          <cell r="H173">
            <v>758.76848652260401</v>
          </cell>
          <cell r="I173">
            <v>169.78575493098</v>
          </cell>
          <cell r="J173"/>
        </row>
        <row r="174">
          <cell r="A174" t="str">
            <v>ITOT-SWHNGABR</v>
          </cell>
          <cell r="B174" t="str">
            <v>VAR_fin</v>
          </cell>
          <cell r="C174" t="str">
            <v>INGA</v>
          </cell>
          <cell r="D174">
            <v>35.552365135438279</v>
          </cell>
          <cell r="E174">
            <v>31.407978336363083</v>
          </cell>
          <cell r="F174">
            <v>30.054449191009294</v>
          </cell>
          <cell r="G174">
            <v>23.493007907837132</v>
          </cell>
          <cell r="H174">
            <v>13.453341959620639</v>
          </cell>
          <cell r="I174">
            <v>3.0103857257265982</v>
          </cell>
          <cell r="J174"/>
        </row>
        <row r="175">
          <cell r="A175" t="str">
            <v>ITOT-SWHNGABR</v>
          </cell>
          <cell r="B175" t="str">
            <v>VAR_ncap</v>
          </cell>
          <cell r="C175" t="str">
            <v>-</v>
          </cell>
          <cell r="D175"/>
          <cell r="E175">
            <v>5.1721231161278197E-5</v>
          </cell>
          <cell r="F175">
            <v>3.3693362682362303E-5</v>
          </cell>
          <cell r="G175">
            <v>3.1183055576964603E-5</v>
          </cell>
          <cell r="H175">
            <v>0.32964204683242199</v>
          </cell>
          <cell r="I175">
            <v>1.4337363344005199E-5</v>
          </cell>
          <cell r="J175"/>
        </row>
        <row r="176">
          <cell r="A176" t="str">
            <v>ITOT-SWHNGABR</v>
          </cell>
          <cell r="B176" t="str">
            <v>VAR_cap</v>
          </cell>
          <cell r="C176" t="str">
            <v>-</v>
          </cell>
          <cell r="D176">
            <v>1.556581895256</v>
          </cell>
          <cell r="E176">
            <v>1.5564593158913207</v>
          </cell>
          <cell r="F176">
            <v>1.5561269396956992</v>
          </cell>
          <cell r="G176">
            <v>1.2827961759600055</v>
          </cell>
          <cell r="H176">
            <v>0.63949347179373262</v>
          </cell>
          <cell r="I176">
            <v>0.19988997571924397</v>
          </cell>
          <cell r="J176"/>
        </row>
        <row r="177">
          <cell r="A177" t="str">
            <v>RHNM-SHSOLBR</v>
          </cell>
          <cell r="B177" t="str">
            <v>VAR_fout</v>
          </cell>
          <cell r="C177" t="str">
            <v>RHNM-SHASOL</v>
          </cell>
          <cell r="D177"/>
          <cell r="E177">
            <v>2.154019229734612E-2</v>
          </cell>
          <cell r="F177">
            <v>3.3454231542382905E-5</v>
          </cell>
          <cell r="G177">
            <v>1.206525331313793E-4</v>
          </cell>
          <cell r="H177">
            <v>1.8305169059824373E-4</v>
          </cell>
          <cell r="I177">
            <v>3.131180508279325E-4</v>
          </cell>
          <cell r="J177"/>
        </row>
        <row r="178">
          <cell r="A178" t="str">
            <v>RHNM-SHSOLBR</v>
          </cell>
          <cell r="B178" t="str">
            <v>VAR_fin</v>
          </cell>
          <cell r="C178" t="str">
            <v>SOL</v>
          </cell>
          <cell r="D178"/>
          <cell r="E178">
            <v>2.154019229734612E-2</v>
          </cell>
          <cell r="F178">
            <v>3.3454231542382905E-5</v>
          </cell>
          <cell r="G178">
            <v>1.206525331313793E-4</v>
          </cell>
          <cell r="H178">
            <v>1.8305169059824373E-4</v>
          </cell>
          <cell r="I178">
            <v>3.131180508279325E-4</v>
          </cell>
          <cell r="J178"/>
        </row>
        <row r="179">
          <cell r="A179" t="str">
            <v>RHNM-SHSOLBR</v>
          </cell>
          <cell r="B179" t="str">
            <v>VAR_ncap</v>
          </cell>
          <cell r="C179" t="str">
            <v>-</v>
          </cell>
          <cell r="D179"/>
          <cell r="E179">
            <v>3.2172496389883901E-3</v>
          </cell>
          <cell r="F179">
            <v>2.40642073692191E-6</v>
          </cell>
          <cell r="G179">
            <v>3.0508911759118798E-6</v>
          </cell>
          <cell r="H179">
            <v>5.6871994148372299E-4</v>
          </cell>
          <cell r="I179">
            <v>2.19603164770379E-4</v>
          </cell>
          <cell r="J179"/>
        </row>
        <row r="180">
          <cell r="A180" t="str">
            <v>RHNM-SHSOLBR</v>
          </cell>
          <cell r="B180" t="str">
            <v>VAR_cap</v>
          </cell>
          <cell r="C180" t="str">
            <v>-</v>
          </cell>
          <cell r="D180"/>
          <cell r="E180">
            <v>3.2172496389883901E-3</v>
          </cell>
          <cell r="F180">
            <v>3.2155615805099921E-3</v>
          </cell>
          <cell r="G180">
            <v>3.2177441458235917E-3</v>
          </cell>
          <cell r="H180">
            <v>6.002426274151942E-4</v>
          </cell>
          <cell r="I180">
            <v>6.4379682277372304E-4</v>
          </cell>
          <cell r="J180"/>
          <cell r="K180"/>
          <cell r="L180"/>
        </row>
        <row r="181">
          <cell r="A181" t="str">
            <v>RHEM-SHPLTBR</v>
          </cell>
          <cell r="B181" t="str">
            <v>VAR_fout</v>
          </cell>
          <cell r="C181" t="str">
            <v>RHEM-SHPLT</v>
          </cell>
          <cell r="D181">
            <v>1.4011297106279057</v>
          </cell>
          <cell r="E181">
            <v>1.6077987483005374</v>
          </cell>
          <cell r="F181">
            <v>0.27268597449360293</v>
          </cell>
          <cell r="G181">
            <v>0.37351943346880617</v>
          </cell>
          <cell r="H181">
            <v>0.43621071475791318</v>
          </cell>
          <cell r="I181">
            <v>0.36136217372508367</v>
          </cell>
          <cell r="J181"/>
        </row>
        <row r="182">
          <cell r="A182" t="str">
            <v>RHEM-SHPLTBR</v>
          </cell>
          <cell r="B182" t="str">
            <v>VAR_fin</v>
          </cell>
          <cell r="C182" t="str">
            <v>RHEMPLTBRC</v>
          </cell>
          <cell r="D182">
            <v>1.4011297106279057</v>
          </cell>
          <cell r="E182">
            <v>1.6077987483005374</v>
          </cell>
          <cell r="F182">
            <v>0.27268597449360293</v>
          </cell>
          <cell r="G182">
            <v>0.37351943346880617</v>
          </cell>
          <cell r="H182">
            <v>0.43621071475791318</v>
          </cell>
          <cell r="I182">
            <v>0.36136217372508367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RPLT</v>
          </cell>
          <cell r="D183">
            <v>1.5568107895865635</v>
          </cell>
          <cell r="E183">
            <v>1.7864430536672629</v>
          </cell>
          <cell r="F183">
            <v>0.37285938872050989</v>
          </cell>
          <cell r="G183">
            <v>0.5067594589484461</v>
          </cell>
          <cell r="H183">
            <v>0.58851621200832982</v>
          </cell>
          <cell r="I183">
            <v>0.48101347579792531</v>
          </cell>
          <cell r="J183"/>
        </row>
        <row r="184">
          <cell r="A184" t="str">
            <v>RHEM-SHPLTBR</v>
          </cell>
          <cell r="B184" t="str">
            <v>VAR_ncap</v>
          </cell>
          <cell r="C184" t="str">
            <v>-</v>
          </cell>
          <cell r="D184">
            <v>8.4344605722626195E-5</v>
          </cell>
          <cell r="E184">
            <v>1.4639454217073499E-2</v>
          </cell>
          <cell r="F184">
            <v>1.9985362154247599E-7</v>
          </cell>
          <cell r="G184">
            <v>1.1531450839159001E-6</v>
          </cell>
          <cell r="H184">
            <v>1.6727413203638599E-2</v>
          </cell>
          <cell r="I184">
            <v>7.4696220492680796E-3</v>
          </cell>
          <cell r="J184"/>
        </row>
        <row r="185">
          <cell r="A185" t="str">
            <v>RHEM-SHPLTBR</v>
          </cell>
          <cell r="B185" t="str">
            <v>VAR_cap</v>
          </cell>
          <cell r="C185" t="str">
            <v>-</v>
          </cell>
          <cell r="D185">
            <v>9.9783400726003224E-2</v>
          </cell>
          <cell r="E185">
            <v>0.11442276532334857</v>
          </cell>
          <cell r="F185">
            <v>4.2401359655051804E-2</v>
          </cell>
          <cell r="G185">
            <v>4.2400745139167695E-2</v>
          </cell>
          <cell r="H185">
            <v>3.0863184251301329E-2</v>
          </cell>
          <cell r="I185">
            <v>2.5588090857818442E-2</v>
          </cell>
          <cell r="J185"/>
        </row>
        <row r="186">
          <cell r="A186" t="str">
            <v>RHEM-SHCONBR6</v>
          </cell>
          <cell r="B186" t="str">
            <v>VAR_fout</v>
          </cell>
          <cell r="C186" t="str">
            <v>RHEM-SHCON</v>
          </cell>
          <cell r="D186"/>
          <cell r="E186">
            <v>1.3558384790168913E-3</v>
          </cell>
          <cell r="F186">
            <v>6.9928316033833731E-4</v>
          </cell>
          <cell r="G186">
            <v>1.2585919348860682E-3</v>
          </cell>
          <cell r="H186">
            <v>1.2106716608465656E-3</v>
          </cell>
          <cell r="I186">
            <v>7.4509487896168042E-4</v>
          </cell>
          <cell r="J186"/>
          <cell r="K186"/>
        </row>
        <row r="187">
          <cell r="A187" t="str">
            <v>RHEM-SHCONBR6</v>
          </cell>
          <cell r="B187" t="str">
            <v>VAR_fin</v>
          </cell>
          <cell r="C187" t="str">
            <v>CON</v>
          </cell>
          <cell r="D187"/>
          <cell r="E187">
            <v>1.3558384790168913E-3</v>
          </cell>
          <cell r="F187">
            <v>6.9928316033833731E-4</v>
          </cell>
          <cell r="G187">
            <v>1.2585919348860682E-3</v>
          </cell>
          <cell r="H187">
            <v>1.2106716608465656E-3</v>
          </cell>
          <cell r="I187">
            <v>7.4509487896168042E-4</v>
          </cell>
          <cell r="J187"/>
          <cell r="K187"/>
        </row>
        <row r="188">
          <cell r="A188" t="str">
            <v>RHEM-SHCONBR6</v>
          </cell>
          <cell r="B188" t="str">
            <v>VAR_ncap</v>
          </cell>
          <cell r="C188" t="str">
            <v>-</v>
          </cell>
          <cell r="D188"/>
          <cell r="E188">
            <v>9.6338668416717901E-5</v>
          </cell>
          <cell r="F188">
            <v>5.15226735830433E-8</v>
          </cell>
          <cell r="G188">
            <v>8.2063386007255706E-8</v>
          </cell>
          <cell r="H188">
            <v>2.80552535339553E-7</v>
          </cell>
          <cell r="I188">
            <v>7.3225817286185397E-7</v>
          </cell>
          <cell r="J188"/>
          <cell r="K188"/>
        </row>
        <row r="189">
          <cell r="A189" t="str">
            <v>RHEM-SHCONBR6</v>
          </cell>
          <cell r="B189" t="str">
            <v>VAR_cap</v>
          </cell>
          <cell r="C189" t="str">
            <v>-</v>
          </cell>
          <cell r="D189"/>
          <cell r="E189">
            <v>9.6338668416717901E-5</v>
          </cell>
          <cell r="F189">
            <v>9.6284994108611214E-5</v>
          </cell>
          <cell r="G189">
            <v>9.6402202122027885E-5</v>
          </cell>
          <cell r="H189">
            <v>9.6710898376903658E-5</v>
          </cell>
          <cell r="I189">
            <v>5.689867453542644E-5</v>
          </cell>
          <cell r="J189"/>
        </row>
        <row r="190">
          <cell r="A190" t="str">
            <v>RHEM-SHCONBR7</v>
          </cell>
          <cell r="B190" t="str">
            <v>VAR_fout</v>
          </cell>
          <cell r="C190" t="str">
            <v>RHEM-SHCON</v>
          </cell>
          <cell r="D190"/>
          <cell r="E190">
            <v>4.9268579308380997E-4</v>
          </cell>
          <cell r="F190">
            <v>2.6425404233609937E-4</v>
          </cell>
          <cell r="G190">
            <v>4.2398531879521618E-4</v>
          </cell>
          <cell r="H190">
            <v>3.9954426608822762E-4</v>
          </cell>
          <cell r="I190">
            <v>2.5670617190462871E-4</v>
          </cell>
          <cell r="J190"/>
        </row>
        <row r="191">
          <cell r="A191" t="str">
            <v>RHEM-SHCONBR7</v>
          </cell>
          <cell r="B191" t="str">
            <v>VAR_fin</v>
          </cell>
          <cell r="C191" t="str">
            <v>CON</v>
          </cell>
          <cell r="D191"/>
          <cell r="E191">
            <v>4.9268579308380997E-4</v>
          </cell>
          <cell r="F191">
            <v>2.6425404233609937E-4</v>
          </cell>
          <cell r="G191">
            <v>4.2398531879521618E-4</v>
          </cell>
          <cell r="H191">
            <v>3.9954426608822762E-4</v>
          </cell>
          <cell r="I191">
            <v>2.5670617190462871E-4</v>
          </cell>
          <cell r="J191"/>
          <cell r="K191"/>
        </row>
        <row r="192">
          <cell r="A192" t="str">
            <v>RHEM-SHCONBR7</v>
          </cell>
          <cell r="B192" t="str">
            <v>VAR_ncap</v>
          </cell>
          <cell r="C192" t="str">
            <v>-</v>
          </cell>
          <cell r="D192"/>
          <cell r="E192">
            <v>3.5057715190169497E-5</v>
          </cell>
          <cell r="F192">
            <v>5.1599899645127103E-8</v>
          </cell>
          <cell r="G192">
            <v>7.5926772567845298E-8</v>
          </cell>
          <cell r="H192">
            <v>2.44526517325511E-7</v>
          </cell>
          <cell r="I192">
            <v>3.5353475933457798E-7</v>
          </cell>
          <cell r="J192"/>
        </row>
        <row r="193">
          <cell r="A193" t="str">
            <v>RHEM-SHCONBR7</v>
          </cell>
          <cell r="B193" t="str">
            <v>VAR_cap</v>
          </cell>
          <cell r="C193" t="str">
            <v>-</v>
          </cell>
          <cell r="D193"/>
          <cell r="E193">
            <v>3.5057715190169497E-5</v>
          </cell>
          <cell r="F193">
            <v>3.5052058889767184E-5</v>
          </cell>
          <cell r="G193">
            <v>3.5128901860675834E-5</v>
          </cell>
          <cell r="H193">
            <v>3.5455001515918926E-5</v>
          </cell>
          <cell r="I193">
            <v>2.1083607232405551E-5</v>
          </cell>
          <cell r="J193"/>
        </row>
        <row r="194">
          <cell r="A194" t="str">
            <v>RHEM-SHCONBR8</v>
          </cell>
          <cell r="B194" t="str">
            <v>VAR_fout</v>
          </cell>
          <cell r="C194" t="str">
            <v>RHEM-SHCON</v>
          </cell>
          <cell r="D194"/>
          <cell r="E194">
            <v>1.3258629090755591E-4</v>
          </cell>
          <cell r="F194">
            <v>7.9931635021138718E-5</v>
          </cell>
          <cell r="G194">
            <v>1.0012117670698634E-4</v>
          </cell>
          <cell r="H194">
            <v>9.6718433954926428E-5</v>
          </cell>
          <cell r="I194">
            <v>6.5715392134744737E-5</v>
          </cell>
          <cell r="J194"/>
        </row>
        <row r="195">
          <cell r="A195" t="str">
            <v>RHEM-SHCONBR8</v>
          </cell>
          <cell r="B195" t="str">
            <v>VAR_fin</v>
          </cell>
          <cell r="C195" t="str">
            <v>CON</v>
          </cell>
          <cell r="D195"/>
          <cell r="E195">
            <v>1.3258629090755591E-4</v>
          </cell>
          <cell r="F195">
            <v>7.9931635021138718E-5</v>
          </cell>
          <cell r="G195">
            <v>1.0012117670698634E-4</v>
          </cell>
          <cell r="H195">
            <v>9.6718433954926428E-5</v>
          </cell>
          <cell r="I195">
            <v>6.5715392134744737E-5</v>
          </cell>
          <cell r="J195"/>
        </row>
        <row r="196">
          <cell r="A196" t="str">
            <v>RHEM-SHCONBR8</v>
          </cell>
          <cell r="B196" t="str">
            <v>VAR_ncap</v>
          </cell>
          <cell r="C196" t="str">
            <v>-</v>
          </cell>
          <cell r="D196"/>
          <cell r="E196">
            <v>8.8876673096990905E-6</v>
          </cell>
          <cell r="F196">
            <v>5.1228068294948799E-8</v>
          </cell>
          <cell r="G196">
            <v>5.9785770561768903E-8</v>
          </cell>
          <cell r="H196">
            <v>1.4344716384659599E-7</v>
          </cell>
          <cell r="I196">
            <v>1.3353603636971401E-7</v>
          </cell>
          <cell r="J196"/>
          <cell r="K196"/>
        </row>
        <row r="197">
          <cell r="A197" t="str">
            <v>RHEM-SHCONBR8</v>
          </cell>
          <cell r="B197" t="str">
            <v>VAR_cap</v>
          </cell>
          <cell r="C197" t="str">
            <v>-</v>
          </cell>
          <cell r="D197"/>
          <cell r="E197">
            <v>8.8876673096990905E-6</v>
          </cell>
          <cell r="F197">
            <v>8.9175063892914996E-6</v>
          </cell>
          <cell r="G197">
            <v>8.9677105608898233E-6</v>
          </cell>
          <cell r="H197">
            <v>9.2988391236477875E-6</v>
          </cell>
          <cell r="I197">
            <v>5.7156764022059009E-6</v>
          </cell>
          <cell r="J197"/>
          <cell r="K197"/>
        </row>
        <row r="198">
          <cell r="A198" t="str">
            <v>RHES-SHELCHP</v>
          </cell>
          <cell r="B198" t="str">
            <v>VAR_fout</v>
          </cell>
          <cell r="C198" t="str">
            <v>RHES-SHAELCH</v>
          </cell>
          <cell r="D198">
            <v>9.1578171480455222</v>
          </cell>
          <cell r="E198">
            <v>10.275912232187405</v>
          </cell>
          <cell r="F198">
            <v>20.472442269999014</v>
          </cell>
          <cell r="G198">
            <v>28.709339487312867</v>
          </cell>
          <cell r="H198">
            <v>34.694585889473842</v>
          </cell>
          <cell r="I198">
            <v>33.432605460893846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VAR_fin</v>
          </cell>
          <cell r="C199" t="str">
            <v>RHES_ELC</v>
          </cell>
          <cell r="D199">
            <v>2.8618178098002462</v>
          </cell>
          <cell r="E199">
            <v>3.1585795513692663</v>
          </cell>
          <cell r="F199">
            <v>7.0178244955496485</v>
          </cell>
          <cell r="G199">
            <v>8.8904692276013986</v>
          </cell>
          <cell r="H199">
            <v>9.5901947480700276</v>
          </cell>
          <cell r="I199">
            <v>8.3565663420680867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RHESELCHPC</v>
          </cell>
          <cell r="D200">
            <v>9.1578171480455222</v>
          </cell>
          <cell r="E200">
            <v>10.275912232187405</v>
          </cell>
          <cell r="F200">
            <v>20.472442269999014</v>
          </cell>
          <cell r="G200">
            <v>28.709339487312867</v>
          </cell>
          <cell r="H200">
            <v>34.694585889473842</v>
          </cell>
          <cell r="I200">
            <v>33.432605460893846</v>
          </cell>
          <cell r="J200"/>
          <cell r="K200"/>
        </row>
        <row r="201">
          <cell r="A201" t="str">
            <v>RHES-SHELCHP</v>
          </cell>
          <cell r="B201" t="str">
            <v>VAR_ncap</v>
          </cell>
          <cell r="C201" t="str">
            <v>-</v>
          </cell>
          <cell r="D201">
            <v>1.45241697660957E-7</v>
          </cell>
          <cell r="E201">
            <v>9.0329180908803805E-2</v>
          </cell>
          <cell r="F201">
            <v>0.82379683006517401</v>
          </cell>
          <cell r="G201">
            <v>0.66540679664323699</v>
          </cell>
          <cell r="H201">
            <v>1.3615178944180699</v>
          </cell>
          <cell r="I201">
            <v>1.3571056628614999</v>
          </cell>
          <cell r="J201"/>
          <cell r="K201"/>
          <cell r="M201"/>
        </row>
        <row r="202">
          <cell r="A202" t="str">
            <v>RHES-SHELCHP</v>
          </cell>
          <cell r="B202" t="str">
            <v>VAR_cap</v>
          </cell>
          <cell r="C202" t="str">
            <v>-</v>
          </cell>
          <cell r="D202">
            <v>0.73983807316706263</v>
          </cell>
          <cell r="E202">
            <v>0.83016714360072386</v>
          </cell>
          <cell r="F202">
            <v>1.6539634350739534</v>
          </cell>
          <cell r="G202">
            <v>2.3193702777367768</v>
          </cell>
          <cell r="H202">
            <v>2.8029117263414354</v>
          </cell>
          <cell r="I202">
            <v>2.7009508078514783</v>
          </cell>
          <cell r="J202"/>
        </row>
        <row r="203">
          <cell r="A203" t="str">
            <v>RHSA-WHELCHP</v>
          </cell>
          <cell r="B203" t="str">
            <v>VAR_fout</v>
          </cell>
          <cell r="C203" t="str">
            <v>RHSA-WHAELCH</v>
          </cell>
          <cell r="D203">
            <v>3.2399044033338482</v>
          </cell>
          <cell r="E203">
            <v>3.6354623098608534</v>
          </cell>
          <cell r="F203">
            <v>5.1416014866714912</v>
          </cell>
          <cell r="G203">
            <v>9.5014760015349964</v>
          </cell>
          <cell r="H203">
            <v>15.648821377100754</v>
          </cell>
          <cell r="I203">
            <v>18.385809233983551</v>
          </cell>
          <cell r="J203"/>
        </row>
        <row r="204">
          <cell r="A204" t="str">
            <v>RHSA-WHELCHP</v>
          </cell>
          <cell r="B204" t="str">
            <v>VAR_fin</v>
          </cell>
          <cell r="C204" t="str">
            <v>RHSA_ELC</v>
          </cell>
          <cell r="D204">
            <v>1.148902270685761</v>
          </cell>
          <cell r="E204">
            <v>1.2864339383796353</v>
          </cell>
          <cell r="F204">
            <v>2.6626033577367121</v>
          </cell>
          <cell r="G204">
            <v>4.3398304390267564</v>
          </cell>
          <cell r="H204">
            <v>6.2881660041330996</v>
          </cell>
          <cell r="I204">
            <v>6.6604311903102014</v>
          </cell>
          <cell r="J204"/>
        </row>
        <row r="205">
          <cell r="A205" t="str">
            <v>RHSA-WHELCHP</v>
          </cell>
          <cell r="B205" t="str">
            <v>VAR_ncap</v>
          </cell>
          <cell r="C205" t="str">
            <v>-</v>
          </cell>
          <cell r="D205">
            <v>5.7038669443968003E-6</v>
          </cell>
          <cell r="E205">
            <v>3.3468741657545299E-2</v>
          </cell>
          <cell r="F205">
            <v>9.36427194537299E-2</v>
          </cell>
          <cell r="G205">
            <v>0.30595194068472498</v>
          </cell>
          <cell r="H205">
            <v>0.466345037485971</v>
          </cell>
          <cell r="I205">
            <v>0.74718065313807303</v>
          </cell>
          <cell r="J205"/>
        </row>
        <row r="206">
          <cell r="A206" t="str">
            <v>RHSA-WHELCHP</v>
          </cell>
          <cell r="B206" t="str">
            <v>VAR_cap</v>
          </cell>
          <cell r="C206" t="str">
            <v>-</v>
          </cell>
          <cell r="D206">
            <v>0.2133583662861854</v>
          </cell>
          <cell r="E206">
            <v>0.24682670332391526</v>
          </cell>
          <cell r="F206">
            <v>0.34046911952884035</v>
          </cell>
          <cell r="G206">
            <v>0.64642092955006636</v>
          </cell>
          <cell r="H206">
            <v>1.0696229929702246</v>
          </cell>
          <cell r="I206">
            <v>1.2454010125904449</v>
          </cell>
          <cell r="J206"/>
          <cell r="K206"/>
        </row>
        <row r="207">
          <cell r="A207" t="str">
            <v>D-ITOT_LTH_CHP</v>
          </cell>
          <cell r="B207" t="str">
            <v>VAR_fout</v>
          </cell>
          <cell r="C207" t="str">
            <v>ITOT_LTH_CHP_ON</v>
          </cell>
          <cell r="D207">
            <v>5.6086518596192345</v>
          </cell>
          <cell r="E207">
            <v>6.0095282972121513</v>
          </cell>
          <cell r="F207">
            <v>6.111723119720164</v>
          </cell>
          <cell r="G207">
            <v>7.9975932070758544</v>
          </cell>
          <cell r="H207">
            <v>10.011780359825757</v>
          </cell>
          <cell r="I207">
            <v>11.946278012800503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LTH</v>
          </cell>
          <cell r="D208"/>
          <cell r="E208">
            <v>4.6701152583785585E-5</v>
          </cell>
          <cell r="F208">
            <v>9.1888835840241547E-4</v>
          </cell>
          <cell r="G208">
            <v>9.4290751032875576E-3</v>
          </cell>
          <cell r="H208">
            <v>1.9976411019319174E-2</v>
          </cell>
          <cell r="I208">
            <v>2.5070003022670921E-2</v>
          </cell>
          <cell r="J208"/>
          <cell r="K208"/>
        </row>
        <row r="209">
          <cell r="A209" t="str">
            <v>D-ITOT_LTH_CHP</v>
          </cell>
          <cell r="B209" t="str">
            <v>VAR_fin</v>
          </cell>
          <cell r="C209" t="str">
            <v>ITOT_LTH_CHP</v>
          </cell>
          <cell r="D209">
            <v>5.6086518596192345</v>
          </cell>
          <cell r="E209">
            <v>6.0095749983647249</v>
          </cell>
          <cell r="F209">
            <v>6.1126420080785637</v>
          </cell>
          <cell r="G209">
            <v>8.0070222821791397</v>
          </cell>
          <cell r="H209">
            <v>10.031756770845071</v>
          </cell>
          <cell r="I209">
            <v>11.971348015823164</v>
          </cell>
          <cell r="J209"/>
        </row>
        <row r="210">
          <cell r="A210" t="str">
            <v>RHEM-SHCONBR9</v>
          </cell>
          <cell r="B210" t="str">
            <v>VAR_fout</v>
          </cell>
          <cell r="C210" t="str">
            <v>RHEM-SHCON</v>
          </cell>
          <cell r="D210"/>
          <cell r="E210">
            <v>4.142912341666608E-5</v>
          </cell>
          <cell r="F210">
            <v>3.0238802175571117E-5</v>
          </cell>
          <cell r="G210">
            <v>2.8325067503452488E-5</v>
          </cell>
          <cell r="H210">
            <v>3.077575817038621E-5</v>
          </cell>
          <cell r="I210">
            <v>2.1621447215318036E-5</v>
          </cell>
          <cell r="J210"/>
          <cell r="K210"/>
        </row>
        <row r="211">
          <cell r="A211" t="str">
            <v>RHEM-SHCONBR9</v>
          </cell>
          <cell r="B211" t="str">
            <v>VAR_fin</v>
          </cell>
          <cell r="C211" t="str">
            <v>CON</v>
          </cell>
          <cell r="D211"/>
          <cell r="E211">
            <v>4.142912341666608E-5</v>
          </cell>
          <cell r="F211">
            <v>3.0238802175571117E-5</v>
          </cell>
          <cell r="G211">
            <v>2.8325067503452488E-5</v>
          </cell>
          <cell r="H211">
            <v>3.077575817038621E-5</v>
          </cell>
          <cell r="I211">
            <v>2.1621447215318036E-5</v>
          </cell>
          <cell r="J211"/>
          <cell r="K211"/>
        </row>
        <row r="212">
          <cell r="A212" t="str">
            <v>RHEM-SHCONBR9</v>
          </cell>
          <cell r="B212" t="str">
            <v>VAR_ncap</v>
          </cell>
          <cell r="C212" t="str">
            <v>-</v>
          </cell>
          <cell r="D212"/>
          <cell r="E212">
            <v>1.72317576481497E-6</v>
          </cell>
          <cell r="F212">
            <v>4.6477910501555901E-8</v>
          </cell>
          <cell r="G212">
            <v>3.8557980536786703E-8</v>
          </cell>
          <cell r="H212">
            <v>8.6694134721380697E-8</v>
          </cell>
          <cell r="I212">
            <v>5.6790597135447599E-8</v>
          </cell>
          <cell r="J212"/>
          <cell r="K212"/>
        </row>
        <row r="213">
          <cell r="A213" t="str">
            <v>RHEM-SHCONBR9</v>
          </cell>
          <cell r="B213" t="str">
            <v>VAR_cap</v>
          </cell>
          <cell r="C213" t="str">
            <v>-</v>
          </cell>
          <cell r="D213"/>
          <cell r="E213">
            <v>1.72317576481497E-6</v>
          </cell>
          <cell r="F213">
            <v>1.76965367531653E-6</v>
          </cell>
          <cell r="G213">
            <v>1.80821165585331E-6</v>
          </cell>
          <cell r="H213">
            <v>2.0836723846312198E-6</v>
          </cell>
          <cell r="I213">
            <v>1.40401540067797E-6</v>
          </cell>
          <cell r="J213"/>
        </row>
        <row r="214">
          <cell r="A214" t="str">
            <v>SCOM-SHELCHP</v>
          </cell>
          <cell r="B214" t="str">
            <v>VAR_fout</v>
          </cell>
          <cell r="C214" t="str">
            <v>SCOM-SHAELCH</v>
          </cell>
          <cell r="D214">
            <v>4.2612207446287984</v>
          </cell>
          <cell r="E214">
            <v>4.6176542839977603</v>
          </cell>
          <cell r="F214">
            <v>6.3966364025025735</v>
          </cell>
          <cell r="G214">
            <v>15.78842833191451</v>
          </cell>
          <cell r="H214">
            <v>26.898140300045604</v>
          </cell>
          <cell r="I214">
            <v>28.48424544870652</v>
          </cell>
          <cell r="J214"/>
          <cell r="K214"/>
        </row>
        <row r="215">
          <cell r="A215" t="str">
            <v>SCOM-SHELCHP</v>
          </cell>
          <cell r="B215" t="str">
            <v>VAR_fin</v>
          </cell>
          <cell r="C215" t="str">
            <v>SCOMELCHPC</v>
          </cell>
          <cell r="D215">
            <v>4.2612207446287984</v>
          </cell>
          <cell r="E215">
            <v>4.6176542839977603</v>
          </cell>
          <cell r="F215">
            <v>6.3966364025025735</v>
          </cell>
          <cell r="G215">
            <v>15.78842833191451</v>
          </cell>
          <cell r="H215">
            <v>26.898140300045604</v>
          </cell>
          <cell r="I215">
            <v>28.48424544870652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SCOM_ELC</v>
          </cell>
          <cell r="D216">
            <v>1.3316314826964999</v>
          </cell>
          <cell r="E216">
            <v>1.4252019395054827</v>
          </cell>
          <cell r="F216">
            <v>2.117448702638558</v>
          </cell>
          <cell r="G216">
            <v>4.6662982858255733</v>
          </cell>
          <cell r="H216">
            <v>7.2725486175278613</v>
          </cell>
          <cell r="I216">
            <v>7.2621673797374422</v>
          </cell>
          <cell r="J216"/>
        </row>
        <row r="217">
          <cell r="A217" t="str">
            <v>SCOM-SHELCHP</v>
          </cell>
          <cell r="B217" t="str">
            <v>VAR_ncap</v>
          </cell>
          <cell r="C217" t="str">
            <v>-</v>
          </cell>
          <cell r="D217">
            <v>7.8736864398908899E-7</v>
          </cell>
          <cell r="E217">
            <v>2.2205699198576799E-6</v>
          </cell>
          <cell r="F217">
            <v>6.3921525379440194E-2</v>
          </cell>
          <cell r="G217">
            <v>0.72652275137889299</v>
          </cell>
          <cell r="H217">
            <v>0.86441636227358698</v>
          </cell>
          <cell r="I217">
            <v>1.2991698310422599</v>
          </cell>
          <cell r="J217"/>
          <cell r="K217"/>
        </row>
        <row r="218">
          <cell r="A218" t="str">
            <v>SCOM-SHELCHP</v>
          </cell>
          <cell r="B218" t="str">
            <v>VAR_cap</v>
          </cell>
          <cell r="C218" t="str">
            <v>-</v>
          </cell>
          <cell r="D218">
            <v>0.43061810082243202</v>
          </cell>
          <cell r="E218">
            <v>0.43061950423332085</v>
          </cell>
          <cell r="F218">
            <v>0.49454081384219212</v>
          </cell>
          <cell r="G218">
            <v>1.2210635884901615</v>
          </cell>
          <cell r="H218">
            <v>2.0838033321941838</v>
          </cell>
          <cell r="I218">
            <v>2.2276187337623803</v>
          </cell>
          <cell r="J218"/>
        </row>
        <row r="219">
          <cell r="A219" t="str">
            <v>D-ITOT_NKEV_OIL_ELC_CHP</v>
          </cell>
          <cell r="B219" t="str">
            <v>VAR_fout</v>
          </cell>
          <cell r="C219" t="str">
            <v>ITOT_ELC</v>
          </cell>
          <cell r="D219">
            <v>6.6864612611575766E-2</v>
          </cell>
          <cell r="E219">
            <v>0.16850880986805003</v>
          </cell>
          <cell r="F219">
            <v>1.3078055450234881E-2</v>
          </cell>
          <cell r="G219">
            <v>0.16766660732874503</v>
          </cell>
          <cell r="H219"/>
          <cell r="I219"/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ELC5</v>
          </cell>
          <cell r="D220">
            <v>3.6385968335729598E-3</v>
          </cell>
          <cell r="E220">
            <v>2.922811669883724E-3</v>
          </cell>
          <cell r="F220">
            <v>1.548214774710943E-3</v>
          </cell>
          <cell r="G220">
            <v>2.6425602361184919E-3</v>
          </cell>
          <cell r="H220"/>
          <cell r="I220"/>
          <cell r="J220"/>
        </row>
        <row r="221">
          <cell r="A221" t="str">
            <v>D-ITOT_NKEV_OIL_ELC_CHP</v>
          </cell>
          <cell r="B221" t="str">
            <v>VAR_fin</v>
          </cell>
          <cell r="C221" t="str">
            <v>ITOT_NKEV_OIL_ELC_CHP</v>
          </cell>
          <cell r="D221">
            <v>7.0503209445148748E-2</v>
          </cell>
          <cell r="E221">
            <v>0.17143162153793365</v>
          </cell>
          <cell r="F221">
            <v>1.4616902270944743E-2</v>
          </cell>
          <cell r="G221">
            <v>0.17030107191532515</v>
          </cell>
          <cell r="H221"/>
          <cell r="I221"/>
          <cell r="J221"/>
        </row>
        <row r="222">
          <cell r="A222" t="str">
            <v>RHNS-SHELCBR</v>
          </cell>
          <cell r="B222" t="str">
            <v>VAR_fout</v>
          </cell>
          <cell r="C222" t="str">
            <v>RHNS-SHAELCB</v>
          </cell>
          <cell r="D222"/>
          <cell r="E222">
            <v>6.9062477090833713E-2</v>
          </cell>
          <cell r="F222">
            <v>2.4024729650047928E-3</v>
          </cell>
          <cell r="G222">
            <v>7.151565428259999E-3</v>
          </cell>
          <cell r="H222">
            <v>7.7868266574501795E-3</v>
          </cell>
          <cell r="I222">
            <v>6.6289860388305533E-3</v>
          </cell>
          <cell r="J222"/>
          <cell r="K222"/>
        </row>
        <row r="223">
          <cell r="A223" t="str">
            <v>RHNS-SHELCBR</v>
          </cell>
          <cell r="B223" t="str">
            <v>VAR_fin</v>
          </cell>
          <cell r="C223" t="str">
            <v>RHNS_ELC</v>
          </cell>
          <cell r="D223"/>
          <cell r="E223">
            <v>7.269734430614079E-2</v>
          </cell>
          <cell r="F223">
            <v>2.5289189105313619E-3</v>
          </cell>
          <cell r="G223">
            <v>7.5279636086947339E-3</v>
          </cell>
          <cell r="H223">
            <v>8.1966596394212488E-3</v>
          </cell>
          <cell r="I223">
            <v>6.9778800408742672E-3</v>
          </cell>
          <cell r="J223"/>
          <cell r="K223"/>
        </row>
        <row r="224">
          <cell r="A224" t="str">
            <v>RHNS-SHELCBR</v>
          </cell>
          <cell r="B224" t="str">
            <v>VAR_ncap</v>
          </cell>
          <cell r="C224" t="str">
            <v>-</v>
          </cell>
          <cell r="D224"/>
          <cell r="E224">
            <v>5.1987950292761102E-3</v>
          </cell>
          <cell r="F224"/>
          <cell r="G224"/>
          <cell r="H224"/>
          <cell r="I224"/>
          <cell r="J224"/>
        </row>
        <row r="225">
          <cell r="A225" t="str">
            <v>RHNS-SHELCBR</v>
          </cell>
          <cell r="B225" t="str">
            <v>VAR_cap</v>
          </cell>
          <cell r="C225" t="str">
            <v>-</v>
          </cell>
          <cell r="D225"/>
          <cell r="E225">
            <v>5.1987950292761102E-3</v>
          </cell>
          <cell r="F225">
            <v>5.1924417939733106E-3</v>
          </cell>
          <cell r="G225">
            <v>5.1805528578676135E-3</v>
          </cell>
          <cell r="H225">
            <v>1.4682326472020459E-3</v>
          </cell>
          <cell r="I225">
            <v>6.2066542386605332E-4</v>
          </cell>
          <cell r="J225"/>
        </row>
        <row r="226">
          <cell r="A226" t="str">
            <v>ITOT-SWHSTG-SOL</v>
          </cell>
          <cell r="B226" t="str">
            <v>VAR_fout</v>
          </cell>
          <cell r="C226" t="str">
            <v>ITOT-SWHASOL</v>
          </cell>
          <cell r="D226">
            <v>6.1852658332694054E-5</v>
          </cell>
          <cell r="E226">
            <v>7.5372454753019403E-5</v>
          </cell>
          <cell r="F226">
            <v>8.4759076169264034E-4</v>
          </cell>
          <cell r="G226">
            <v>6.4007208653153638E-4</v>
          </cell>
          <cell r="H226">
            <v>3.2366966523772901E-3</v>
          </cell>
          <cell r="I226">
            <v>1.4065673686831815E-3</v>
          </cell>
          <cell r="J226"/>
        </row>
        <row r="227">
          <cell r="A227" t="str">
            <v>ITOT-SWHSTG-SOL</v>
          </cell>
          <cell r="B227" t="str">
            <v>VAR_fin</v>
          </cell>
          <cell r="C227" t="str">
            <v>ITOT-SWHASOL</v>
          </cell>
          <cell r="D227">
            <v>6.2757200191111188E-5</v>
          </cell>
          <cell r="E227">
            <v>6.3664065062446593E-5</v>
          </cell>
          <cell r="F227">
            <v>1.0561624078891608E-3</v>
          </cell>
          <cell r="G227">
            <v>7.6654032173083502E-4</v>
          </cell>
          <cell r="H227">
            <v>3.7668517451262184E-3</v>
          </cell>
          <cell r="I227">
            <v>1.5377903280528306E-3</v>
          </cell>
          <cell r="J227"/>
          <cell r="K227"/>
        </row>
        <row r="228">
          <cell r="A228" t="str">
            <v>ITOT-SWHSTG-SOL</v>
          </cell>
          <cell r="B228" t="str">
            <v>VAR_ncap</v>
          </cell>
          <cell r="C228" t="str">
            <v>-</v>
          </cell>
          <cell r="D228">
            <v>1.7279635723841101E-5</v>
          </cell>
          <cell r="E228">
            <v>2.4583915911353999E-8</v>
          </cell>
          <cell r="F228">
            <v>9.2776337455766693E-5</v>
          </cell>
          <cell r="G228">
            <v>5.1838902821333197E-5</v>
          </cell>
          <cell r="H228">
            <v>4.7060230873817797E-6</v>
          </cell>
          <cell r="I228">
            <v>9.5995933106164903E-8</v>
          </cell>
          <cell r="J228"/>
          <cell r="K228"/>
        </row>
        <row r="229">
          <cell r="A229" t="str">
            <v>ITOT-SWHSTG-SOL</v>
          </cell>
          <cell r="B229" t="str">
            <v>VAR_cap</v>
          </cell>
          <cell r="C229" t="str">
            <v>-</v>
          </cell>
          <cell r="D229">
            <v>1.7279635723841101E-5</v>
          </cell>
          <cell r="E229">
            <v>1.7304219639752501E-5</v>
          </cell>
          <cell r="F229">
            <v>1.10080557095519E-4</v>
          </cell>
          <cell r="G229">
            <v>1.61919459916852E-4</v>
          </cell>
          <cell r="H229">
            <v>1.8438556181161101E-3</v>
          </cell>
          <cell r="I229">
            <v>7.5953456629177895E-4</v>
          </cell>
          <cell r="J229"/>
          <cell r="K229"/>
        </row>
        <row r="230">
          <cell r="A230" t="str">
            <v>RHES-SHLTHCHPNGA</v>
          </cell>
          <cell r="B230" t="str">
            <v>VAR_fout</v>
          </cell>
          <cell r="C230" t="str">
            <v>RHES-SHLTHC-NGA</v>
          </cell>
          <cell r="D230">
            <v>3.1047958532264334E-2</v>
          </cell>
          <cell r="E230">
            <v>6.1320288388690769E-3</v>
          </cell>
          <cell r="F230"/>
          <cell r="G230"/>
          <cell r="H230"/>
          <cell r="I230"/>
          <cell r="J230"/>
        </row>
        <row r="231">
          <cell r="A231" t="str">
            <v>RHES-SHLTHCHPNGA</v>
          </cell>
          <cell r="B231" t="str">
            <v>VAR_fin</v>
          </cell>
          <cell r="C231" t="str">
            <v>RHESLTHCHPC</v>
          </cell>
          <cell r="D231">
            <v>3.1047958532264334E-2</v>
          </cell>
          <cell r="E231">
            <v>6.1320288388690769E-3</v>
          </cell>
          <cell r="F231"/>
          <cell r="G231"/>
          <cell r="H231"/>
          <cell r="I231"/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RHES_LTH_CHPNGA_ON</v>
          </cell>
          <cell r="D232">
            <v>3.1361574275014494E-2</v>
          </cell>
          <cell r="E232">
            <v>6.193968524110186E-3</v>
          </cell>
          <cell r="F232"/>
          <cell r="G232"/>
          <cell r="H232"/>
          <cell r="I232"/>
          <cell r="J232"/>
        </row>
        <row r="233">
          <cell r="A233" t="str">
            <v>RHES-SHLTHCHPNGA</v>
          </cell>
          <cell r="B233" t="str">
            <v>VAR_ncap</v>
          </cell>
          <cell r="C233" t="str">
            <v>-</v>
          </cell>
          <cell r="D233"/>
          <cell r="E233">
            <v>4.6860485586202103E-4</v>
          </cell>
          <cell r="F233">
            <v>1.0278383691780201E-3</v>
          </cell>
          <cell r="G233">
            <v>7.5494865934871503E-4</v>
          </cell>
          <cell r="H233">
            <v>1.11887415928317E-4</v>
          </cell>
          <cell r="I233">
            <v>1.9548630719065499E-8</v>
          </cell>
          <cell r="J233"/>
        </row>
        <row r="234">
          <cell r="A234" t="str">
            <v>RHES-SHLTHCHPNGA</v>
          </cell>
          <cell r="B234" t="str">
            <v>VAR_cap</v>
          </cell>
          <cell r="C234" t="str">
            <v>-</v>
          </cell>
          <cell r="D234">
            <v>5.3757649990155603E-3</v>
          </cell>
          <cell r="E234">
            <v>8.383759983358512E-4</v>
          </cell>
          <cell r="F234">
            <v>1.5549027792399802E-3</v>
          </cell>
          <cell r="G234">
            <v>1.45095231125096E-3</v>
          </cell>
          <cell r="H234">
            <v>2.5491697577233901E-4</v>
          </cell>
          <cell r="I234"/>
          <cell r="J234"/>
          <cell r="K234"/>
        </row>
        <row r="235">
          <cell r="A235" t="str">
            <v>RHSA-WHSTG-ELC</v>
          </cell>
          <cell r="B235" t="str">
            <v>VAR_fout</v>
          </cell>
          <cell r="C235" t="str">
            <v>RHSA-WHAELCB</v>
          </cell>
          <cell r="D235">
            <v>5.5593422041214112E-7</v>
          </cell>
          <cell r="E235">
            <v>1.8496427252670533E-6</v>
          </cell>
          <cell r="F235">
            <v>0.76335588332337811</v>
          </cell>
          <cell r="G235">
            <v>0.32241749971301881</v>
          </cell>
          <cell r="H235">
            <v>0.18469594882928783</v>
          </cell>
          <cell r="I235">
            <v>0.18878623723878465</v>
          </cell>
          <cell r="J235"/>
        </row>
        <row r="236">
          <cell r="A236" t="str">
            <v>RHSA-WHSTG-ELC</v>
          </cell>
          <cell r="B236" t="str">
            <v>VAR_fin</v>
          </cell>
          <cell r="C236" t="str">
            <v>RHSA-WHAELCB</v>
          </cell>
          <cell r="D236">
            <v>8.0457991034712535E-6</v>
          </cell>
          <cell r="E236">
            <v>4.0284480385364979E-7</v>
          </cell>
          <cell r="F236">
            <v>0.76336626749931824</v>
          </cell>
          <cell r="G236">
            <v>0.32242087045967943</v>
          </cell>
          <cell r="H236">
            <v>0.18469929109031372</v>
          </cell>
          <cell r="I236">
            <v>0.18878930560894944</v>
          </cell>
          <cell r="J236"/>
          <cell r="K236"/>
        </row>
        <row r="237">
          <cell r="A237" t="str">
            <v>RHSA-WHSTG-ELC</v>
          </cell>
          <cell r="B237" t="str">
            <v>VAR_ncap</v>
          </cell>
          <cell r="C237" t="str">
            <v>-</v>
          </cell>
          <cell r="D237">
            <v>1.4559335642331901E-2</v>
          </cell>
          <cell r="E237">
            <v>9.6482380239584206E-2</v>
          </cell>
          <cell r="F237">
            <v>3.2143479701467398E-5</v>
          </cell>
          <cell r="G237">
            <v>3.5723475489885302E-5</v>
          </cell>
          <cell r="H237">
            <v>3.3843393849063097E-2</v>
          </cell>
          <cell r="I237">
            <v>9.5596270755679991E-3</v>
          </cell>
          <cell r="J237"/>
          <cell r="K237"/>
        </row>
        <row r="238">
          <cell r="A238" t="str">
            <v>RHSA-WHSTG-ELC</v>
          </cell>
          <cell r="B238" t="str">
            <v>VAR_cap</v>
          </cell>
          <cell r="C238" t="str">
            <v>-</v>
          </cell>
          <cell r="D238">
            <v>1.4560245011220623E-2</v>
          </cell>
          <cell r="E238">
            <v>0.11101395388103641</v>
          </cell>
          <cell r="F238">
            <v>7.5851289326745425E-2</v>
          </cell>
          <cell r="G238">
            <v>5.8148528487407612E-2</v>
          </cell>
          <cell r="H238">
            <v>3.8235164338375448E-2</v>
          </cell>
          <cell r="I238">
            <v>3.5916594372410758E-2</v>
          </cell>
          <cell r="J238"/>
          <cell r="K238"/>
        </row>
        <row r="239">
          <cell r="A239" t="str">
            <v>ITOT-SWHLFOBR</v>
          </cell>
          <cell r="B239" t="str">
            <v>VAR_fout</v>
          </cell>
          <cell r="C239" t="str">
            <v>ITOT-SWH</v>
          </cell>
          <cell r="D239">
            <v>6.9177090160233128</v>
          </cell>
          <cell r="E239">
            <v>6.3111321455770186</v>
          </cell>
          <cell r="F239">
            <v>6.227295143920534</v>
          </cell>
          <cell r="G239">
            <v>4.8160461461247648</v>
          </cell>
          <cell r="H239">
            <v>2.3807455324147955</v>
          </cell>
          <cell r="I239">
            <v>0.18174957095119423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CO2_I</v>
          </cell>
          <cell r="D240">
            <v>655.76847197639495</v>
          </cell>
          <cell r="E240">
            <v>597.30135020397597</v>
          </cell>
          <cell r="F240">
            <v>587.94237921697004</v>
          </cell>
          <cell r="G240">
            <v>452.87680218173301</v>
          </cell>
          <cell r="H240">
            <v>222.09131164336699</v>
          </cell>
          <cell r="I240">
            <v>16.8208779424175</v>
          </cell>
          <cell r="J240"/>
          <cell r="K240"/>
        </row>
        <row r="241">
          <cell r="A241" t="str">
            <v>ITOT-SWHLFOBR</v>
          </cell>
          <cell r="B241" t="str">
            <v>VAR_fin</v>
          </cell>
          <cell r="C241" t="str">
            <v>ILFO</v>
          </cell>
          <cell r="D241">
            <v>8.8978083036145765</v>
          </cell>
          <cell r="E241">
            <v>8.1044959322113321</v>
          </cell>
          <cell r="F241">
            <v>7.9775085375437023</v>
          </cell>
          <cell r="G241">
            <v>6.1448684149488759</v>
          </cell>
          <cell r="H241">
            <v>3.0134506328815078</v>
          </cell>
          <cell r="I241">
            <v>0.22823443612506816</v>
          </cell>
          <cell r="J241"/>
        </row>
        <row r="242">
          <cell r="A242" t="str">
            <v>ITOT-SWHLFOBR</v>
          </cell>
          <cell r="B242" t="str">
            <v>VAR_ncap</v>
          </cell>
          <cell r="C242" t="str">
            <v>-</v>
          </cell>
          <cell r="D242"/>
          <cell r="E242">
            <v>2.0058734402377099E-4</v>
          </cell>
          <cell r="F242">
            <v>4.8466722491887802E-5</v>
          </cell>
          <cell r="G242">
            <v>4.4763873861778503E-5</v>
          </cell>
          <cell r="H242">
            <v>2.17480719675388E-2</v>
          </cell>
          <cell r="I242">
            <v>1.37375156173851E-5</v>
          </cell>
          <cell r="J242"/>
          <cell r="K242"/>
        </row>
        <row r="243">
          <cell r="A243" t="str">
            <v>ITOT-SWHLFOBR</v>
          </cell>
          <cell r="B243" t="str">
            <v>VAR_cap</v>
          </cell>
          <cell r="C243" t="str">
            <v>-</v>
          </cell>
          <cell r="D243">
            <v>0.37633543963083199</v>
          </cell>
          <cell r="E243">
            <v>0.37652617856178883</v>
          </cell>
          <cell r="F243">
            <v>0.37644364774995981</v>
          </cell>
          <cell r="G243">
            <v>0.37605807848021494</v>
          </cell>
          <cell r="H243">
            <v>0.16194500839113171</v>
          </cell>
          <cell r="I243">
            <v>1.5049786575508796E-2</v>
          </cell>
          <cell r="J243"/>
          <cell r="K243"/>
        </row>
        <row r="244">
          <cell r="A244" t="str">
            <v>D-SCOM_LTH_CHPNGA</v>
          </cell>
          <cell r="B244" t="str">
            <v>VAR_fout</v>
          </cell>
          <cell r="C244" t="str">
            <v>LTH</v>
          </cell>
          <cell r="D244"/>
          <cell r="E244">
            <v>9.2558068267435522E-6</v>
          </cell>
          <cell r="F244"/>
          <cell r="G244"/>
          <cell r="H244"/>
          <cell r="I244"/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SCOM_LTH_CHPNGA_ON</v>
          </cell>
          <cell r="D245">
            <v>0.69257870509354025</v>
          </cell>
          <cell r="E245">
            <v>0.75019685525046154</v>
          </cell>
          <cell r="F245"/>
          <cell r="G245"/>
          <cell r="H245"/>
          <cell r="I245"/>
          <cell r="J245"/>
        </row>
        <row r="246">
          <cell r="A246" t="str">
            <v>D-SCOM_LTH_CHPNGA</v>
          </cell>
          <cell r="B246" t="str">
            <v>VAR_fin</v>
          </cell>
          <cell r="C246" t="str">
            <v>SCOM_LTH_CHPNGA</v>
          </cell>
          <cell r="D246">
            <v>0.69257870509354025</v>
          </cell>
          <cell r="E246">
            <v>0.75020611105728874</v>
          </cell>
          <cell r="F246"/>
          <cell r="G246"/>
          <cell r="H246"/>
          <cell r="I246"/>
          <cell r="J246"/>
          <cell r="K246"/>
        </row>
        <row r="247">
          <cell r="A247" t="str">
            <v>D-IWOD</v>
          </cell>
          <cell r="B247" t="str">
            <v>VAR_fout</v>
          </cell>
          <cell r="C247" t="str">
            <v>IWOD</v>
          </cell>
          <cell r="D247">
            <v>9.8769163977265872</v>
          </cell>
          <cell r="E247">
            <v>12.92000194380085</v>
          </cell>
          <cell r="F247">
            <v>14.405253115745758</v>
          </cell>
          <cell r="G247">
            <v>13.76746183292388</v>
          </cell>
          <cell r="H247">
            <v>20.002852128394046</v>
          </cell>
          <cell r="I247">
            <v>20.536699161745872</v>
          </cell>
          <cell r="J247"/>
          <cell r="K247"/>
        </row>
        <row r="248">
          <cell r="A248" t="str">
            <v>D-IWOD</v>
          </cell>
          <cell r="B248" t="str">
            <v>VAR_fin</v>
          </cell>
          <cell r="C248" t="str">
            <v>WOD</v>
          </cell>
          <cell r="D248">
            <v>9.8769163977265872</v>
          </cell>
          <cell r="E248">
            <v>12.92000194380085</v>
          </cell>
          <cell r="F248">
            <v>14.405253115745758</v>
          </cell>
          <cell r="G248">
            <v>13.76746183292388</v>
          </cell>
          <cell r="H248">
            <v>20.002852128394046</v>
          </cell>
          <cell r="I248">
            <v>20.536699161745872</v>
          </cell>
          <cell r="J248"/>
        </row>
        <row r="249">
          <cell r="A249" t="str">
            <v>SCOM-ELCSPEC</v>
          </cell>
          <cell r="B249" t="str">
            <v>VAR_fout</v>
          </cell>
          <cell r="C249" t="str">
            <v>SCOM-ELS</v>
          </cell>
          <cell r="D249">
            <v>56.994774574912441</v>
          </cell>
          <cell r="E249">
            <v>58.70189682673788</v>
          </cell>
          <cell r="F249">
            <v>51.04410908675689</v>
          </cell>
          <cell r="G249">
            <v>44.80693763184194</v>
          </cell>
          <cell r="H249">
            <v>37.414079174015065</v>
          </cell>
          <cell r="I249">
            <v>31.405292444100215</v>
          </cell>
          <cell r="J249"/>
        </row>
        <row r="250">
          <cell r="A250" t="str">
            <v>SCOM-ELCSPEC</v>
          </cell>
          <cell r="B250" t="str">
            <v>VAR_fin</v>
          </cell>
          <cell r="C250" t="str">
            <v>SCOM_ELC</v>
          </cell>
          <cell r="D250">
            <v>56.994774574912441</v>
          </cell>
          <cell r="E250">
            <v>58.70189682673788</v>
          </cell>
          <cell r="F250">
            <v>51.04410908675689</v>
          </cell>
          <cell r="G250">
            <v>44.80693763184194</v>
          </cell>
          <cell r="H250">
            <v>37.414079174015065</v>
          </cell>
          <cell r="I250">
            <v>31.405292444100215</v>
          </cell>
          <cell r="J250"/>
        </row>
        <row r="251">
          <cell r="A251" t="str">
            <v>SCOM-ELCSPEC</v>
          </cell>
          <cell r="B251" t="str">
            <v>VAR_ncap</v>
          </cell>
          <cell r="C251" t="str">
            <v>-</v>
          </cell>
          <cell r="D251">
            <v>5.5107689055930001E-7</v>
          </cell>
          <cell r="E251">
            <v>4.2997631635610799E-6</v>
          </cell>
          <cell r="F251">
            <v>2.9611769105272801E-6</v>
          </cell>
          <cell r="G251">
            <v>2.3760872854775198E-6</v>
          </cell>
          <cell r="H251">
            <v>2.9985267747402298E-6</v>
          </cell>
          <cell r="I251">
            <v>2.9682335742758901</v>
          </cell>
          <cell r="J251"/>
        </row>
        <row r="252">
          <cell r="A252" t="str">
            <v>SCOM-ELCSPEC</v>
          </cell>
          <cell r="B252" t="str">
            <v>VAR_cap</v>
          </cell>
          <cell r="C252" t="str">
            <v>-</v>
          </cell>
          <cell r="D252">
            <v>6.6055318194307509</v>
          </cell>
          <cell r="E252">
            <v>6.2047551777787193</v>
          </cell>
          <cell r="F252">
            <v>5.395333003084275</v>
          </cell>
          <cell r="G252">
            <v>4.7360650818429404</v>
          </cell>
          <cell r="H252">
            <v>3.954648040585925</v>
          </cell>
          <cell r="I252">
            <v>3.3195185019435081</v>
          </cell>
          <cell r="J252"/>
          <cell r="K252"/>
        </row>
        <row r="253">
          <cell r="A253" t="str">
            <v>D-ITOT_KEV_WST_ELC_CHP</v>
          </cell>
          <cell r="B253" t="str">
            <v>VAR_fout</v>
          </cell>
          <cell r="C253" t="str">
            <v>ITOT_ELC</v>
          </cell>
          <cell r="D253">
            <v>1.4973249419929409E-3</v>
          </cell>
          <cell r="E253">
            <v>5.5578301333090259E-4</v>
          </cell>
          <cell r="F253">
            <v>1.162232893063532E-3</v>
          </cell>
          <cell r="G253">
            <v>0.32221353540137948</v>
          </cell>
          <cell r="H253">
            <v>0.26251217928552828</v>
          </cell>
          <cell r="I253">
            <v>0.48004393850029886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ELC5</v>
          </cell>
          <cell r="D254">
            <v>0.22854513518543321</v>
          </cell>
          <cell r="E254">
            <v>0.22960251838518173</v>
          </cell>
          <cell r="F254">
            <v>0.33554752764544926</v>
          </cell>
          <cell r="G254">
            <v>1.073877035689064E-2</v>
          </cell>
          <cell r="H254">
            <v>5.2747448373446262E-2</v>
          </cell>
          <cell r="I254">
            <v>0.11283875421610845</v>
          </cell>
          <cell r="J254"/>
          <cell r="K254"/>
        </row>
        <row r="255">
          <cell r="A255" t="str">
            <v>D-ITOT_KEV_WST_ELC_CHP</v>
          </cell>
          <cell r="B255" t="str">
            <v>VAR_fin</v>
          </cell>
          <cell r="C255" t="str">
            <v>ITOT_KEV_WST_ELC_CHP</v>
          </cell>
          <cell r="D255">
            <v>0.2300424601274263</v>
          </cell>
          <cell r="E255">
            <v>0.23015830139851284</v>
          </cell>
          <cell r="F255">
            <v>0.33670690426499889</v>
          </cell>
          <cell r="G255">
            <v>0.33294766796625042</v>
          </cell>
          <cell r="H255">
            <v>0.31525962765897469</v>
          </cell>
          <cell r="I255">
            <v>0.59288269271640759</v>
          </cell>
          <cell r="J255"/>
        </row>
        <row r="256">
          <cell r="A256" t="str">
            <v>D-RHNM_SOLELC</v>
          </cell>
          <cell r="B256" t="str">
            <v>VAR_fout</v>
          </cell>
          <cell r="C256" t="str">
            <v>ELC5</v>
          </cell>
          <cell r="D256"/>
          <cell r="E256">
            <v>8.7281440611319542E-6</v>
          </cell>
          <cell r="F256">
            <v>0.88223789092692295</v>
          </cell>
          <cell r="G256">
            <v>1.0045203853547633</v>
          </cell>
          <cell r="H256">
            <v>1.0535390910586517</v>
          </cell>
          <cell r="I256">
            <v>1.125083863661867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RHNM_ELC</v>
          </cell>
          <cell r="D257"/>
          <cell r="E257">
            <v>8.7723556647609178E-6</v>
          </cell>
          <cell r="F257">
            <v>0.84159068525877689</v>
          </cell>
          <cell r="G257">
            <v>0.90342795845650437</v>
          </cell>
          <cell r="H257">
            <v>1.0540648478522763</v>
          </cell>
          <cell r="I257">
            <v>1.2030252046326524</v>
          </cell>
          <cell r="J257"/>
          <cell r="K257"/>
        </row>
        <row r="258">
          <cell r="A258" t="str">
            <v>D-RHNM_SOLELC</v>
          </cell>
          <cell r="B258" t="str">
            <v>VAR_fin</v>
          </cell>
          <cell r="C258" t="str">
            <v>RHNM_SOL_ELC</v>
          </cell>
          <cell r="D258"/>
          <cell r="E258">
            <v>1.60956741812581E-5</v>
          </cell>
          <cell r="F258">
            <v>1.7238246774690134</v>
          </cell>
          <cell r="G258">
            <v>1.9079436423136844</v>
          </cell>
          <cell r="H258">
            <v>2.1075969617479635</v>
          </cell>
          <cell r="I258">
            <v>2.3281028613051582</v>
          </cell>
          <cell r="J258"/>
        </row>
        <row r="259">
          <cell r="A259" t="str">
            <v>RHNM-SHSTG-ELCHP</v>
          </cell>
          <cell r="B259" t="str">
            <v>VAR_fout</v>
          </cell>
          <cell r="C259" t="str">
            <v>RHNM-SHAELCH</v>
          </cell>
          <cell r="D259"/>
          <cell r="E259">
            <v>4.1232676299307759E-6</v>
          </cell>
          <cell r="F259">
            <v>0.2258540097090603</v>
          </cell>
          <cell r="G259">
            <v>0.26460714130426344</v>
          </cell>
          <cell r="H259">
            <v>0.43066188566972563</v>
          </cell>
          <cell r="I259">
            <v>0.56887679303195882</v>
          </cell>
          <cell r="J259"/>
          <cell r="K259"/>
        </row>
        <row r="260">
          <cell r="A260" t="str">
            <v>RHNM-SHSTG-ELCHP</v>
          </cell>
          <cell r="B260" t="str">
            <v>VAR_fin</v>
          </cell>
          <cell r="C260" t="str">
            <v>RHNM-SHAELCH</v>
          </cell>
          <cell r="D260"/>
          <cell r="E260">
            <v>3.4874518794223519E-6</v>
          </cell>
          <cell r="F260">
            <v>0.2258598795745527</v>
          </cell>
          <cell r="G260">
            <v>0.26461827377378183</v>
          </cell>
          <cell r="H260">
            <v>0.43068359204106776</v>
          </cell>
          <cell r="I260">
            <v>0.56890257237709918</v>
          </cell>
          <cell r="J260"/>
          <cell r="K260"/>
        </row>
        <row r="261">
          <cell r="A261" t="str">
            <v>RHNM-SHSTG-ELCHP</v>
          </cell>
          <cell r="B261" t="str">
            <v>VAR_ncap</v>
          </cell>
          <cell r="C261" t="str">
            <v>-</v>
          </cell>
          <cell r="D261">
            <v>5.8687776497604601E-5</v>
          </cell>
          <cell r="E261">
            <v>6.3194032586906404E-5</v>
          </cell>
          <cell r="F261">
            <v>1.5710910324344601E-2</v>
          </cell>
          <cell r="G261">
            <v>1.2579665146777001E-2</v>
          </cell>
          <cell r="H261">
            <v>2.54321235975071E-2</v>
          </cell>
          <cell r="I261">
            <v>3.6056252051151698E-2</v>
          </cell>
          <cell r="J261"/>
          <cell r="K261"/>
        </row>
        <row r="262">
          <cell r="A262" t="str">
            <v>RHNM-SHSTG-ELCHP</v>
          </cell>
          <cell r="B262" t="str">
            <v>VAR_cap</v>
          </cell>
          <cell r="C262" t="str">
            <v>-</v>
          </cell>
          <cell r="D262">
            <v>5.8687776497604601E-5</v>
          </cell>
          <cell r="E262">
            <v>1.0658766000776559E-4</v>
          </cell>
          <cell r="F262">
            <v>1.5792119776297742E-2</v>
          </cell>
          <cell r="G262">
            <v>2.8332478266291487E-2</v>
          </cell>
          <cell r="H262">
            <v>4.6692858998700536E-2</v>
          </cell>
          <cell r="I262">
            <v>5.8665755003051011E-2</v>
          </cell>
          <cell r="J262"/>
          <cell r="K262"/>
        </row>
        <row r="263">
          <cell r="A263" t="str">
            <v>D-SCOM_LTH</v>
          </cell>
          <cell r="B263" t="str">
            <v>VAR_fout</v>
          </cell>
          <cell r="C263" t="str">
            <v>SCOM_LTH_DH</v>
          </cell>
          <cell r="D263">
            <v>5.6100044748655922</v>
          </cell>
          <cell r="E263">
            <v>6.0767053609207107</v>
          </cell>
          <cell r="F263">
            <v>5.8437888746088129</v>
          </cell>
          <cell r="G263">
            <v>6.4511970109225452</v>
          </cell>
          <cell r="H263">
            <v>6.2294708106202767</v>
          </cell>
          <cell r="I263">
            <v>5.5048878961137424</v>
          </cell>
          <cell r="J263"/>
        </row>
        <row r="264">
          <cell r="A264" t="str">
            <v>D-SCOM_LTH</v>
          </cell>
          <cell r="B264" t="str">
            <v>VAR_fin</v>
          </cell>
          <cell r="C264" t="str">
            <v>LTH</v>
          </cell>
          <cell r="D264">
            <v>6.0987805984419614</v>
          </cell>
          <cell r="E264">
            <v>6.6044069979079456</v>
          </cell>
          <cell r="F264">
            <v>6.3487612262907582</v>
          </cell>
          <cell r="G264">
            <v>7.0040565333610401</v>
          </cell>
          <cell r="H264">
            <v>6.7544622239553824</v>
          </cell>
          <cell r="I264">
            <v>5.9610001327255659</v>
          </cell>
          <cell r="J264"/>
        </row>
        <row r="265">
          <cell r="A265" t="str">
            <v>D-SCOM_LTH</v>
          </cell>
          <cell r="B265" t="str">
            <v>VAR_ncap</v>
          </cell>
          <cell r="C265" t="str">
            <v>-</v>
          </cell>
          <cell r="D265">
            <v>0.84970035269133803</v>
          </cell>
          <cell r="E265">
            <v>8.6118436952447704E-8</v>
          </cell>
          <cell r="F265">
            <v>9.7925527622990606E-8</v>
          </cell>
          <cell r="G265">
            <v>1.11923933100901E-7</v>
          </cell>
          <cell r="H265">
            <v>2.1045049965270399E-7</v>
          </cell>
          <cell r="I265">
            <v>2.9606488351810702E-7</v>
          </cell>
          <cell r="J265"/>
        </row>
        <row r="266">
          <cell r="A266" t="str">
            <v>D-SCOM_LTH</v>
          </cell>
          <cell r="B266" t="str">
            <v>VAR_cap</v>
          </cell>
          <cell r="C266" t="str">
            <v>-</v>
          </cell>
          <cell r="D266">
            <v>0.84970035269133803</v>
          </cell>
          <cell r="E266">
            <v>0.84970043880977497</v>
          </cell>
          <cell r="F266">
            <v>0.84970053673530299</v>
          </cell>
          <cell r="G266">
            <v>0.849700648659236</v>
          </cell>
          <cell r="H266">
            <v>0.84970102295164995</v>
          </cell>
          <cell r="I266">
            <v>0.84970131901653401</v>
          </cell>
          <cell r="J266"/>
        </row>
        <row r="267">
          <cell r="A267" t="str">
            <v>ITOT-SWHBIOBR</v>
          </cell>
          <cell r="B267" t="str">
            <v>VAR_fout</v>
          </cell>
          <cell r="C267" t="str">
            <v>ITOT-SWH</v>
          </cell>
          <cell r="D267">
            <v>0.31051381544510243</v>
          </cell>
          <cell r="E267">
            <v>0.39251881988073595</v>
          </cell>
          <cell r="F267">
            <v>3.4453903687338272</v>
          </cell>
          <cell r="G267">
            <v>5.8535825962150803</v>
          </cell>
          <cell r="H267">
            <v>5.8537248043103052</v>
          </cell>
          <cell r="I267">
            <v>5.9278300889653721</v>
          </cell>
          <cell r="J267"/>
        </row>
        <row r="268">
          <cell r="A268" t="str">
            <v>ITOT-SWHBIOBR</v>
          </cell>
          <cell r="B268" t="str">
            <v>VAR_fin</v>
          </cell>
          <cell r="C268" t="str">
            <v>IBIO</v>
          </cell>
          <cell r="D268">
            <v>0.43672829176526362</v>
          </cell>
          <cell r="E268">
            <v>0.55206585074646397</v>
          </cell>
          <cell r="F268">
            <v>4.8458373681207121</v>
          </cell>
          <cell r="G268">
            <v>8.2328869145078443</v>
          </cell>
          <cell r="H268">
            <v>8.2330869258935255</v>
          </cell>
          <cell r="I268">
            <v>8.2330973457852341</v>
          </cell>
          <cell r="J268"/>
        </row>
        <row r="269">
          <cell r="A269" t="str">
            <v>ITOT-SWHBIOBR</v>
          </cell>
          <cell r="B269" t="str">
            <v>VAR_ncap</v>
          </cell>
          <cell r="C269" t="str">
            <v>-</v>
          </cell>
          <cell r="D269"/>
          <cell r="E269">
            <v>1.10020284924096E-2</v>
          </cell>
          <cell r="F269">
            <v>0.1765442031817</v>
          </cell>
          <cell r="G269">
            <v>0.12519893540492399</v>
          </cell>
          <cell r="H269">
            <v>0.36517578181980898</v>
          </cell>
          <cell r="I269">
            <v>0.100507843675436</v>
          </cell>
          <cell r="J269"/>
        </row>
        <row r="270">
          <cell r="A270" t="str">
            <v>ITOT-SWHBIOBR</v>
          </cell>
          <cell r="B270" t="str">
            <v>VAR_cap</v>
          </cell>
          <cell r="C270" t="str">
            <v>-</v>
          </cell>
          <cell r="D270">
            <v>1.7013611085743299E-2</v>
          </cell>
          <cell r="E270">
            <v>2.8010664567909328E-2</v>
          </cell>
          <cell r="F270">
            <v>0.20454316102403067</v>
          </cell>
          <cell r="G270">
            <v>0.32972368049350192</v>
          </cell>
          <cell r="H270">
            <v>0.50618620667651015</v>
          </cell>
          <cell r="I270">
            <v>0.37577652969689884</v>
          </cell>
          <cell r="J270"/>
          <cell r="K270"/>
        </row>
        <row r="271">
          <cell r="A271" t="str">
            <v>RHNS-SHPLTBR</v>
          </cell>
          <cell r="B271" t="str">
            <v>VAR_fout</v>
          </cell>
          <cell r="C271" t="str">
            <v>RHNS-SHPLT</v>
          </cell>
          <cell r="D271"/>
          <cell r="E271"/>
          <cell r="F271">
            <v>2.7380524394953897E-3</v>
          </cell>
          <cell r="G271">
            <v>1.3583954644780198E-2</v>
          </cell>
          <cell r="H271">
            <v>1.5038565342904889E-2</v>
          </cell>
          <cell r="I271">
            <v>1.8326238436506125E-2</v>
          </cell>
          <cell r="J271"/>
          <cell r="K271"/>
        </row>
        <row r="272">
          <cell r="A272" t="str">
            <v>RHNS-SHPLTBR</v>
          </cell>
          <cell r="B272" t="str">
            <v>VAR_fin</v>
          </cell>
          <cell r="C272" t="str">
            <v>RPLT</v>
          </cell>
          <cell r="D272"/>
          <cell r="E272"/>
          <cell r="F272">
            <v>3.6390936432701589E-3</v>
          </cell>
          <cell r="G272">
            <v>1.7808419938458695E-2</v>
          </cell>
          <cell r="H272">
            <v>1.9647346189579577E-2</v>
          </cell>
          <cell r="I272">
            <v>2.386338906875075E-2</v>
          </cell>
          <cell r="J272"/>
          <cell r="K272"/>
        </row>
        <row r="273">
          <cell r="A273" t="str">
            <v>RHNS-SHPLTBR</v>
          </cell>
          <cell r="B273" t="str">
            <v>VAR_ncap</v>
          </cell>
          <cell r="C273" t="str">
            <v>-</v>
          </cell>
          <cell r="D273"/>
          <cell r="E273">
            <v>8.4394232711099001E-7</v>
          </cell>
          <cell r="F273">
            <v>2.7994195130423999E-4</v>
          </cell>
          <cell r="G273">
            <v>7.5712616083645397E-4</v>
          </cell>
          <cell r="H273">
            <v>5.1436712961829304E-4</v>
          </cell>
          <cell r="I273">
            <v>9.6534794706700704E-4</v>
          </cell>
          <cell r="J273"/>
          <cell r="K273"/>
        </row>
        <row r="274">
          <cell r="A274" t="str">
            <v>RHNS-SHPLTBR</v>
          </cell>
          <cell r="B274" t="str">
            <v>VAR_cap</v>
          </cell>
          <cell r="C274" t="str">
            <v>-</v>
          </cell>
          <cell r="D274"/>
          <cell r="E274">
            <v>8.4394232711099001E-7</v>
          </cell>
          <cell r="F274">
            <v>2.8062525638649678E-4</v>
          </cell>
          <cell r="G274">
            <v>1.0374529292751118E-3</v>
          </cell>
          <cell r="H274">
            <v>1.1661806748470896E-3</v>
          </cell>
          <cell r="I274">
            <v>1.3747236951587277E-3</v>
          </cell>
          <cell r="J274"/>
          <cell r="K274"/>
        </row>
        <row r="275">
          <cell r="A275" t="str">
            <v>D-RHNM_KEV_WOD_ELC_CHP</v>
          </cell>
          <cell r="B275" t="str">
            <v>VAR_fout</v>
          </cell>
          <cell r="C275" t="str">
            <v>ELC5</v>
          </cell>
          <cell r="D275"/>
          <cell r="E275"/>
          <cell r="F275"/>
          <cell r="G275">
            <v>3.3361467304921671E-3</v>
          </cell>
          <cell r="H275">
            <v>2.7841169633621961E-3</v>
          </cell>
          <cell r="I275">
            <v>1.1440218855527293E-3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RHNM_ELC</v>
          </cell>
          <cell r="D276"/>
          <cell r="E276"/>
          <cell r="F276"/>
          <cell r="G276">
            <v>5.1229552933100249E-4</v>
          </cell>
          <cell r="H276">
            <v>2.7816587605827875E-3</v>
          </cell>
          <cell r="I276">
            <v>1.1433543702363649E-3</v>
          </cell>
          <cell r="J276"/>
          <cell r="K276"/>
        </row>
        <row r="277">
          <cell r="A277" t="str">
            <v>D-RHNM_KEV_WOD_ELC_CHP</v>
          </cell>
          <cell r="B277" t="str">
            <v>VAR_fin</v>
          </cell>
          <cell r="C277" t="str">
            <v>RHNM_KEV_WOD_ELC_CHP</v>
          </cell>
          <cell r="D277"/>
          <cell r="E277"/>
          <cell r="F277"/>
          <cell r="G277">
            <v>3.8465041592172363E-3</v>
          </cell>
          <cell r="H277">
            <v>5.5603242167093277E-3</v>
          </cell>
          <cell r="I277">
            <v>2.2838438832215417E-3</v>
          </cell>
          <cell r="J277"/>
          <cell r="K277"/>
        </row>
        <row r="278">
          <cell r="A278" t="str">
            <v>SCOM-SHLTHCHPNGA</v>
          </cell>
          <cell r="B278" t="str">
            <v>VAR_fout</v>
          </cell>
          <cell r="C278" t="str">
            <v>SCOM-SHLTHC-NGA</v>
          </cell>
          <cell r="D278">
            <v>0.6856529180426052</v>
          </cell>
          <cell r="E278">
            <v>0.7426948866979568</v>
          </cell>
          <cell r="F278"/>
          <cell r="G278"/>
          <cell r="H278"/>
          <cell r="I278"/>
          <cell r="J278"/>
        </row>
        <row r="279">
          <cell r="A279" t="str">
            <v>SCOM-SHLTHCHPNGA</v>
          </cell>
          <cell r="B279" t="str">
            <v>VAR_fin</v>
          </cell>
          <cell r="C279" t="str">
            <v>SCOMLTHCHPC</v>
          </cell>
          <cell r="D279">
            <v>0.6856529180426052</v>
          </cell>
          <cell r="E279">
            <v>0.7426948866979568</v>
          </cell>
          <cell r="F279"/>
          <cell r="G279"/>
          <cell r="H279"/>
          <cell r="I279"/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SCOM_LTH_CHPNGA_ON</v>
          </cell>
          <cell r="D280">
            <v>0.69257870509354025</v>
          </cell>
          <cell r="E280">
            <v>0.75019685525046154</v>
          </cell>
          <cell r="F280"/>
          <cell r="G280"/>
          <cell r="H280"/>
          <cell r="I280"/>
          <cell r="J280"/>
          <cell r="K280"/>
        </row>
        <row r="281">
          <cell r="A281" t="str">
            <v>SCOM-SHLTHCHPNGA</v>
          </cell>
          <cell r="B281" t="str">
            <v>VAR_ncap</v>
          </cell>
          <cell r="C281" t="str">
            <v>-</v>
          </cell>
          <cell r="D281">
            <v>4.0243444355771402E-8</v>
          </cell>
          <cell r="E281">
            <v>2.81928616308217E-2</v>
          </cell>
          <cell r="F281">
            <v>1.1982608990701101E-3</v>
          </cell>
          <cell r="G281">
            <v>1.2420928360277999E-3</v>
          </cell>
          <cell r="H281">
            <v>9.3633258548218303E-4</v>
          </cell>
          <cell r="I281">
            <v>1.7999082881460299E-7</v>
          </cell>
          <cell r="J281"/>
        </row>
        <row r="282">
          <cell r="A282" t="str">
            <v>SCOM-SHLTHCHPNGA</v>
          </cell>
          <cell r="B282" t="str">
            <v>VAR_cap</v>
          </cell>
          <cell r="C282" t="str">
            <v>-</v>
          </cell>
          <cell r="D282">
            <v>7.5969309201971258E-2</v>
          </cell>
          <cell r="E282">
            <v>5.7396430247784902E-2</v>
          </cell>
          <cell r="F282">
            <v>2.12593246593E-3</v>
          </cell>
          <cell r="G282">
            <v>2.2127590605148101E-3</v>
          </cell>
          <cell r="H282">
            <v>1.4418300852182897E-3</v>
          </cell>
          <cell r="I282">
            <v>-9.5037534700043863E-8</v>
          </cell>
          <cell r="J282"/>
          <cell r="K282"/>
        </row>
        <row r="283">
          <cell r="A283" t="str">
            <v>ITOT-PROCESSCO2</v>
          </cell>
          <cell r="B283" t="str">
            <v>VAR_fout</v>
          </cell>
          <cell r="C283" t="str">
            <v>CO2</v>
          </cell>
          <cell r="D283">
            <v>2089.34680048464</v>
          </cell>
          <cell r="E283">
            <v>2111.0131698740802</v>
          </cell>
          <cell r="F283">
            <v>2102.26947106126</v>
          </cell>
          <cell r="G283">
            <v>2093.6572762982</v>
          </cell>
          <cell r="H283">
            <v>2077.4152833275598</v>
          </cell>
          <cell r="I283">
            <v>2063.75057479715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CO2P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2093.6572762981959</v>
          </cell>
          <cell r="H284">
            <v>2077.4152833275571</v>
          </cell>
          <cell r="I284">
            <v>2063.7505747971472</v>
          </cell>
          <cell r="J284"/>
          <cell r="K284"/>
        </row>
        <row r="285">
          <cell r="A285" t="str">
            <v>RHNM-SHWODBR</v>
          </cell>
          <cell r="B285" t="str">
            <v>VAR_fout</v>
          </cell>
          <cell r="C285" t="str">
            <v>RHNM-SHWOD</v>
          </cell>
          <cell r="D285"/>
          <cell r="E285">
            <v>8.1139937124001249E-2</v>
          </cell>
          <cell r="F285">
            <v>5.9722920371027138E-2</v>
          </cell>
          <cell r="G285">
            <v>0.11653707345330115</v>
          </cell>
          <cell r="H285">
            <v>0.14002907302168163</v>
          </cell>
          <cell r="I285">
            <v>0.14469021363894283</v>
          </cell>
          <cell r="J285"/>
          <cell r="K285"/>
        </row>
        <row r="286">
          <cell r="A286" t="str">
            <v>RHNM-SHWODBR</v>
          </cell>
          <cell r="B286" t="str">
            <v>VAR_fin</v>
          </cell>
          <cell r="C286" t="str">
            <v>RHNMWODBRC</v>
          </cell>
          <cell r="D286"/>
          <cell r="E286">
            <v>8.1139937124001249E-2</v>
          </cell>
          <cell r="F286">
            <v>5.9722920371027138E-2</v>
          </cell>
          <cell r="G286">
            <v>0.11653707345330115</v>
          </cell>
          <cell r="H286">
            <v>0.14002907302168163</v>
          </cell>
          <cell r="I286">
            <v>0.14469021363894283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RWOD</v>
          </cell>
          <cell r="D287"/>
          <cell r="E287">
            <v>0.11269435711666848</v>
          </cell>
          <cell r="F287">
            <v>8.0191441023523546E-2</v>
          </cell>
          <cell r="G287">
            <v>0.15431230770553478</v>
          </cell>
          <cell r="H287">
            <v>0.18383074462534552</v>
          </cell>
          <cell r="I287">
            <v>0.18994990925297867</v>
          </cell>
          <cell r="J287"/>
          <cell r="K287"/>
        </row>
        <row r="288">
          <cell r="A288" t="str">
            <v>RHNM-SHWODBR</v>
          </cell>
          <cell r="B288" t="str">
            <v>VAR_ncap</v>
          </cell>
          <cell r="C288" t="str">
            <v>-</v>
          </cell>
          <cell r="D288"/>
          <cell r="E288">
            <v>6.7004965676350997E-3</v>
          </cell>
          <cell r="F288">
            <v>2.4299414645012401E-3</v>
          </cell>
          <cell r="G288"/>
          <cell r="H288"/>
          <cell r="I288"/>
          <cell r="J288"/>
        </row>
        <row r="289">
          <cell r="A289" t="str">
            <v>RHNM-SHWODBR</v>
          </cell>
          <cell r="B289" t="str">
            <v>VAR_cap</v>
          </cell>
          <cell r="C289" t="str">
            <v>-</v>
          </cell>
          <cell r="D289"/>
          <cell r="E289">
            <v>6.7004965676350997E-3</v>
          </cell>
          <cell r="F289">
            <v>9.1300779283886597E-3</v>
          </cell>
          <cell r="G289">
            <v>9.1295668007394162E-3</v>
          </cell>
          <cell r="H289">
            <v>2.6743496863355302E-2</v>
          </cell>
          <cell r="I289">
            <v>1.1299641869242379E-2</v>
          </cell>
          <cell r="J289"/>
          <cell r="K289"/>
        </row>
        <row r="290">
          <cell r="A290" t="str">
            <v>RHNS-SHDEM</v>
          </cell>
          <cell r="B290" t="str">
            <v>VAR_fout</v>
          </cell>
          <cell r="C290" t="str">
            <v>RHNS-SHD</v>
          </cell>
          <cell r="D290"/>
          <cell r="E290">
            <v>0.40468474157116097</v>
          </cell>
          <cell r="F290">
            <v>1.3175412539720006</v>
          </cell>
          <cell r="G290">
            <v>2.5842857372188917</v>
          </cell>
          <cell r="H290">
            <v>3.9365796972918599</v>
          </cell>
          <cell r="I290">
            <v>4.7163921113937901</v>
          </cell>
          <cell r="J290"/>
          <cell r="K290"/>
        </row>
        <row r="291">
          <cell r="A291" t="str">
            <v>RHNS-SHDEM</v>
          </cell>
          <cell r="B291" t="str">
            <v>VAR_fin</v>
          </cell>
          <cell r="C291" t="str">
            <v>RHNS-SHLTHC-WOD</v>
          </cell>
          <cell r="D291"/>
          <cell r="E291">
            <v>2.1553731185719036E-5</v>
          </cell>
          <cell r="F291"/>
          <cell r="G291"/>
          <cell r="H291">
            <v>6.0359992339832156E-5</v>
          </cell>
          <cell r="I291">
            <v>5.9851227603982462E-5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RHNS-SHLFO</v>
          </cell>
          <cell r="D292"/>
          <cell r="E292">
            <v>1.640313872964653E-4</v>
          </cell>
          <cell r="F292">
            <v>1.355982452433355E-2</v>
          </cell>
          <cell r="G292">
            <v>2.0980602354746528E-2</v>
          </cell>
          <cell r="H292">
            <v>1.7668152534074825E-2</v>
          </cell>
          <cell r="I292"/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RHNS-SHNGAH</v>
          </cell>
          <cell r="D293"/>
          <cell r="E293">
            <v>3.6837701850242861E-5</v>
          </cell>
          <cell r="F293">
            <v>0.16107394848655454</v>
          </cell>
          <cell r="G293">
            <v>0.51013720674620544</v>
          </cell>
          <cell r="H293">
            <v>0.89992134401460744</v>
          </cell>
          <cell r="I293">
            <v>1.0739350022879792</v>
          </cell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RHNS-SHCON</v>
          </cell>
          <cell r="D294"/>
          <cell r="E294"/>
          <cell r="F294">
            <v>1.6822218837908361E-3</v>
          </cell>
          <cell r="G294">
            <v>1.6894086359247648E-3</v>
          </cell>
          <cell r="H294">
            <v>2.5401501374034243E-3</v>
          </cell>
          <cell r="I294">
            <v>2.5250443311653362E-3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RHNS-SHWOD</v>
          </cell>
          <cell r="D295"/>
          <cell r="E295">
            <v>2.6478517241201482E-2</v>
          </cell>
          <cell r="F295">
            <v>2.8228989599321692E-2</v>
          </cell>
          <cell r="G295">
            <v>8.8905843712423618E-2</v>
          </cell>
          <cell r="H295">
            <v>9.8352611259780551E-2</v>
          </cell>
          <cell r="I295">
            <v>0.10919655039281931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RHNS-SHNST</v>
          </cell>
          <cell r="D296"/>
          <cell r="E296">
            <v>9.3481725352632211E-6</v>
          </cell>
          <cell r="F296">
            <v>2.5574399315101017E-4</v>
          </cell>
          <cell r="G296">
            <v>2.8168882531294553E-4</v>
          </cell>
          <cell r="H296">
            <v>1.2471350611562406E-4</v>
          </cell>
          <cell r="I296">
            <v>2.4547715670985345E-4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RHNS-SHPLT</v>
          </cell>
          <cell r="D297"/>
          <cell r="E297">
            <v>1.6572063534358533E-5</v>
          </cell>
          <cell r="F297">
            <v>2.8088498413139187E-3</v>
          </cell>
          <cell r="G297">
            <v>1.355588935684985E-2</v>
          </cell>
          <cell r="H297">
            <v>1.5010385501986866E-2</v>
          </cell>
          <cell r="I297">
            <v>1.8276718722175692E-2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RHNS-SHLTHD</v>
          </cell>
          <cell r="D298"/>
          <cell r="E298">
            <v>5.3831978870049466E-2</v>
          </cell>
          <cell r="F298">
            <v>4.2638649218488769E-2</v>
          </cell>
          <cell r="G298">
            <v>0.11379791211553848</v>
          </cell>
          <cell r="H298">
            <v>0.11506360549129675</v>
          </cell>
          <cell r="I298">
            <v>0.11963936880310327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RHNS-SHELCB</v>
          </cell>
          <cell r="D299"/>
          <cell r="E299">
            <v>6.8952796508515074E-2</v>
          </cell>
          <cell r="F299">
            <v>2.4527972865174778E-3</v>
          </cell>
          <cell r="G299">
            <v>7.1554462622717332E-3</v>
          </cell>
          <cell r="H299">
            <v>7.7929312718810371E-3</v>
          </cell>
          <cell r="I299">
            <v>6.6866915841114569E-3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RHNS-SHELCH</v>
          </cell>
          <cell r="D300"/>
          <cell r="E300">
            <v>0.13897627279477862</v>
          </cell>
          <cell r="F300">
            <v>1.0203176972017312</v>
          </cell>
          <cell r="G300">
            <v>1.7686441464940537</v>
          </cell>
          <cell r="H300">
            <v>2.7218885068687215</v>
          </cell>
          <cell r="I300">
            <v>3.3545678948096991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RHNS-SHSOL</v>
          </cell>
          <cell r="D301"/>
          <cell r="E301">
            <v>1.33968316620243E-2</v>
          </cell>
          <cell r="F301">
            <v>4.8903826933510057E-4</v>
          </cell>
          <cell r="G301">
            <v>9.7303705296357293E-4</v>
          </cell>
          <cell r="H301">
            <v>1.0573427293586938E-3</v>
          </cell>
          <cell r="I301">
            <v>1.6855035142229811E-3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RHNS-SHLTHC-NGA</v>
          </cell>
          <cell r="D302"/>
          <cell r="E302">
            <v>8.8408811577960855E-4</v>
          </cell>
          <cell r="F302"/>
          <cell r="G302"/>
          <cell r="H302">
            <v>7.200725861217233E-5</v>
          </cell>
          <cell r="I302"/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RHNS-SHNGA</v>
          </cell>
          <cell r="D303"/>
          <cell r="E303">
            <v>0.10203946839714705</v>
          </cell>
          <cell r="F303">
            <v>4.4248152323880227E-2</v>
          </cell>
          <cell r="G303">
            <v>5.8347532980417213E-2</v>
          </cell>
          <cell r="H303">
            <v>5.7191164138516534E-2</v>
          </cell>
          <cell r="I303">
            <v>2.9701676600164692E-2</v>
          </cell>
          <cell r="J303"/>
          <cell r="K303"/>
        </row>
        <row r="304">
          <cell r="A304" t="str">
            <v>RES-ELCSPEC</v>
          </cell>
          <cell r="B304" t="str">
            <v>VAR_fout</v>
          </cell>
          <cell r="C304" t="str">
            <v>RHSA-ELS</v>
          </cell>
          <cell r="D304">
            <v>44.576909262958715</v>
          </cell>
          <cell r="E304">
            <v>44.861182735753026</v>
          </cell>
          <cell r="F304">
            <v>44.574827336899169</v>
          </cell>
          <cell r="G304">
            <v>36.740343284808247</v>
          </cell>
          <cell r="H304">
            <v>30.052517729639725</v>
          </cell>
          <cell r="I304">
            <v>22.419264518237643</v>
          </cell>
          <cell r="J304"/>
          <cell r="K304"/>
        </row>
        <row r="305">
          <cell r="A305" t="str">
            <v>RES-ELCSPEC</v>
          </cell>
          <cell r="B305" t="str">
            <v>VAR_fin</v>
          </cell>
          <cell r="C305" t="str">
            <v>RHSA_ELC</v>
          </cell>
          <cell r="D305">
            <v>44.576909262958715</v>
          </cell>
          <cell r="E305">
            <v>44.861182735753026</v>
          </cell>
          <cell r="F305">
            <v>44.574827336899169</v>
          </cell>
          <cell r="G305">
            <v>36.740343284808247</v>
          </cell>
          <cell r="H305">
            <v>30.052517729639725</v>
          </cell>
          <cell r="I305">
            <v>22.419264518237643</v>
          </cell>
          <cell r="J305"/>
        </row>
        <row r="306">
          <cell r="A306" t="str">
            <v>RES-ELCSPEC</v>
          </cell>
          <cell r="B306" t="str">
            <v>VAR_ncap</v>
          </cell>
          <cell r="C306" t="str">
            <v>-</v>
          </cell>
          <cell r="D306">
            <v>0.19321228610093599</v>
          </cell>
          <cell r="E306">
            <v>4.7018958166343098E-6</v>
          </cell>
          <cell r="F306">
            <v>4.2341971149049899E-6</v>
          </cell>
          <cell r="G306">
            <v>3.4546711718998902E-6</v>
          </cell>
          <cell r="H306">
            <v>3.2979249873654599E-6</v>
          </cell>
          <cell r="I306">
            <v>2.0795803390992198</v>
          </cell>
          <cell r="J306"/>
          <cell r="K306"/>
        </row>
        <row r="307">
          <cell r="A307" t="str">
            <v>RES-ELCSPEC</v>
          </cell>
          <cell r="B307" t="str">
            <v>VAR_cap</v>
          </cell>
          <cell r="C307" t="str">
            <v>-</v>
          </cell>
          <cell r="D307">
            <v>4.7117489702314055</v>
          </cell>
          <cell r="E307">
            <v>4.741804010964886</v>
          </cell>
          <cell r="F307">
            <v>4.711540736742597</v>
          </cell>
          <cell r="G307">
            <v>3.8834381859771856</v>
          </cell>
          <cell r="H307">
            <v>3.1765584836456595</v>
          </cell>
          <cell r="I307">
            <v>2.3697025114094741</v>
          </cell>
          <cell r="J307"/>
        </row>
        <row r="308">
          <cell r="A308" t="str">
            <v>SCOM-SHCONBR1</v>
          </cell>
          <cell r="B308" t="str">
            <v>VAR_fout</v>
          </cell>
          <cell r="C308" t="str">
            <v>SCOM-SHCON</v>
          </cell>
          <cell r="D308"/>
          <cell r="E308">
            <v>1.5197529199783695</v>
          </cell>
          <cell r="F308">
            <v>0.51708275354260136</v>
          </cell>
          <cell r="G308">
            <v>1.0055705624198139</v>
          </cell>
          <cell r="H308">
            <v>2.6177353097911849</v>
          </cell>
          <cell r="I308">
            <v>2.6177929465649781</v>
          </cell>
          <cell r="J308"/>
          <cell r="K308"/>
        </row>
        <row r="309">
          <cell r="A309" t="str">
            <v>SCOM-SHCONBR1</v>
          </cell>
          <cell r="B309" t="str">
            <v>VAR_fin</v>
          </cell>
          <cell r="C309" t="str">
            <v>CON</v>
          </cell>
          <cell r="D309"/>
          <cell r="E309">
            <v>1.5197529199783695</v>
          </cell>
          <cell r="F309">
            <v>0.51708275354260136</v>
          </cell>
          <cell r="G309">
            <v>1.0055705624198139</v>
          </cell>
          <cell r="H309">
            <v>2.6177353097911849</v>
          </cell>
          <cell r="I309">
            <v>2.6177929465649781</v>
          </cell>
          <cell r="J309"/>
          <cell r="K309"/>
        </row>
        <row r="310">
          <cell r="A310" t="str">
            <v>SCOM-SHCONBR1</v>
          </cell>
          <cell r="B310" t="str">
            <v>VAR_ncap</v>
          </cell>
          <cell r="C310" t="str">
            <v>-</v>
          </cell>
          <cell r="D310"/>
          <cell r="E310">
            <v>0.117431390532237</v>
          </cell>
          <cell r="F310">
            <v>4.5717033939741301E-7</v>
          </cell>
          <cell r="G310">
            <v>6.4932576542573903E-7</v>
          </cell>
          <cell r="H310">
            <v>7.8179620943997497E-2</v>
          </cell>
          <cell r="I310">
            <v>5.84852384569143E-2</v>
          </cell>
          <cell r="J310"/>
          <cell r="K310"/>
        </row>
        <row r="311">
          <cell r="A311" t="str">
            <v>SCOM-SHCONBR1</v>
          </cell>
          <cell r="B311" t="str">
            <v>VAR_cap</v>
          </cell>
          <cell r="C311" t="str">
            <v>-</v>
          </cell>
          <cell r="D311"/>
          <cell r="E311">
            <v>0.117431390532237</v>
          </cell>
          <cell r="F311">
            <v>0.11743161339106876</v>
          </cell>
          <cell r="G311">
            <v>0.11743201276836808</v>
          </cell>
          <cell r="H311">
            <v>0.21445164558669588</v>
          </cell>
          <cell r="I311">
            <v>0.22339264165374931</v>
          </cell>
          <cell r="J311"/>
        </row>
        <row r="312">
          <cell r="A312" t="str">
            <v>RHSA-WHSTG-SOL</v>
          </cell>
          <cell r="B312" t="str">
            <v>VAR_fout</v>
          </cell>
          <cell r="C312" t="str">
            <v>RHSA-WHASOL</v>
          </cell>
          <cell r="D312">
            <v>1.7571713716448834E-5</v>
          </cell>
          <cell r="E312">
            <v>3.912148226690478E-6</v>
          </cell>
          <cell r="F312">
            <v>8.2395300855934023E-3</v>
          </cell>
          <cell r="G312">
            <v>0.16997702040074547</v>
          </cell>
          <cell r="H312">
            <v>0.33820906852807459</v>
          </cell>
          <cell r="I312">
            <v>0.46151908255512974</v>
          </cell>
          <cell r="J312"/>
        </row>
        <row r="313">
          <cell r="A313" t="str">
            <v>RHSA-WHSTG-SOL</v>
          </cell>
          <cell r="B313" t="str">
            <v>VAR_fin</v>
          </cell>
          <cell r="C313" t="str">
            <v>RHSA-WHASOL</v>
          </cell>
          <cell r="D313">
            <v>2.3424929770481931E-7</v>
          </cell>
          <cell r="E313">
            <v>1.1728834427276805E-5</v>
          </cell>
          <cell r="F313">
            <v>8.2462749558479612E-3</v>
          </cell>
          <cell r="G313">
            <v>0.16998636082399685</v>
          </cell>
          <cell r="H313">
            <v>0.33822371679469804</v>
          </cell>
          <cell r="I313">
            <v>0.46153834187046716</v>
          </cell>
          <cell r="J313"/>
          <cell r="K313"/>
        </row>
        <row r="314">
          <cell r="A314" t="str">
            <v>RHSA-WHSTG-SOL</v>
          </cell>
          <cell r="B314" t="str">
            <v>VAR_ncap</v>
          </cell>
          <cell r="C314" t="str">
            <v>-</v>
          </cell>
          <cell r="D314">
            <v>1.0923006270543699E-2</v>
          </cell>
          <cell r="E314">
            <v>6.7682236989450001E-2</v>
          </cell>
          <cell r="F314">
            <v>4.5376266003074499E-7</v>
          </cell>
          <cell r="G314">
            <v>7.5451931216044795E-7</v>
          </cell>
          <cell r="H314">
            <v>5.5542400949967798E-2</v>
          </cell>
          <cell r="I314">
            <v>7.3100127001139201E-2</v>
          </cell>
          <cell r="J314"/>
        </row>
        <row r="315">
          <cell r="A315" t="str">
            <v>RHSA-WHSTG-SOL</v>
          </cell>
          <cell r="B315" t="str">
            <v>VAR_cap</v>
          </cell>
          <cell r="C315" t="str">
            <v>-</v>
          </cell>
          <cell r="D315">
            <v>1.0924068823507296E-2</v>
          </cell>
          <cell r="E315">
            <v>7.86063058129573E-2</v>
          </cell>
          <cell r="F315">
            <v>7.8606759575617302E-2</v>
          </cell>
          <cell r="G315">
            <v>7.8607514094929498E-2</v>
          </cell>
          <cell r="H315">
            <v>0.103512136488352</v>
          </cell>
          <cell r="I315">
            <v>0.133699798949241</v>
          </cell>
          <cell r="J315"/>
        </row>
        <row r="316">
          <cell r="A316" t="str">
            <v>SCOM-SHCONBR2</v>
          </cell>
          <cell r="B316" t="str">
            <v>VAR_fout</v>
          </cell>
          <cell r="C316" t="str">
            <v>SCOM-SHCON</v>
          </cell>
          <cell r="D316"/>
          <cell r="E316">
            <v>2.367042698832269</v>
          </cell>
          <cell r="F316">
            <v>0.74521106431486783</v>
          </cell>
          <cell r="G316">
            <v>1.632773395543089</v>
          </cell>
          <cell r="H316">
            <v>3.4574576775678514</v>
          </cell>
          <cell r="I316">
            <v>4.0772688440714306</v>
          </cell>
          <cell r="J316"/>
          <cell r="K316"/>
        </row>
        <row r="317">
          <cell r="A317" t="str">
            <v>SCOM-SHCONBR2</v>
          </cell>
          <cell r="B317" t="str">
            <v>VAR_fin</v>
          </cell>
          <cell r="C317" t="str">
            <v>CON</v>
          </cell>
          <cell r="D317"/>
          <cell r="E317">
            <v>2.367042698832269</v>
          </cell>
          <cell r="F317">
            <v>0.74521106431486783</v>
          </cell>
          <cell r="G317">
            <v>1.632773395543089</v>
          </cell>
          <cell r="H317">
            <v>3.4574576775678514</v>
          </cell>
          <cell r="I317">
            <v>4.0772688440714306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VAR_ncap</v>
          </cell>
          <cell r="C318" t="str">
            <v>-</v>
          </cell>
          <cell r="D318"/>
          <cell r="E318">
            <v>0.18290194237740001</v>
          </cell>
          <cell r="F318">
            <v>4.2101291175146E-7</v>
          </cell>
          <cell r="G318">
            <v>5.9736600726354099E-7</v>
          </cell>
          <cell r="H318">
            <v>9.2476466242227301E-2</v>
          </cell>
          <cell r="I318">
            <v>0.13813720884890701</v>
          </cell>
          <cell r="J318"/>
          <cell r="K318"/>
        </row>
        <row r="319">
          <cell r="A319" t="str">
            <v>SCOM-SHCONBR2</v>
          </cell>
          <cell r="B319" t="str">
            <v>VAR_cap</v>
          </cell>
          <cell r="C319" t="str">
            <v>-</v>
          </cell>
          <cell r="D319"/>
          <cell r="E319">
            <v>0.18290194237740001</v>
          </cell>
          <cell r="F319">
            <v>0.1829021275261086</v>
          </cell>
          <cell r="G319">
            <v>0.1829024769791501</v>
          </cell>
          <cell r="H319">
            <v>0.27539686138198394</v>
          </cell>
          <cell r="I319">
            <v>0.33636788229419073</v>
          </cell>
          <cell r="J319"/>
        </row>
        <row r="320">
          <cell r="A320" t="str">
            <v>SCOM-SHCONBR3</v>
          </cell>
          <cell r="B320" t="str">
            <v>VAR_fout</v>
          </cell>
          <cell r="C320" t="str">
            <v>SCOM-SHCON</v>
          </cell>
          <cell r="E320">
            <v>1.90200650041606</v>
          </cell>
          <cell r="F320">
            <v>0.62581155134057753</v>
          </cell>
          <cell r="G320">
            <v>1.2962004873986246</v>
          </cell>
          <cell r="H320">
            <v>1.8452998380853529</v>
          </cell>
          <cell r="I320">
            <v>3.2762276343711294</v>
          </cell>
          <cell r="J320"/>
        </row>
        <row r="321">
          <cell r="A321" t="str">
            <v>SCOM-SHCONBR3</v>
          </cell>
          <cell r="B321" t="str">
            <v>VAR_fin</v>
          </cell>
          <cell r="C321" t="str">
            <v>CON</v>
          </cell>
          <cell r="D321"/>
          <cell r="E321">
            <v>1.90200650041606</v>
          </cell>
          <cell r="F321">
            <v>0.62581155134057753</v>
          </cell>
          <cell r="G321">
            <v>1.2962004873986246</v>
          </cell>
          <cell r="H321">
            <v>1.8452998380853529</v>
          </cell>
          <cell r="I321">
            <v>3.2762276343711294</v>
          </cell>
          <cell r="J321"/>
          <cell r="K321"/>
        </row>
        <row r="322">
          <cell r="A322" t="str">
            <v>SCOM-SHCONBR3</v>
          </cell>
          <cell r="B322" t="str">
            <v>VAR_ncap</v>
          </cell>
          <cell r="C322" t="str">
            <v>-</v>
          </cell>
          <cell r="D322"/>
          <cell r="E322">
            <v>0.14696838744132901</v>
          </cell>
          <cell r="F322">
            <v>1.9865069842947801E-7</v>
          </cell>
          <cell r="G322">
            <v>2.6674049163836998E-7</v>
          </cell>
          <cell r="H322">
            <v>1.0331471491231799E-6</v>
          </cell>
          <cell r="I322">
            <v>0.169080896122173</v>
          </cell>
          <cell r="J322"/>
          <cell r="K322"/>
        </row>
        <row r="323">
          <cell r="A323" t="str">
            <v>SCOM-SHCONBR3</v>
          </cell>
          <cell r="B323" t="str">
            <v>VAR_cap</v>
          </cell>
          <cell r="C323" t="str">
            <v>-</v>
          </cell>
          <cell r="D323"/>
          <cell r="E323">
            <v>0.14696838744132901</v>
          </cell>
          <cell r="F323">
            <v>0.14696836461426177</v>
          </cell>
          <cell r="G323">
            <v>0.14696840856580334</v>
          </cell>
          <cell r="H323">
            <v>0.14697034744820545</v>
          </cell>
          <cell r="I323">
            <v>0.25404555259745415</v>
          </cell>
          <cell r="J323"/>
        </row>
        <row r="324">
          <cell r="A324" t="str">
            <v>SCOM-SHCONBR4</v>
          </cell>
          <cell r="B324" t="str">
            <v>VAR_fout</v>
          </cell>
          <cell r="C324" t="str">
            <v>SCOM-SHCON</v>
          </cell>
          <cell r="D324"/>
          <cell r="E324">
            <v>0.52286928849117653</v>
          </cell>
          <cell r="F324">
            <v>0.20991837417881401</v>
          </cell>
          <cell r="G324">
            <v>0.31550892840668571</v>
          </cell>
          <cell r="H324">
            <v>0.50740372961213731</v>
          </cell>
          <cell r="I324">
            <v>2.7221320959263808</v>
          </cell>
          <cell r="J324"/>
        </row>
        <row r="325">
          <cell r="A325" t="str">
            <v>SCOM-SHCONBR4</v>
          </cell>
          <cell r="B325" t="str">
            <v>VAR_fin</v>
          </cell>
          <cell r="C325" t="str">
            <v>CON</v>
          </cell>
          <cell r="D325"/>
          <cell r="E325">
            <v>0.52286928849117653</v>
          </cell>
          <cell r="F325">
            <v>0.20991837417881401</v>
          </cell>
          <cell r="G325">
            <v>0.31550892840668571</v>
          </cell>
          <cell r="H325">
            <v>0.50740372961213731</v>
          </cell>
          <cell r="I325">
            <v>2.7221320959263808</v>
          </cell>
          <cell r="J325"/>
        </row>
        <row r="326">
          <cell r="A326" t="str">
            <v>SCOM-SHCONBR4</v>
          </cell>
          <cell r="B326" t="str">
            <v>VAR_ncap</v>
          </cell>
          <cell r="C326" t="str">
            <v>-</v>
          </cell>
          <cell r="D326"/>
          <cell r="E326">
            <v>4.0401870408078799E-2</v>
          </cell>
          <cell r="F326">
            <v>1.5857556171482201E-7</v>
          </cell>
          <cell r="G326">
            <v>2.0806186831815301E-7</v>
          </cell>
          <cell r="H326">
            <v>6.9846441619538599E-7</v>
          </cell>
          <cell r="I326">
            <v>0.18700946255974199</v>
          </cell>
          <cell r="J326"/>
          <cell r="K326"/>
        </row>
        <row r="327">
          <cell r="A327" t="str">
            <v>SCOM-SHCONBR4</v>
          </cell>
          <cell r="B327" t="str">
            <v>VAR_cap</v>
          </cell>
          <cell r="C327" t="str">
            <v>-</v>
          </cell>
          <cell r="D327"/>
          <cell r="E327">
            <v>4.0401870408078799E-2</v>
          </cell>
          <cell r="F327">
            <v>4.0401825696994867E-2</v>
          </cell>
          <cell r="G327">
            <v>4.0401828623603864E-2</v>
          </cell>
          <cell r="H327">
            <v>4.0403133472232622E-2</v>
          </cell>
          <cell r="I327">
            <v>0.21036723105824426</v>
          </cell>
          <cell r="J327"/>
          <cell r="K327"/>
        </row>
        <row r="328">
          <cell r="A328" t="str">
            <v>RHEM-SHNGABR</v>
          </cell>
          <cell r="B328" t="str">
            <v>VAR_fout</v>
          </cell>
          <cell r="C328" t="str">
            <v>CO2_R</v>
          </cell>
          <cell r="D328">
            <v>1127.9634536943399</v>
          </cell>
          <cell r="E328">
            <v>1125.4675746462499</v>
          </cell>
          <cell r="F328">
            <v>1257.97198922447</v>
          </cell>
          <cell r="G328">
            <v>879.80469406338204</v>
          </cell>
          <cell r="H328">
            <v>192.66920512835401</v>
          </cell>
          <cell r="I328">
            <v>58.647415704673598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RHEM-SHNGA</v>
          </cell>
          <cell r="D329">
            <v>18.999384415064156</v>
          </cell>
          <cell r="E329">
            <v>18.957343899183304</v>
          </cell>
          <cell r="F329">
            <v>20.90545457151168</v>
          </cell>
          <cell r="G329">
            <v>14.627980300450687</v>
          </cell>
          <cell r="H329">
            <v>3.2033942943682541</v>
          </cell>
          <cell r="I329">
            <v>0.9750950948421554</v>
          </cell>
          <cell r="J329"/>
          <cell r="K329"/>
        </row>
        <row r="330">
          <cell r="A330" t="str">
            <v>RHEM-SHNGABR</v>
          </cell>
          <cell r="B330" t="str">
            <v>VAR_fin</v>
          </cell>
          <cell r="C330" t="str">
            <v>RNGA</v>
          </cell>
          <cell r="D330">
            <v>19.999352015857035</v>
          </cell>
          <cell r="E330">
            <v>19.955098841245562</v>
          </cell>
          <cell r="F330">
            <v>22.304467894050966</v>
          </cell>
          <cell r="G330">
            <v>15.599374008216017</v>
          </cell>
          <cell r="H330">
            <v>3.416120658304143</v>
          </cell>
          <cell r="I330">
            <v>1.0398477961821555</v>
          </cell>
          <cell r="J330"/>
          <cell r="K330"/>
        </row>
        <row r="331">
          <cell r="A331" t="str">
            <v>RHEM-SHNGABR</v>
          </cell>
          <cell r="B331" t="str">
            <v>VAR_ncap</v>
          </cell>
          <cell r="C331" t="str">
            <v>-</v>
          </cell>
          <cell r="D331"/>
          <cell r="E331">
            <v>4.2406137854591498E-5</v>
          </cell>
          <cell r="F331">
            <v>0.129382391503089</v>
          </cell>
          <cell r="G331">
            <v>1.12467193292603E-6</v>
          </cell>
          <cell r="H331">
            <v>6.3904732179912799E-2</v>
          </cell>
          <cell r="I331">
            <v>3.25267638162293E-7</v>
          </cell>
          <cell r="J331"/>
        </row>
        <row r="332">
          <cell r="A332" t="str">
            <v>RHEM-SHNGABR</v>
          </cell>
          <cell r="B332" t="str">
            <v>VAR_cap</v>
          </cell>
          <cell r="C332" t="str">
            <v>-</v>
          </cell>
          <cell r="D332">
            <v>1.34683498965227</v>
          </cell>
          <cell r="E332">
            <v>1.3468770926916236</v>
          </cell>
          <cell r="F332">
            <v>1.4762591054485945</v>
          </cell>
          <cell r="G332">
            <v>1.4761769080245355</v>
          </cell>
          <cell r="H332">
            <v>0.22631846420521387</v>
          </cell>
          <cell r="I332">
            <v>0.10537446706122414</v>
          </cell>
          <cell r="J332"/>
          <cell r="K332"/>
        </row>
        <row r="333">
          <cell r="A333" t="str">
            <v>SCOM-SHCONBR5</v>
          </cell>
          <cell r="B333" t="str">
            <v>VAR_fout</v>
          </cell>
          <cell r="C333" t="str">
            <v>SCOM-SHCON</v>
          </cell>
          <cell r="D333"/>
          <cell r="E333">
            <v>0.65259914765614635</v>
          </cell>
          <cell r="F333">
            <v>0.25301988602128</v>
          </cell>
          <cell r="G333">
            <v>0.40135727606201438</v>
          </cell>
          <cell r="H333">
            <v>0.6332738670121052</v>
          </cell>
          <cell r="I333">
            <v>0.37701146114656525</v>
          </cell>
          <cell r="J333"/>
          <cell r="K333"/>
        </row>
        <row r="334">
          <cell r="A334" t="str">
            <v>SCOM-SHCONBR5</v>
          </cell>
          <cell r="B334" t="str">
            <v>VAR_fin</v>
          </cell>
          <cell r="C334" t="str">
            <v>CON</v>
          </cell>
          <cell r="D334"/>
          <cell r="E334">
            <v>0.65259914765614635</v>
          </cell>
          <cell r="F334">
            <v>0.25301988602128</v>
          </cell>
          <cell r="G334">
            <v>0.40135727606201438</v>
          </cell>
          <cell r="H334">
            <v>0.6332738670121052</v>
          </cell>
          <cell r="I334">
            <v>0.37701146114656525</v>
          </cell>
          <cell r="J334"/>
          <cell r="K334"/>
        </row>
        <row r="335">
          <cell r="A335" t="str">
            <v>SCOM-SHCONBR5</v>
          </cell>
          <cell r="B335" t="str">
            <v>VAR_ncap</v>
          </cell>
          <cell r="C335" t="str">
            <v>-</v>
          </cell>
          <cell r="D335"/>
          <cell r="E335">
            <v>5.0426040205218597E-2</v>
          </cell>
          <cell r="F335">
            <v>1.3832847483618599E-7</v>
          </cell>
          <cell r="G335">
            <v>1.80339663348972E-7</v>
          </cell>
          <cell r="H335">
            <v>5.3906455337149299E-7</v>
          </cell>
          <cell r="I335">
            <v>4.65669667624896E-6</v>
          </cell>
          <cell r="J335"/>
          <cell r="K335"/>
        </row>
        <row r="336">
          <cell r="A336" t="str">
            <v>SCOM-SHCONBR5</v>
          </cell>
          <cell r="B336" t="str">
            <v>VAR_cap</v>
          </cell>
          <cell r="C336" t="str">
            <v>-</v>
          </cell>
          <cell r="D336"/>
          <cell r="E336">
            <v>5.0426040205218597E-2</v>
          </cell>
          <cell r="F336">
            <v>5.0425972989413245E-2</v>
          </cell>
          <cell r="G336">
            <v>5.0425946830461969E-2</v>
          </cell>
          <cell r="H336">
            <v>5.0426947806144116E-2</v>
          </cell>
          <cell r="I336">
            <v>2.9157063796278172E-2</v>
          </cell>
          <cell r="J336"/>
          <cell r="K336"/>
        </row>
        <row r="337">
          <cell r="A337" t="str">
            <v>RHES-SHSTG-ELCHP</v>
          </cell>
          <cell r="B337" t="str">
            <v>VAR_fout</v>
          </cell>
          <cell r="C337" t="str">
            <v>RHES-SHAELCH</v>
          </cell>
          <cell r="D337">
            <v>1.2329658382250355E-6</v>
          </cell>
          <cell r="E337">
            <v>1.8585159749205397E-6</v>
          </cell>
          <cell r="F337">
            <v>0.49381384106082959</v>
          </cell>
          <cell r="G337">
            <v>0.65156673588168579</v>
          </cell>
          <cell r="H337">
            <v>0.76489793799195283</v>
          </cell>
          <cell r="I337">
            <v>1.2591941261819148</v>
          </cell>
          <cell r="J337"/>
          <cell r="K337"/>
        </row>
        <row r="338">
          <cell r="A338" t="str">
            <v>RHES-SHSTG-ELCHP</v>
          </cell>
          <cell r="B338" t="str">
            <v>VAR_fin</v>
          </cell>
          <cell r="C338" t="str">
            <v>RHES-SHAELCH</v>
          </cell>
          <cell r="D338">
            <v>8.2544502048779087E-6</v>
          </cell>
          <cell r="E338">
            <v>4.6023803060917537E-6</v>
          </cell>
          <cell r="F338">
            <v>0.49382139470731062</v>
          </cell>
          <cell r="G338">
            <v>0.65158037359064747</v>
          </cell>
          <cell r="H338">
            <v>0.76491725024718427</v>
          </cell>
          <cell r="I338">
            <v>1.2592103150847695</v>
          </cell>
          <cell r="J338"/>
          <cell r="K338"/>
        </row>
        <row r="339">
          <cell r="A339" t="str">
            <v>RHES-SHSTG-ELCHP</v>
          </cell>
          <cell r="B339" t="str">
            <v>VAR_ncap</v>
          </cell>
          <cell r="C339" t="str">
            <v>-</v>
          </cell>
          <cell r="D339">
            <v>8.1343060866894603E-3</v>
          </cell>
          <cell r="E339">
            <v>0.13839953664305099</v>
          </cell>
          <cell r="F339">
            <v>0.14539835251612701</v>
          </cell>
          <cell r="G339">
            <v>0.11745500090877201</v>
          </cell>
          <cell r="H339">
            <v>0.27121233402726003</v>
          </cell>
          <cell r="I339">
            <v>0.23015131482498699</v>
          </cell>
          <cell r="J339"/>
        </row>
        <row r="340">
          <cell r="A340" t="str">
            <v>RHES-SHSTG-ELCHP</v>
          </cell>
          <cell r="B340" t="str">
            <v>VAR_cap</v>
          </cell>
          <cell r="C340" t="str">
            <v>-</v>
          </cell>
          <cell r="D340">
            <v>8.1343060866894603E-3</v>
          </cell>
          <cell r="E340">
            <v>0.14650007941324827</v>
          </cell>
          <cell r="F340">
            <v>0.29187604386759103</v>
          </cell>
          <cell r="G340">
            <v>0.40930237976608796</v>
          </cell>
          <cell r="H340">
            <v>0.49463288493669044</v>
          </cell>
          <cell r="I340">
            <v>0.47663973795099895</v>
          </cell>
          <cell r="J340"/>
          <cell r="K340"/>
        </row>
        <row r="341">
          <cell r="A341" t="str">
            <v>SCOM-SHCONBR6</v>
          </cell>
          <cell r="B341" t="str">
            <v>VAR_fout</v>
          </cell>
          <cell r="C341" t="str">
            <v>SCOM-SHCON</v>
          </cell>
          <cell r="D341"/>
          <cell r="F341"/>
          <cell r="G341"/>
          <cell r="H341">
            <v>6.8574786259176029E-4</v>
          </cell>
          <cell r="I341">
            <v>9.96130144612905E-4</v>
          </cell>
          <cell r="J341"/>
          <cell r="K341"/>
        </row>
        <row r="342">
          <cell r="A342" t="str">
            <v>SCOM-SHCONBR6</v>
          </cell>
          <cell r="B342" t="str">
            <v>VAR_fin</v>
          </cell>
          <cell r="C342" t="str">
            <v>CON</v>
          </cell>
          <cell r="D342"/>
          <cell r="E342"/>
          <cell r="F342"/>
          <cell r="G342"/>
          <cell r="H342">
            <v>6.8574786259176029E-4</v>
          </cell>
          <cell r="I342">
            <v>9.96130144612905E-4</v>
          </cell>
          <cell r="J342"/>
        </row>
        <row r="343">
          <cell r="A343" t="str">
            <v>SCOM-SHCONBR6</v>
          </cell>
          <cell r="B343" t="str">
            <v>VAR_ncap</v>
          </cell>
          <cell r="C343" t="str">
            <v>-</v>
          </cell>
          <cell r="D343"/>
          <cell r="F343"/>
          <cell r="G343"/>
          <cell r="H343">
            <v>2.21969962852132E-6</v>
          </cell>
          <cell r="I343">
            <v>1.6094330820099198E-5</v>
          </cell>
          <cell r="J343"/>
        </row>
        <row r="344">
          <cell r="A344" t="str">
            <v>SCOM-SHCONBR6</v>
          </cell>
          <cell r="B344" t="str">
            <v>VAR_cap</v>
          </cell>
          <cell r="C344" t="str">
            <v>-</v>
          </cell>
          <cell r="D344"/>
          <cell r="F344"/>
          <cell r="G344"/>
          <cell r="H344">
            <v>7.410782063932753E-5</v>
          </cell>
          <cell r="I344">
            <v>9.0213984459440181E-5</v>
          </cell>
          <cell r="J344"/>
        </row>
        <row r="345">
          <cell r="A345" t="str">
            <v>RHNM-SHDEM</v>
          </cell>
          <cell r="B345" t="str">
            <v>VAR_fout</v>
          </cell>
          <cell r="C345" t="str">
            <v>RHNM-SHD</v>
          </cell>
          <cell r="D345"/>
          <cell r="E345">
            <v>1.20715021831532</v>
          </cell>
          <cell r="F345">
            <v>1.3895132975188398</v>
          </cell>
          <cell r="G345">
            <v>2.6401707979401419</v>
          </cell>
          <cell r="H345">
            <v>4.1252644339939781</v>
          </cell>
          <cell r="I345">
            <v>4.947183111198334</v>
          </cell>
          <cell r="J345"/>
          <cell r="K345"/>
        </row>
        <row r="346">
          <cell r="A346" t="str">
            <v>RHNM-SHDEM</v>
          </cell>
          <cell r="B346" t="str">
            <v>VAR_fin</v>
          </cell>
          <cell r="C346" t="str">
            <v>RHNM-SHLFO</v>
          </cell>
          <cell r="D346"/>
          <cell r="E346">
            <v>3.3165367047890561E-2</v>
          </cell>
          <cell r="F346">
            <v>4.0034951289080641E-2</v>
          </cell>
          <cell r="G346">
            <v>4.8431302777708019E-2</v>
          </cell>
          <cell r="H346">
            <v>2.3162584425349828E-2</v>
          </cell>
          <cell r="I346">
            <v>4.0729273072249571E-4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RHNM-SHLTHD</v>
          </cell>
          <cell r="D347"/>
          <cell r="E347">
            <v>0.24148946238190655</v>
          </cell>
          <cell r="F347">
            <v>8.4312419494404572E-2</v>
          </cell>
          <cell r="G347">
            <v>0.16986114695006535</v>
          </cell>
          <cell r="H347">
            <v>0.18662246858794729</v>
          </cell>
          <cell r="I347">
            <v>0.1923177684535689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RHNM-SHCON</v>
          </cell>
          <cell r="D348"/>
          <cell r="F348">
            <v>1.8865044735349734E-3</v>
          </cell>
          <cell r="G348">
            <v>1.8940655830036214E-3</v>
          </cell>
          <cell r="H348">
            <v>3.1869960082466591E-3</v>
          </cell>
          <cell r="I348">
            <v>3.180673622036243E-3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RHNM-SHELCB</v>
          </cell>
          <cell r="D349"/>
          <cell r="E349">
            <v>0.11451010533091473</v>
          </cell>
          <cell r="F349">
            <v>6.1628746760705483E-4</v>
          </cell>
          <cell r="G349">
            <v>1.1983424808060823E-3</v>
          </cell>
          <cell r="H349">
            <v>1.5169447004132613E-3</v>
          </cell>
          <cell r="I349">
            <v>2.1940243222515286E-3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RHNM-SHWOD</v>
          </cell>
          <cell r="D350"/>
          <cell r="E350">
            <v>6.8597903017086764E-2</v>
          </cell>
          <cell r="F350">
            <v>5.9415008381765243E-2</v>
          </cell>
          <cell r="G350">
            <v>0.11622967863672566</v>
          </cell>
          <cell r="H350">
            <v>0.13972842613686606</v>
          </cell>
          <cell r="I350">
            <v>0.14459058685376031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RHNM-SHELCH</v>
          </cell>
          <cell r="D351"/>
          <cell r="E351">
            <v>3.3281855029463257E-2</v>
          </cell>
          <cell r="F351">
            <v>0.86165819674385102</v>
          </cell>
          <cell r="G351">
            <v>1.5494406107012237</v>
          </cell>
          <cell r="H351">
            <v>2.5387407669446969</v>
          </cell>
          <cell r="I351">
            <v>3.2074991759500535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RHNM-SHNST</v>
          </cell>
          <cell r="D352"/>
          <cell r="E352">
            <v>8.0787863650256721E-3</v>
          </cell>
          <cell r="F352">
            <v>2.8217687150738137E-4</v>
          </cell>
          <cell r="G352"/>
          <cell r="H352">
            <v>9.4298350511407101E-5</v>
          </cell>
          <cell r="I352">
            <v>3.5568970539650699E-6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RHNM-SHPLT</v>
          </cell>
          <cell r="D353"/>
          <cell r="E353">
            <v>6.3965598636332499E-2</v>
          </cell>
          <cell r="F353">
            <v>1.0789101234905323E-2</v>
          </cell>
          <cell r="G353">
            <v>2.7628955123588747E-2</v>
          </cell>
          <cell r="H353">
            <v>3.6965655924624814E-2</v>
          </cell>
          <cell r="I353">
            <v>4.3722949008846539E-2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RHNM-SHLTHC-NGA</v>
          </cell>
          <cell r="D354"/>
          <cell r="E354">
            <v>3.366148975992761E-2</v>
          </cell>
          <cell r="G354">
            <v>1.0558762354883377E-4</v>
          </cell>
          <cell r="H354">
            <v>4.3778833582404024E-5</v>
          </cell>
          <cell r="I354"/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RHNM-SHSOL</v>
          </cell>
          <cell r="D355"/>
          <cell r="E355">
            <v>4.0085415482464581E-2</v>
          </cell>
          <cell r="F355">
            <v>4.6228921572576137E-4</v>
          </cell>
          <cell r="G355">
            <v>5.2677094954705272E-4</v>
          </cell>
          <cell r="H355">
            <v>5.6699346358567962E-4</v>
          </cell>
          <cell r="I355">
            <v>1.3107717615004129E-3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RHNM-SHLTHC-WOD</v>
          </cell>
          <cell r="D356"/>
          <cell r="E356">
            <v>5.1348521352077977E-3</v>
          </cell>
          <cell r="G356">
            <v>1.9562922325797678E-4</v>
          </cell>
          <cell r="H356">
            <v>1.6889031290519683E-4</v>
          </cell>
          <cell r="I356">
            <v>2.7073651643582207E-5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RHNM-SHNGAH</v>
          </cell>
          <cell r="D357"/>
          <cell r="E357">
            <v>8.6168296233574658E-3</v>
          </cell>
          <cell r="F357">
            <v>0.21652367759730104</v>
          </cell>
          <cell r="G357">
            <v>0.59642620301548932</v>
          </cell>
          <cell r="H357">
            <v>1.1255515070252631</v>
          </cell>
          <cell r="I357">
            <v>1.3518538841012113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</v>
          </cell>
          <cell r="E358">
            <v>0.55669939475346197</v>
          </cell>
          <cell r="F358">
            <v>0.11375038397751838</v>
          </cell>
          <cell r="G358">
            <v>0.12841579804486883</v>
          </cell>
          <cell r="H358">
            <v>6.9073848321606957E-2</v>
          </cell>
          <cell r="I358">
            <v>1.879753996533041E-4</v>
          </cell>
          <cell r="J358"/>
          <cell r="K358"/>
        </row>
        <row r="359">
          <cell r="A359" t="str">
            <v>SCOM-STG-ELCSPEC</v>
          </cell>
          <cell r="B359" t="str">
            <v>VAR_fout</v>
          </cell>
          <cell r="C359" t="str">
            <v>SCOM-ELS</v>
          </cell>
          <cell r="D359"/>
          <cell r="E359">
            <v>1.9163609829969255E-2</v>
          </cell>
          <cell r="F359">
            <v>1.9530984182792335E-2</v>
          </cell>
          <cell r="G359">
            <v>1.9441669876184661E-2</v>
          </cell>
          <cell r="H359">
            <v>2.4286641453489258E-2</v>
          </cell>
          <cell r="I359">
            <v>2.4831319910023415E-2</v>
          </cell>
          <cell r="J359"/>
          <cell r="K359"/>
        </row>
        <row r="360">
          <cell r="A360" t="str">
            <v>SCOM-STG-ELCSPEC</v>
          </cell>
          <cell r="B360" t="str">
            <v>VAR_fin</v>
          </cell>
          <cell r="C360" t="str">
            <v>SCOM-ELS</v>
          </cell>
          <cell r="D360"/>
          <cell r="E360">
            <v>1.9165780730404081E-2</v>
          </cell>
          <cell r="F360">
            <v>1.9534514722692305E-2</v>
          </cell>
          <cell r="G360">
            <v>1.9443298051510842E-2</v>
          </cell>
          <cell r="H360">
            <v>2.4288406396329072E-2</v>
          </cell>
          <cell r="I360">
            <v>2.4833285259090614E-2</v>
          </cell>
          <cell r="J360"/>
          <cell r="K360"/>
        </row>
        <row r="361">
          <cell r="A361" t="str">
            <v>SCOM-STG-ELCSPEC</v>
          </cell>
          <cell r="B361" t="str">
            <v>VAR_ncap</v>
          </cell>
          <cell r="C361" t="str">
            <v>-</v>
          </cell>
          <cell r="D361"/>
          <cell r="E361">
            <v>7.2791591915450304E-4</v>
          </cell>
          <cell r="F361">
            <v>7.3208053307426098E-6</v>
          </cell>
          <cell r="G361">
            <v>3.8528948876386304E-6</v>
          </cell>
          <cell r="H361">
            <v>3.5978768906851902E-4</v>
          </cell>
          <cell r="I361">
            <v>4.1814920470681003E-4</v>
          </cell>
          <cell r="J361"/>
          <cell r="K361"/>
        </row>
        <row r="362">
          <cell r="A362" t="str">
            <v>SCOM-STG-ELCSPEC</v>
          </cell>
          <cell r="B362" t="str">
            <v>VAR_cap</v>
          </cell>
          <cell r="C362" t="str">
            <v>-</v>
          </cell>
          <cell r="D362"/>
          <cell r="E362">
            <v>7.2791591915450304E-4</v>
          </cell>
          <cell r="F362">
            <v>7.347787869446897E-4</v>
          </cell>
          <cell r="G362">
            <v>7.3760785706047981E-4</v>
          </cell>
          <cell r="H362">
            <v>9.0158084283889538E-4</v>
          </cell>
          <cell r="I362">
            <v>9.0327329549118567E-4</v>
          </cell>
          <cell r="J362"/>
          <cell r="K362"/>
        </row>
        <row r="363">
          <cell r="A363" t="str">
            <v>SCOM-SHCONBR7</v>
          </cell>
          <cell r="B363" t="str">
            <v>VAR_fout</v>
          </cell>
          <cell r="C363" t="str">
            <v>SCOM-SHCON</v>
          </cell>
          <cell r="D363"/>
          <cell r="G363"/>
          <cell r="H363"/>
          <cell r="I363">
            <v>4.5465834642979911E-4</v>
          </cell>
          <cell r="J363"/>
          <cell r="K363"/>
        </row>
        <row r="364">
          <cell r="A364" t="str">
            <v>SCOM-SHCONBR7</v>
          </cell>
          <cell r="B364" t="str">
            <v>VAR_fin</v>
          </cell>
          <cell r="C364" t="str">
            <v>CON</v>
          </cell>
          <cell r="D364"/>
          <cell r="G364"/>
          <cell r="H364"/>
          <cell r="I364">
            <v>4.5465834642979911E-4</v>
          </cell>
          <cell r="J364"/>
        </row>
        <row r="365">
          <cell r="A365" t="str">
            <v>SCOM-SHCONBR7</v>
          </cell>
          <cell r="B365" t="str">
            <v>VAR_ncap</v>
          </cell>
          <cell r="C365" t="str">
            <v>-</v>
          </cell>
          <cell r="D365"/>
          <cell r="G365"/>
          <cell r="H365"/>
          <cell r="I365">
            <v>4.4638188351933702E-5</v>
          </cell>
          <cell r="J365"/>
        </row>
        <row r="366">
          <cell r="A366" t="str">
            <v>SCOM-SHCONBR7</v>
          </cell>
          <cell r="B366" t="str">
            <v>VAR_cap</v>
          </cell>
          <cell r="C366" t="str">
            <v>-</v>
          </cell>
          <cell r="D366"/>
          <cell r="G366"/>
          <cell r="H366"/>
          <cell r="I366">
            <v>4.4638188351933702E-5</v>
          </cell>
          <cell r="J366"/>
          <cell r="K366"/>
        </row>
        <row r="367">
          <cell r="A367" t="str">
            <v>SCOM-SHCONBR8</v>
          </cell>
          <cell r="B367" t="str">
            <v>VAR_fout</v>
          </cell>
          <cell r="C367" t="str">
            <v>SCOM-SHCON</v>
          </cell>
          <cell r="D367"/>
          <cell r="G367"/>
          <cell r="H367"/>
          <cell r="I367">
            <v>1.3625548164472351E-4</v>
          </cell>
          <cell r="J367"/>
          <cell r="K367"/>
        </row>
        <row r="368">
          <cell r="A368" t="str">
            <v>SCOM-SHCONBR8</v>
          </cell>
          <cell r="B368" t="str">
            <v>VAR_fin</v>
          </cell>
          <cell r="C368" t="str">
            <v>CON</v>
          </cell>
          <cell r="D368"/>
          <cell r="G368"/>
          <cell r="H368"/>
          <cell r="I368">
            <v>1.3625548164472351E-4</v>
          </cell>
          <cell r="J368"/>
        </row>
        <row r="369">
          <cell r="A369" t="str">
            <v>SCOM-SHCONBR8</v>
          </cell>
          <cell r="B369" t="str">
            <v>VAR_ncap</v>
          </cell>
          <cell r="C369" t="str">
            <v>-</v>
          </cell>
          <cell r="G369"/>
          <cell r="H369"/>
          <cell r="I369">
            <v>1.4848422298794699E-5</v>
          </cell>
          <cell r="J369"/>
          <cell r="K369"/>
        </row>
        <row r="370">
          <cell r="A370" t="str">
            <v>SCOM-SHCONBR8</v>
          </cell>
          <cell r="B370" t="str">
            <v>VAR_cap</v>
          </cell>
          <cell r="C370" t="str">
            <v>-</v>
          </cell>
          <cell r="G370"/>
          <cell r="H370"/>
          <cell r="I370">
            <v>1.4848422298794699E-5</v>
          </cell>
          <cell r="J370"/>
          <cell r="K370"/>
        </row>
        <row r="371">
          <cell r="A371" t="str">
            <v>ITOT-ELCSPEC</v>
          </cell>
          <cell r="B371" t="str">
            <v>VAR_fout</v>
          </cell>
          <cell r="C371" t="str">
            <v>ITOT-ELS</v>
          </cell>
          <cell r="D371">
            <v>48.063397652170998</v>
          </cell>
          <cell r="E371">
            <v>49.911253639663762</v>
          </cell>
          <cell r="F371">
            <v>51.731303073291713</v>
          </cell>
          <cell r="G371">
            <v>53.020594826122618</v>
          </cell>
          <cell r="H371">
            <v>53.997674987139575</v>
          </cell>
          <cell r="I371">
            <v>54.902081180433655</v>
          </cell>
          <cell r="J371"/>
          <cell r="K371"/>
        </row>
        <row r="372">
          <cell r="A372" t="str">
            <v>ITOT-ELCSPEC</v>
          </cell>
          <cell r="B372" t="str">
            <v>VAR_fin</v>
          </cell>
          <cell r="C372" t="str">
            <v>ITOT_ELC</v>
          </cell>
          <cell r="D372">
            <v>48.063397652170998</v>
          </cell>
          <cell r="E372">
            <v>49.911253639663762</v>
          </cell>
          <cell r="F372">
            <v>51.731303073291713</v>
          </cell>
          <cell r="G372">
            <v>53.020594826122618</v>
          </cell>
          <cell r="H372">
            <v>53.997674987139575</v>
          </cell>
          <cell r="I372">
            <v>54.902081180433655</v>
          </cell>
          <cell r="J372"/>
          <cell r="K372"/>
        </row>
        <row r="373">
          <cell r="A373" t="str">
            <v>ITOT-ELCSPEC</v>
          </cell>
          <cell r="B373" t="str">
            <v>VAR_ncap</v>
          </cell>
          <cell r="C373" t="str">
            <v>-</v>
          </cell>
          <cell r="D373">
            <v>8.3500401826140894E-2</v>
          </cell>
          <cell r="E373">
            <v>0.100491480362743</v>
          </cell>
          <cell r="F373">
            <v>9.8980958650830494E-2</v>
          </cell>
          <cell r="G373">
            <v>7.0119163470280105E-2</v>
          </cell>
          <cell r="H373">
            <v>2.0838772331198401E-2</v>
          </cell>
          <cell r="I373">
            <v>2.5951302834883099</v>
          </cell>
          <cell r="J373"/>
        </row>
        <row r="374">
          <cell r="A374" t="str">
            <v>ITOT-ELCSPEC</v>
          </cell>
          <cell r="B374" t="str">
            <v>VAR_cap</v>
          </cell>
          <cell r="C374" t="str">
            <v>-</v>
          </cell>
          <cell r="D374">
            <v>2.6138276338588509</v>
          </cell>
          <cell r="E374">
            <v>2.7143184562498415</v>
          </cell>
          <cell r="F374">
            <v>2.8132974153617138</v>
          </cell>
          <cell r="G374">
            <v>2.8834118764013117</v>
          </cell>
          <cell r="H374">
            <v>2.9365488783472999</v>
          </cell>
          <cell r="I374">
            <v>2.9857317656792275</v>
          </cell>
          <cell r="J374"/>
          <cell r="K374"/>
        </row>
        <row r="375">
          <cell r="A375" t="str">
            <v>RHNM-SHLTHDH</v>
          </cell>
          <cell r="B375" t="str">
            <v>VAR_fout</v>
          </cell>
          <cell r="C375" t="str">
            <v>RHNM-SHLTHD</v>
          </cell>
          <cell r="E375">
            <v>0.34659396887259158</v>
          </cell>
          <cell r="F375">
            <v>8.4719292606706784E-2</v>
          </cell>
          <cell r="G375">
            <v>0.17026058399518851</v>
          </cell>
          <cell r="H375">
            <v>0.18708286744578645</v>
          </cell>
          <cell r="I375">
            <v>0.19396500535776814</v>
          </cell>
          <cell r="J375"/>
          <cell r="K375"/>
        </row>
        <row r="376">
          <cell r="A376" t="str">
            <v>RHNM-SHLTHDH</v>
          </cell>
          <cell r="B376" t="str">
            <v>VAR_fin</v>
          </cell>
          <cell r="C376" t="str">
            <v>RHNMLTHDHC</v>
          </cell>
          <cell r="E376">
            <v>0.34659396887259158</v>
          </cell>
          <cell r="F376">
            <v>8.4719292606706784E-2</v>
          </cell>
          <cell r="G376">
            <v>0.17026058399518851</v>
          </cell>
          <cell r="H376">
            <v>0.18708286744578645</v>
          </cell>
          <cell r="I376">
            <v>0.19396500535776814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RHNM_LTH_DH</v>
          </cell>
          <cell r="D377"/>
          <cell r="E377">
            <v>0.35009491805312259</v>
          </cell>
          <cell r="F377">
            <v>9.3670771659944738E-2</v>
          </cell>
          <cell r="G377">
            <v>0.18777243672396102</v>
          </cell>
          <cell r="H377">
            <v>0.20610601205995074</v>
          </cell>
          <cell r="I377">
            <v>0.21368794630572657</v>
          </cell>
          <cell r="J377"/>
          <cell r="K377"/>
        </row>
        <row r="378">
          <cell r="A378" t="str">
            <v>RHNM-SHLTHDH</v>
          </cell>
          <cell r="B378" t="str">
            <v>VAR_ncap</v>
          </cell>
          <cell r="C378" t="str">
            <v>-</v>
          </cell>
          <cell r="E378">
            <v>3.49261340565254E-2</v>
          </cell>
          <cell r="F378">
            <v>2.47285737222467E-2</v>
          </cell>
          <cell r="G378">
            <v>1.4784552856665099E-2</v>
          </cell>
          <cell r="H378">
            <v>2.5924269088536501E-2</v>
          </cell>
          <cell r="I378">
            <v>8.8199091611916094E-2</v>
          </cell>
          <cell r="J378"/>
          <cell r="K378"/>
        </row>
        <row r="379">
          <cell r="A379" t="str">
            <v>RHNM-SHLTHDH</v>
          </cell>
          <cell r="B379" t="str">
            <v>VAR_cap</v>
          </cell>
          <cell r="C379" t="str">
            <v>-</v>
          </cell>
          <cell r="D379"/>
          <cell r="E379">
            <v>3.49261340565254E-2</v>
          </cell>
          <cell r="F379">
            <v>4.3468337385790298E-2</v>
          </cell>
          <cell r="G379">
            <v>3.4252982365728796E-2</v>
          </cell>
          <cell r="H379">
            <v>6.0649332110888882E-2</v>
          </cell>
          <cell r="I379">
            <v>0.12752063130074132</v>
          </cell>
          <cell r="J379"/>
          <cell r="K379"/>
        </row>
        <row r="380">
          <cell r="A380" t="str">
            <v>SCOM-SHCONBR9</v>
          </cell>
          <cell r="B380" t="str">
            <v>VAR_fout</v>
          </cell>
          <cell r="C380" t="str">
            <v>SCOM-SHCON</v>
          </cell>
          <cell r="H380"/>
          <cell r="I380">
            <v>4.5665232807518107E-5</v>
          </cell>
          <cell r="J380"/>
          <cell r="K380"/>
        </row>
        <row r="381">
          <cell r="A381" t="str">
            <v>SCOM-SHCONBR9</v>
          </cell>
          <cell r="B381" t="str">
            <v>VAR_fin</v>
          </cell>
          <cell r="C381" t="str">
            <v>CON</v>
          </cell>
          <cell r="G381"/>
          <cell r="H381"/>
          <cell r="I381">
            <v>4.5665232807518107E-5</v>
          </cell>
          <cell r="J381"/>
          <cell r="K381"/>
        </row>
        <row r="382">
          <cell r="A382" t="str">
            <v>SCOM-SHCONBR9</v>
          </cell>
          <cell r="B382" t="str">
            <v>VAR_ncap</v>
          </cell>
          <cell r="C382" t="str">
            <v>-</v>
          </cell>
          <cell r="D382"/>
          <cell r="G382"/>
          <cell r="H382"/>
          <cell r="I382">
            <v>5.0912687686863297E-6</v>
          </cell>
          <cell r="J382"/>
          <cell r="K382"/>
        </row>
        <row r="383">
          <cell r="A383" t="str">
            <v>SCOM-SHCONBR9</v>
          </cell>
          <cell r="B383" t="str">
            <v>VAR_cap</v>
          </cell>
          <cell r="C383" t="str">
            <v>-</v>
          </cell>
          <cell r="H383"/>
          <cell r="I383">
            <v>5.0912687686863297E-6</v>
          </cell>
          <cell r="J383"/>
          <cell r="K383"/>
        </row>
        <row r="384">
          <cell r="A384" t="str">
            <v>ITOT-SWHCOABR</v>
          </cell>
          <cell r="B384" t="str">
            <v>VAR_fout</v>
          </cell>
          <cell r="C384" t="str">
            <v>ITOT-SWH</v>
          </cell>
          <cell r="D384">
            <v>2.3674032536860152</v>
          </cell>
          <cell r="E384">
            <v>2.307501917082424</v>
          </cell>
          <cell r="F384">
            <v>2.1535198922183278</v>
          </cell>
          <cell r="G384">
            <v>4.9429279395079336E-4</v>
          </cell>
          <cell r="H384">
            <v>1.3597536121695522E-3</v>
          </cell>
          <cell r="I384">
            <v>3.9966505808513951E-4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CO2_I</v>
          </cell>
          <cell r="D385">
            <v>330.01245355893701</v>
          </cell>
          <cell r="E385">
            <v>321.179320891202</v>
          </cell>
          <cell r="F385">
            <v>299.07309963840999</v>
          </cell>
          <cell r="G385">
            <v>6.8389465670505301E-2</v>
          </cell>
          <cell r="H385">
            <v>0.18673949607128501</v>
          </cell>
          <cell r="I385">
            <v>5.4483751300724102E-2</v>
          </cell>
          <cell r="J385"/>
          <cell r="K385"/>
        </row>
        <row r="386">
          <cell r="A386" t="str">
            <v>ITOT-SWHCOABR</v>
          </cell>
          <cell r="B386" t="str">
            <v>VAR_fin</v>
          </cell>
          <cell r="C386" t="str">
            <v>ICOA</v>
          </cell>
          <cell r="D386">
            <v>3.5600048927609258</v>
          </cell>
          <cell r="E386">
            <v>3.4647175932168515</v>
          </cell>
          <cell r="F386">
            <v>3.2262470295405659</v>
          </cell>
          <cell r="G386">
            <v>7.3775043873252786E-4</v>
          </cell>
          <cell r="H386">
            <v>2.0144497958067471E-3</v>
          </cell>
          <cell r="I386">
            <v>5.877427324781461E-4</v>
          </cell>
          <cell r="J386"/>
        </row>
        <row r="387">
          <cell r="A387" t="str">
            <v>ITOT-SWHCOABR</v>
          </cell>
          <cell r="B387" t="str">
            <v>VAR_ncap</v>
          </cell>
          <cell r="C387" t="str">
            <v>-</v>
          </cell>
          <cell r="E387">
            <v>1.25221216289825E-5</v>
          </cell>
          <cell r="F387">
            <v>1.09140331201944E-5</v>
          </cell>
          <cell r="G387">
            <v>9.6805294912141903E-6</v>
          </cell>
          <cell r="H387">
            <v>1.08034453736535E-4</v>
          </cell>
          <cell r="I387">
            <v>4.2022261027694297E-6</v>
          </cell>
          <cell r="J387"/>
        </row>
        <row r="388">
          <cell r="A388" t="str">
            <v>ITOT-SWHCOABR</v>
          </cell>
          <cell r="B388" t="str">
            <v>VAR_cap</v>
          </cell>
          <cell r="C388" t="str">
            <v>-</v>
          </cell>
          <cell r="D388">
            <v>0.26172155007150499</v>
          </cell>
          <cell r="E388">
            <v>0.19010892977310359</v>
          </cell>
          <cell r="F388">
            <v>0.1892375973598886</v>
          </cell>
          <cell r="G388">
            <v>4.6870700114387542E-5</v>
          </cell>
          <cell r="H388">
            <v>1.2800764187514719E-4</v>
          </cell>
          <cell r="I388">
            <v>3.7893468520687299E-5</v>
          </cell>
          <cell r="J388"/>
        </row>
        <row r="389">
          <cell r="A389" t="str">
            <v>RHSA-WHDEM</v>
          </cell>
          <cell r="B389" t="str">
            <v>VAR_fout</v>
          </cell>
          <cell r="C389" t="str">
            <v>RHSA-WHD</v>
          </cell>
          <cell r="D389">
            <v>26.438654975424289</v>
          </cell>
          <cell r="E389">
            <v>25.92879146371218</v>
          </cell>
          <cell r="F389">
            <v>21.236377026802217</v>
          </cell>
          <cell r="G389">
            <v>22.159909579389794</v>
          </cell>
          <cell r="H389">
            <v>26.837014963657502</v>
          </cell>
          <cell r="I389">
            <v>28.726230082177771</v>
          </cell>
          <cell r="J389"/>
          <cell r="K389"/>
        </row>
        <row r="390">
          <cell r="A390" t="str">
            <v>RHSA-WHDEM</v>
          </cell>
          <cell r="B390" t="str">
            <v>VAR_fin</v>
          </cell>
          <cell r="C390" t="str">
            <v>RHSA-WHNGA</v>
          </cell>
          <cell r="D390">
            <v>6.1976865669755759</v>
          </cell>
          <cell r="E390">
            <v>5.5365552725172371</v>
          </cell>
          <cell r="F390">
            <v>5.125836162502047</v>
          </cell>
          <cell r="G390">
            <v>3.2580052578004079</v>
          </cell>
          <cell r="H390">
            <v>1.1631140493734291</v>
          </cell>
          <cell r="I390">
            <v>0.4378833670437971</v>
          </cell>
          <cell r="J390"/>
          <cell r="K390"/>
        </row>
        <row r="391">
          <cell r="A391" t="str">
            <v>RHSA-WHDEM</v>
          </cell>
          <cell r="B391" t="str">
            <v>VAR_fin</v>
          </cell>
          <cell r="C391" t="str">
            <v>RHSA-WHLFO</v>
          </cell>
          <cell r="D391">
            <v>6.8075433762984776</v>
          </cell>
          <cell r="E391">
            <v>5.5461331383116645</v>
          </cell>
          <cell r="F391">
            <v>4.2751804071058759</v>
          </cell>
          <cell r="G391">
            <v>1.8973256726785077</v>
          </cell>
          <cell r="H391">
            <v>0.54386317095952141</v>
          </cell>
          <cell r="I391">
            <v>1.3010716875522875E-2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RHSA-WHWOD</v>
          </cell>
          <cell r="D392">
            <v>0.55916129351085653</v>
          </cell>
          <cell r="E392">
            <v>0.59719343880977616</v>
          </cell>
          <cell r="F392">
            <v>1.1752796308958762</v>
          </cell>
          <cell r="G392">
            <v>1.2041000851354755</v>
          </cell>
          <cell r="H392">
            <v>1.1072703563906428</v>
          </cell>
          <cell r="I392">
            <v>0.87804585888090747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RHSA-WHNGAH</v>
          </cell>
          <cell r="D393">
            <v>6.7024330211353469E-2</v>
          </cell>
          <cell r="E393">
            <v>1.0169736723926406E-5</v>
          </cell>
          <cell r="F393">
            <v>0.784346189184708</v>
          </cell>
          <cell r="G393">
            <v>1.7749397330639558</v>
          </cell>
          <cell r="H393">
            <v>3.5107321675642456</v>
          </cell>
          <cell r="I393">
            <v>4.066932565666793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RHSA-WHNST</v>
          </cell>
          <cell r="D394">
            <v>2.8764159439952038E-2</v>
          </cell>
          <cell r="E394">
            <v>6.8117304864683017E-5</v>
          </cell>
          <cell r="F394">
            <v>3.0120019927038761E-6</v>
          </cell>
          <cell r="G394">
            <v>3.1060239649399581E-6</v>
          </cell>
          <cell r="H394">
            <v>2.2105116490253909E-7</v>
          </cell>
          <cell r="I394"/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RHSA-WHPLT</v>
          </cell>
          <cell r="D395">
            <v>0.274193287595283</v>
          </cell>
          <cell r="E395">
            <v>0.1947914275474156</v>
          </cell>
          <cell r="F395">
            <v>7.28486616579994E-2</v>
          </cell>
          <cell r="G395">
            <v>0.12017126408308741</v>
          </cell>
          <cell r="H395">
            <v>0.17014760516577385</v>
          </cell>
          <cell r="I395">
            <v>0.17648009463059686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RHSA-WHLTHRD</v>
          </cell>
          <cell r="D396">
            <v>1.2783561559123149</v>
          </cell>
          <cell r="E396">
            <v>1.4633280347678845</v>
          </cell>
          <cell r="F396">
            <v>0.97325680890316579</v>
          </cell>
          <cell r="G396">
            <v>1.1754647070430968</v>
          </cell>
          <cell r="H396">
            <v>1.2599440861505591</v>
          </cell>
          <cell r="I396">
            <v>1.2621262526126888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RHSA-WHELCB</v>
          </cell>
          <cell r="D397">
            <v>6.4522726655429521</v>
          </cell>
          <cell r="E397">
            <v>6.9686604464218034</v>
          </cell>
          <cell r="F397">
            <v>2.7520783970545213</v>
          </cell>
          <cell r="G397">
            <v>1.9803049779350814</v>
          </cell>
          <cell r="H397">
            <v>1.7164049280241962</v>
          </cell>
          <cell r="I397">
            <v>1.5618363587132875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RHSA-WHSOL</v>
          </cell>
          <cell r="D398">
            <v>1.6620433718569987</v>
          </cell>
          <cell r="E398">
            <v>1.9867514998074418</v>
          </cell>
          <cell r="F398">
            <v>0.93605775932540181</v>
          </cell>
          <cell r="G398">
            <v>1.2482317362191331</v>
          </cell>
          <cell r="H398">
            <v>1.7168308898267106</v>
          </cell>
          <cell r="I398">
            <v>1.9442085457252281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RHSA-WHELCH</v>
          </cell>
          <cell r="D399">
            <v>3.111717964148498</v>
          </cell>
          <cell r="E399">
            <v>3.635408121259494</v>
          </cell>
          <cell r="F399">
            <v>5.1416112876939302</v>
          </cell>
          <cell r="G399">
            <v>9.5014839783947398</v>
          </cell>
          <cell r="H399">
            <v>15.64882446237362</v>
          </cell>
          <cell r="I399">
            <v>18.385815840890206</v>
          </cell>
          <cell r="J399"/>
        </row>
        <row r="400">
          <cell r="A400" t="str">
            <v>RHSA-WHNGAHP</v>
          </cell>
          <cell r="B400" t="str">
            <v>VAR_fout</v>
          </cell>
          <cell r="C400" t="str">
            <v>RHSA-WHANGAH</v>
          </cell>
          <cell r="F400">
            <v>0.78433769341428095</v>
          </cell>
          <cell r="G400">
            <v>1.7749306896246893</v>
          </cell>
          <cell r="H400">
            <v>3.5107196240177845</v>
          </cell>
          <cell r="I400">
            <v>4.0669207629376434</v>
          </cell>
          <cell r="J400"/>
        </row>
        <row r="401">
          <cell r="A401" t="str">
            <v>RHSA-WHNGAHP</v>
          </cell>
          <cell r="B401" t="str">
            <v>VAR_fout</v>
          </cell>
          <cell r="C401" t="str">
            <v>CO2_R</v>
          </cell>
          <cell r="F401">
            <v>21.664693147062401</v>
          </cell>
          <cell r="G401">
            <v>42.674166315609</v>
          </cell>
          <cell r="H401">
            <v>73.596700172531499</v>
          </cell>
          <cell r="I401">
            <v>71.564624488305498</v>
          </cell>
          <cell r="J401"/>
          <cell r="K401"/>
        </row>
        <row r="402">
          <cell r="A402" t="str">
            <v>RHSA-WHNGAHP</v>
          </cell>
          <cell r="B402" t="str">
            <v>VAR_fin</v>
          </cell>
          <cell r="C402" t="str">
            <v>RNGA</v>
          </cell>
          <cell r="F402">
            <v>0.38412576501883722</v>
          </cell>
          <cell r="G402">
            <v>0.75663415453207461</v>
          </cell>
          <cell r="H402">
            <v>1.3049060314278635</v>
          </cell>
          <cell r="I402">
            <v>1.2688763207146379</v>
          </cell>
          <cell r="J402"/>
          <cell r="K402"/>
        </row>
        <row r="403">
          <cell r="A403" t="str">
            <v>RHSA-WHNGAHP</v>
          </cell>
          <cell r="B403" t="str">
            <v>VAR_ncap</v>
          </cell>
          <cell r="C403" t="str">
            <v>-</v>
          </cell>
          <cell r="E403">
            <v>1.4236515883214E-6</v>
          </cell>
          <cell r="F403">
            <v>5.1972800750055198E-2</v>
          </cell>
          <cell r="G403">
            <v>6.5591107956655501E-2</v>
          </cell>
          <cell r="H403">
            <v>0.124304392559104</v>
          </cell>
          <cell r="I403">
            <v>0.167607693481586</v>
          </cell>
          <cell r="J403"/>
          <cell r="K403"/>
        </row>
        <row r="404">
          <cell r="A404" t="str">
            <v>RHSA-WHNGAHP</v>
          </cell>
          <cell r="B404" t="str">
            <v>VAR_cap</v>
          </cell>
          <cell r="C404" t="str">
            <v>-</v>
          </cell>
          <cell r="D404">
            <v>4.7729432218241499E-11</v>
          </cell>
          <cell r="E404">
            <v>1.1776860619356183E-6</v>
          </cell>
          <cell r="F404">
            <v>5.1973905977790967E-2</v>
          </cell>
          <cell r="G404">
            <v>0.11756495467664553</v>
          </cell>
          <cell r="H404">
            <v>0.24000609087168642</v>
          </cell>
          <cell r="I404">
            <v>0.28391765238379263</v>
          </cell>
          <cell r="J404"/>
          <cell r="K404"/>
        </row>
        <row r="405">
          <cell r="A405" t="str">
            <v>SCOM-SHSTG-ELCHP</v>
          </cell>
          <cell r="B405" t="str">
            <v>VAR_fout</v>
          </cell>
          <cell r="C405" t="str">
            <v>SCOM-SHAELCH</v>
          </cell>
          <cell r="D405">
            <v>9.4586347852419844E-6</v>
          </cell>
          <cell r="E405">
            <v>1.946302965320535E-5</v>
          </cell>
          <cell r="F405">
            <v>1.8607490999922943E-5</v>
          </cell>
          <cell r="G405">
            <v>1.7645444589598587E-5</v>
          </cell>
          <cell r="H405">
            <v>2.5014843349960669E-5</v>
          </cell>
          <cell r="I405">
            <v>9.8081801872590021E-6</v>
          </cell>
          <cell r="J405"/>
          <cell r="K405"/>
        </row>
        <row r="406">
          <cell r="A406" t="str">
            <v>SCOM-SHSTG-ELCHP</v>
          </cell>
          <cell r="B406" t="str">
            <v>VAR_fin</v>
          </cell>
          <cell r="C406" t="str">
            <v>SCOM-SHAELCH</v>
          </cell>
          <cell r="D406">
            <v>1.3798843498759313E-5</v>
          </cell>
          <cell r="E406">
            <v>1.9546230424229236E-5</v>
          </cell>
          <cell r="F406">
            <v>2.0104889530294078E-5</v>
          </cell>
          <cell r="G406">
            <v>1.9756910045382827E-5</v>
          </cell>
          <cell r="H406">
            <v>3.0277234678649714E-5</v>
          </cell>
          <cell r="I406">
            <v>9.6804375885070425E-6</v>
          </cell>
          <cell r="J406"/>
          <cell r="K406"/>
        </row>
        <row r="407">
          <cell r="A407" t="str">
            <v>SCOM-SHSTG-ELCHP</v>
          </cell>
          <cell r="B407" t="str">
            <v>VAR_ncap</v>
          </cell>
          <cell r="C407" t="str">
            <v>-</v>
          </cell>
          <cell r="D407">
            <v>1.6274247012062801E-2</v>
          </cell>
          <cell r="E407">
            <v>8.5142280738675094E-2</v>
          </cell>
          <cell r="F407">
            <v>1.50857128033457E-2</v>
          </cell>
          <cell r="G407">
            <v>0.17099635085371001</v>
          </cell>
          <cell r="H407">
            <v>0.224841484843082</v>
          </cell>
          <cell r="I407">
            <v>0.299245004497395</v>
          </cell>
          <cell r="K407"/>
        </row>
        <row r="408">
          <cell r="A408" t="str">
            <v>SCOM-SHSTG-ELCHP</v>
          </cell>
          <cell r="B408" t="str">
            <v>VAR_cap</v>
          </cell>
          <cell r="C408" t="str">
            <v>-</v>
          </cell>
          <cell r="D408">
            <v>1.6274247012062801E-2</v>
          </cell>
          <cell r="E408">
            <v>0.10132258618803501</v>
          </cell>
          <cell r="F408">
            <v>0.11636298481080459</v>
          </cell>
          <cell r="G408">
            <v>0.28730957914096267</v>
          </cell>
          <cell r="H408">
            <v>0.4903067464542849</v>
          </cell>
          <cell r="I408">
            <v>0.52414630639527293</v>
          </cell>
          <cell r="J408"/>
          <cell r="K408"/>
        </row>
        <row r="409">
          <cell r="A409" t="str">
            <v>RHEM-SHLFOBR</v>
          </cell>
          <cell r="B409" t="str">
            <v>VAR_fout</v>
          </cell>
          <cell r="C409" t="str">
            <v>CO2_R</v>
          </cell>
          <cell r="D409">
            <v>1928.71079224955</v>
          </cell>
          <cell r="E409">
            <v>1569.29230260389</v>
          </cell>
          <cell r="F409">
            <v>1646.6020450057399</v>
          </cell>
          <cell r="G409">
            <v>810.88844584267304</v>
          </cell>
          <cell r="H409">
            <v>166.38661889191599</v>
          </cell>
          <cell r="I409">
            <v>6.8758633542379197</v>
          </cell>
          <cell r="J409"/>
          <cell r="K409"/>
        </row>
        <row r="410">
          <cell r="A410" t="str">
            <v>RHEM-SHLFOBR</v>
          </cell>
          <cell r="B410" t="str">
            <v>VAR_fout</v>
          </cell>
          <cell r="C410" t="str">
            <v>RHEM-SHLFO</v>
          </cell>
          <cell r="D410">
            <v>23.443737015697288</v>
          </cell>
          <cell r="E410">
            <v>19.07495731907715</v>
          </cell>
          <cell r="F410">
            <v>18.979059673053563</v>
          </cell>
          <cell r="G410">
            <v>9.5323461511851502</v>
          </cell>
          <cell r="H410">
            <v>1.9559470286382448</v>
          </cell>
          <cell r="I410">
            <v>8.087254284572841E-2</v>
          </cell>
          <cell r="J410"/>
        </row>
        <row r="411">
          <cell r="A411" t="str">
            <v>RHEM-SHLFOBR</v>
          </cell>
          <cell r="B411" t="str">
            <v>VAR_fin</v>
          </cell>
          <cell r="C411" t="str">
            <v>RLFO</v>
          </cell>
          <cell r="D411">
            <v>26.169752947755118</v>
          </cell>
          <cell r="E411">
            <v>21.292975611993064</v>
          </cell>
          <cell r="F411">
            <v>22.341954477689807</v>
          </cell>
          <cell r="G411">
            <v>11.002556931379557</v>
          </cell>
          <cell r="H411">
            <v>2.2576203377464785</v>
          </cell>
          <cell r="I411">
            <v>9.3295296529686711E-2</v>
          </cell>
          <cell r="J411"/>
          <cell r="K411"/>
        </row>
        <row r="412">
          <cell r="A412" t="str">
            <v>RHEM-SHLFOBR</v>
          </cell>
          <cell r="B412" t="str">
            <v>VAR_ncap</v>
          </cell>
          <cell r="C412" t="str">
            <v>-</v>
          </cell>
          <cell r="E412">
            <v>4.4515112191525899E-7</v>
          </cell>
          <cell r="F412">
            <v>4.9689107614990099E-7</v>
          </cell>
          <cell r="G412">
            <v>5.9790288369054202E-7</v>
          </cell>
          <cell r="H412">
            <v>9.6297665192041901E-2</v>
          </cell>
          <cell r="I412">
            <v>1.9649610619872799E-7</v>
          </cell>
          <cell r="J412"/>
          <cell r="K412"/>
        </row>
        <row r="413">
          <cell r="A413" t="str">
            <v>RHEM-SHLFOBR</v>
          </cell>
          <cell r="B413" t="str">
            <v>VAR_cap</v>
          </cell>
          <cell r="C413" t="str">
            <v>-</v>
          </cell>
          <cell r="D413">
            <v>1.65587464377338</v>
          </cell>
          <cell r="E413">
            <v>1.4944774370954439</v>
          </cell>
          <cell r="F413">
            <v>1.4939554519504301</v>
          </cell>
          <cell r="G413">
            <v>1.4937382340218428</v>
          </cell>
          <cell r="H413">
            <v>0.138186886191729</v>
          </cell>
          <cell r="I413">
            <v>9.535250329670994E-3</v>
          </cell>
          <cell r="J413"/>
          <cell r="K413"/>
        </row>
        <row r="414">
          <cell r="A414" t="str">
            <v>RHES-SHNGAHP</v>
          </cell>
          <cell r="B414" t="str">
            <v>VAR_fout</v>
          </cell>
          <cell r="C414" t="str">
            <v>RHES-SHANGAH</v>
          </cell>
          <cell r="F414">
            <v>1.4659106075548276</v>
          </cell>
          <cell r="G414">
            <v>1.4434657045715085</v>
          </cell>
          <cell r="H414">
            <v>1.2828812259745963</v>
          </cell>
          <cell r="I414">
            <v>1.0847675857152284</v>
          </cell>
        </row>
        <row r="415">
          <cell r="A415" t="str">
            <v>RHES-SHNGAHP</v>
          </cell>
          <cell r="B415" t="str">
            <v>VAR_fout</v>
          </cell>
          <cell r="C415" t="str">
            <v>CO2_R</v>
          </cell>
          <cell r="F415">
            <v>46.2525599524512</v>
          </cell>
          <cell r="G415">
            <v>44.353624576012301</v>
          </cell>
          <cell r="H415">
            <v>36.455500517018699</v>
          </cell>
          <cell r="I415">
            <v>28.753790116872398</v>
          </cell>
        </row>
        <row r="416">
          <cell r="A416" t="str">
            <v>RHES-SHNGAHP</v>
          </cell>
          <cell r="B416" t="str">
            <v>VAR_fin</v>
          </cell>
          <cell r="C416" t="str">
            <v>RHESELCHPC</v>
          </cell>
          <cell r="F416">
            <v>1.4659106075548276</v>
          </cell>
          <cell r="G416">
            <v>1.4434657045715085</v>
          </cell>
          <cell r="H416">
            <v>1.2828812259745963</v>
          </cell>
          <cell r="I416">
            <v>1.0847675857152284</v>
          </cell>
          <cell r="J416"/>
          <cell r="K416"/>
        </row>
        <row r="417">
          <cell r="A417" t="str">
            <v>RHES-SHNGAHP</v>
          </cell>
          <cell r="B417" t="str">
            <v>VAR_fin</v>
          </cell>
          <cell r="C417" t="str">
            <v>RNGA</v>
          </cell>
          <cell r="F417">
            <v>0.82008085022076682</v>
          </cell>
          <cell r="G417">
            <v>0.78641178326262828</v>
          </cell>
          <cell r="H417">
            <v>0.64637412264217464</v>
          </cell>
          <cell r="I417">
            <v>0.50981897370341145</v>
          </cell>
          <cell r="J417"/>
          <cell r="K417"/>
        </row>
        <row r="418">
          <cell r="A418" t="str">
            <v>RHES-SHNGAHP</v>
          </cell>
          <cell r="B418" t="str">
            <v>VAR_ncap</v>
          </cell>
          <cell r="C418" t="str">
            <v>-</v>
          </cell>
          <cell r="E418">
            <v>1.50079556103151E-6</v>
          </cell>
          <cell r="F418">
            <v>0.118433356896237</v>
          </cell>
          <cell r="G418">
            <v>1.17770045699783E-7</v>
          </cell>
          <cell r="H418">
            <v>8.2689499606571501E-2</v>
          </cell>
          <cell r="I418">
            <v>2.7715509845676198E-2</v>
          </cell>
        </row>
        <row r="419">
          <cell r="A419" t="str">
            <v>RHES-SHNGAHP</v>
          </cell>
          <cell r="B419" t="str">
            <v>VAR_cap</v>
          </cell>
          <cell r="C419" t="str">
            <v>-</v>
          </cell>
          <cell r="E419">
            <v>1.50079556103151E-6</v>
          </cell>
          <cell r="F419">
            <v>0.11843480437213449</v>
          </cell>
          <cell r="G419">
            <v>0.11843329123859525</v>
          </cell>
          <cell r="H419">
            <v>0.10366697597846547</v>
          </cell>
          <cell r="I419">
            <v>8.7726221738008675E-2</v>
          </cell>
        </row>
        <row r="420">
          <cell r="A420" t="str">
            <v>D-RHES_LTH_CHPWOD</v>
          </cell>
          <cell r="B420" t="str">
            <v>VAR_fout</v>
          </cell>
          <cell r="C420" t="str">
            <v>RHES_LTH_CHPWOD_ON</v>
          </cell>
          <cell r="D420">
            <v>9.1890777143084564E-6</v>
          </cell>
          <cell r="E420">
            <v>1.7016503319459489E-5</v>
          </cell>
          <cell r="F420">
            <v>2.6502291524932386E-6</v>
          </cell>
          <cell r="H420">
            <v>1.0982049123248157E-3</v>
          </cell>
          <cell r="I420">
            <v>1.0238881685557966E-3</v>
          </cell>
          <cell r="J420"/>
          <cell r="K420"/>
        </row>
        <row r="421">
          <cell r="A421" t="str">
            <v>D-RHES_LTH_CHPWOD</v>
          </cell>
          <cell r="B421" t="str">
            <v>VAR_fout</v>
          </cell>
          <cell r="C421" t="str">
            <v>RHSA_LTH</v>
          </cell>
          <cell r="D421">
            <v>1.2027063775601098E-5</v>
          </cell>
          <cell r="E421">
            <v>1.0624544818503382E-5</v>
          </cell>
          <cell r="F421">
            <v>6.891558089928837E-6</v>
          </cell>
          <cell r="G421">
            <v>1.7076425763388756E-3</v>
          </cell>
          <cell r="H421">
            <v>1.2604072395444913E-3</v>
          </cell>
          <cell r="I421">
            <v>2.2235799608418585E-4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LTH</v>
          </cell>
          <cell r="G422"/>
          <cell r="H422">
            <v>1.9464394908290238E-6</v>
          </cell>
          <cell r="I422">
            <v>1.1353916718253264E-6</v>
          </cell>
        </row>
        <row r="423">
          <cell r="A423" t="str">
            <v>D-RHES_LTH_CHPWOD</v>
          </cell>
          <cell r="B423" t="str">
            <v>VAR_fin</v>
          </cell>
          <cell r="C423" t="str">
            <v>RHES_LTH_CHPWOD</v>
          </cell>
          <cell r="D423">
            <v>2.1216141489909559E-5</v>
          </cell>
          <cell r="E423">
            <v>2.8094157846208925E-5</v>
          </cell>
          <cell r="F423">
            <v>1.0132871719288466E-5</v>
          </cell>
          <cell r="G423">
            <v>1.708762714527056E-3</v>
          </cell>
          <cell r="H423">
            <v>2.3617837639295196E-3</v>
          </cell>
          <cell r="I423">
            <v>1.2486902646689328E-3</v>
          </cell>
        </row>
        <row r="424">
          <cell r="A424" t="str">
            <v>ITOT-SWHCONBR</v>
          </cell>
          <cell r="B424" t="str">
            <v>VAR_fout</v>
          </cell>
          <cell r="C424" t="str">
            <v>ITOT-SWHC</v>
          </cell>
          <cell r="F424">
            <v>3.1963968620115728E-5</v>
          </cell>
          <cell r="G424">
            <v>3.2420603905661804E-5</v>
          </cell>
          <cell r="H424">
            <v>5.7362448875347649E-5</v>
          </cell>
          <cell r="I424">
            <v>3.4721324418617955E-5</v>
          </cell>
          <cell r="J424"/>
          <cell r="K424"/>
        </row>
        <row r="425">
          <cell r="A425" t="str">
            <v>ITOT-SWHCONBR</v>
          </cell>
          <cell r="B425" t="str">
            <v>VAR_fin</v>
          </cell>
          <cell r="C425" t="str">
            <v>CON</v>
          </cell>
          <cell r="F425">
            <v>3.1963968620115728E-5</v>
          </cell>
          <cell r="G425">
            <v>3.2420603905661804E-5</v>
          </cell>
          <cell r="H425">
            <v>5.7362448875347649E-5</v>
          </cell>
          <cell r="I425">
            <v>3.4721324418617955E-5</v>
          </cell>
          <cell r="J425"/>
          <cell r="K425"/>
        </row>
        <row r="426">
          <cell r="A426" t="str">
            <v>ITOT-SWHCONBR</v>
          </cell>
          <cell r="B426" t="str">
            <v>VAR_ncap</v>
          </cell>
          <cell r="C426" t="str">
            <v>-</v>
          </cell>
          <cell r="E426">
            <v>1.26611855407465E-8</v>
          </cell>
          <cell r="F426">
            <v>1.36051421231619E-6</v>
          </cell>
          <cell r="G426">
            <v>5.02811650085167E-8</v>
          </cell>
          <cell r="H426">
            <v>1.411918221652E-8</v>
          </cell>
          <cell r="I426">
            <v>1.7541844872747401E-8</v>
          </cell>
        </row>
        <row r="427">
          <cell r="A427" t="str">
            <v>ITOT-SWHCONBR</v>
          </cell>
          <cell r="B427" t="str">
            <v>VAR_cap</v>
          </cell>
          <cell r="C427" t="str">
            <v>-</v>
          </cell>
          <cell r="E427">
            <v>1.26611855407465E-8</v>
          </cell>
          <cell r="F427">
            <v>1.3731753978569299E-6</v>
          </cell>
          <cell r="G427">
            <v>1.42345656286545E-6</v>
          </cell>
          <cell r="H427">
            <v>1.3712281941171149E-6</v>
          </cell>
          <cell r="I427">
            <v>1.5006180628344801E-6</v>
          </cell>
        </row>
        <row r="428">
          <cell r="A428" t="str">
            <v>ITOT-SWHSOLBR</v>
          </cell>
          <cell r="B428" t="str">
            <v>VAR_fout</v>
          </cell>
          <cell r="C428" t="str">
            <v>ITOT-SWHASOL</v>
          </cell>
          <cell r="D428">
            <v>6.7642481939351976E-2</v>
          </cell>
          <cell r="E428">
            <v>8.5495027839752727E-2</v>
          </cell>
          <cell r="F428">
            <v>8.4033770185846082E-2</v>
          </cell>
          <cell r="G428">
            <v>8.637873056086981E-2</v>
          </cell>
          <cell r="H428">
            <v>5.9052595175042626E-2</v>
          </cell>
          <cell r="I428">
            <v>5.3521715071254992E-2</v>
          </cell>
          <cell r="J428"/>
          <cell r="K428"/>
        </row>
        <row r="429">
          <cell r="A429" t="str">
            <v>ITOT-SWHSOLBR</v>
          </cell>
          <cell r="B429" t="str">
            <v>VAR_fin</v>
          </cell>
          <cell r="C429" t="str">
            <v>SOL</v>
          </cell>
          <cell r="D429">
            <v>6.7642481939351976E-2</v>
          </cell>
          <cell r="E429">
            <v>8.5495027839752727E-2</v>
          </cell>
          <cell r="F429">
            <v>8.4033770185846082E-2</v>
          </cell>
          <cell r="G429">
            <v>8.637873056086981E-2</v>
          </cell>
          <cell r="H429">
            <v>5.9052595175042626E-2</v>
          </cell>
          <cell r="I429">
            <v>5.3521715071254992E-2</v>
          </cell>
          <cell r="K429"/>
        </row>
        <row r="430">
          <cell r="A430" t="str">
            <v>ITOT-SWHSOLBR</v>
          </cell>
          <cell r="B430" t="str">
            <v>VAR_ncap</v>
          </cell>
          <cell r="C430" t="str">
            <v>-</v>
          </cell>
          <cell r="E430">
            <v>2.78224752159968E-3</v>
          </cell>
          <cell r="F430">
            <v>6.5335584327047597E-8</v>
          </cell>
          <cell r="G430">
            <v>8.2231682114957501E-8</v>
          </cell>
          <cell r="H430">
            <v>3.97195245575297E-3</v>
          </cell>
          <cell r="I430">
            <v>6.0694861512515996E-3</v>
          </cell>
          <cell r="K430"/>
        </row>
        <row r="431">
          <cell r="A431" t="str">
            <v>ITOT-SWHSOLBR</v>
          </cell>
          <cell r="B431" t="str">
            <v>VAR_cap</v>
          </cell>
          <cell r="C431" t="str">
            <v>-</v>
          </cell>
          <cell r="D431">
            <v>9.8214799778629808E-3</v>
          </cell>
          <cell r="E431">
            <v>1.2603727499462661E-2</v>
          </cell>
          <cell r="F431">
            <v>1.2603792835046991E-2</v>
          </cell>
          <cell r="G431">
            <v>1.2603875066729102E-2</v>
          </cell>
          <cell r="H431">
            <v>1.26026374011768E-2</v>
          </cell>
          <cell r="I431">
            <v>1.26027701212316E-2</v>
          </cell>
          <cell r="K431"/>
        </row>
        <row r="432">
          <cell r="A432" t="str">
            <v>SCOM-SHNGAHP</v>
          </cell>
          <cell r="B432" t="str">
            <v>VAR_fout</v>
          </cell>
          <cell r="C432" t="str">
            <v>SCOM-SHANGAH</v>
          </cell>
          <cell r="F432">
            <v>1.7438606587897267</v>
          </cell>
          <cell r="G432">
            <v>3.1564154891896803</v>
          </cell>
          <cell r="H432">
            <v>5.184944867091132</v>
          </cell>
          <cell r="I432">
            <v>5.2600348623313273</v>
          </cell>
          <cell r="K432"/>
        </row>
        <row r="433">
          <cell r="A433" t="str">
            <v>SCOM-SHNGAHP</v>
          </cell>
          <cell r="B433" t="str">
            <v>VAR_fout</v>
          </cell>
          <cell r="C433" t="str">
            <v>CO2_S</v>
          </cell>
          <cell r="F433">
            <v>50.5965291741458</v>
          </cell>
          <cell r="G433">
            <v>86.781669707772707</v>
          </cell>
          <cell r="H433">
            <v>132.722203547352</v>
          </cell>
          <cell r="I433">
            <v>123.397157570121</v>
          </cell>
          <cell r="K433"/>
        </row>
        <row r="434">
          <cell r="A434" t="str">
            <v>SCOM-SHNGAHP</v>
          </cell>
          <cell r="B434" t="str">
            <v>VAR_fin</v>
          </cell>
          <cell r="C434" t="str">
            <v>SCOMELCHPC</v>
          </cell>
          <cell r="F434">
            <v>1.7438606587897267</v>
          </cell>
          <cell r="G434">
            <v>3.1564154891896803</v>
          </cell>
          <cell r="H434">
            <v>5.184944867091132</v>
          </cell>
          <cell r="I434">
            <v>5.2600348623313273</v>
          </cell>
          <cell r="K434"/>
        </row>
        <row r="435">
          <cell r="A435" t="str">
            <v>SCOM-SHNGAHP</v>
          </cell>
          <cell r="B435" t="str">
            <v>VAR_fin</v>
          </cell>
          <cell r="C435" t="str">
            <v>SNGA</v>
          </cell>
          <cell r="F435">
            <v>0.89710158110187699</v>
          </cell>
          <cell r="G435">
            <v>1.538682087017246</v>
          </cell>
          <cell r="H435">
            <v>2.3532305593502185</v>
          </cell>
          <cell r="I435">
            <v>2.1878928647184677</v>
          </cell>
          <cell r="J435"/>
          <cell r="K435"/>
        </row>
        <row r="436">
          <cell r="A436" t="str">
            <v>SCOM-SHNGAHP</v>
          </cell>
          <cell r="B436" t="str">
            <v>VAR_ncap</v>
          </cell>
          <cell r="C436" t="str">
            <v>-</v>
          </cell>
          <cell r="D436">
            <v>7.8658448980141702E-7</v>
          </cell>
          <cell r="E436">
            <v>8.0819099929438706E-5</v>
          </cell>
          <cell r="F436">
            <v>0.134810688388038</v>
          </cell>
          <cell r="G436">
            <v>0.109255481936417</v>
          </cell>
          <cell r="H436">
            <v>0.228337075196756</v>
          </cell>
          <cell r="I436">
            <v>0.21124538952003799</v>
          </cell>
          <cell r="J436"/>
          <cell r="K436"/>
        </row>
        <row r="437">
          <cell r="A437" t="str">
            <v>SCOM-SHNGAHP</v>
          </cell>
          <cell r="B437" t="str">
            <v>VAR_cap</v>
          </cell>
          <cell r="C437" t="str">
            <v>-</v>
          </cell>
          <cell r="D437">
            <v>7.8658448980141702E-7</v>
          </cell>
          <cell r="E437">
            <v>8.1354255938679234E-5</v>
          </cell>
          <cell r="F437">
            <v>0.13489185571914764</v>
          </cell>
          <cell r="G437">
            <v>0.24414721514105814</v>
          </cell>
          <cell r="H437">
            <v>0.40304335457949142</v>
          </cell>
          <cell r="I437">
            <v>0.40919297902265928</v>
          </cell>
          <cell r="J437"/>
          <cell r="K437"/>
        </row>
        <row r="438">
          <cell r="A438" t="str">
            <v>RHNS-SHNGABR</v>
          </cell>
          <cell r="B438" t="str">
            <v>VAR_fout</v>
          </cell>
          <cell r="C438" t="str">
            <v>CO2_R</v>
          </cell>
          <cell r="E438">
            <v>6.0647233057188199</v>
          </cell>
          <cell r="F438">
            <v>2.61542805669511</v>
          </cell>
          <cell r="G438">
            <v>3.4409568287493699</v>
          </cell>
          <cell r="H438">
            <v>3.3712788094525998</v>
          </cell>
          <cell r="I438">
            <v>1.75009527317851</v>
          </cell>
          <cell r="J438"/>
          <cell r="K438"/>
        </row>
        <row r="439">
          <cell r="A439" t="str">
            <v>RHNS-SHNGABR</v>
          </cell>
          <cell r="B439" t="str">
            <v>VAR_fout</v>
          </cell>
          <cell r="C439" t="str">
            <v>RHNS-SHNGA</v>
          </cell>
          <cell r="E439">
            <v>0.1021540273126396</v>
          </cell>
          <cell r="F439">
            <v>4.4483284670214847E-2</v>
          </cell>
          <cell r="G439">
            <v>5.8531948802163128E-2</v>
          </cell>
          <cell r="H439">
            <v>5.7349843261622284E-2</v>
          </cell>
          <cell r="I439">
            <v>2.9771399899728282E-2</v>
          </cell>
          <cell r="K439"/>
        </row>
        <row r="440">
          <cell r="A440" t="str">
            <v>RHNS-SHNGABR</v>
          </cell>
          <cell r="B440" t="str">
            <v>VAR_fin</v>
          </cell>
          <cell r="C440" t="str">
            <v>RNGA</v>
          </cell>
          <cell r="E440">
            <v>0.10753055506593644</v>
          </cell>
          <cell r="F440">
            <v>4.6372837884664966E-2</v>
          </cell>
          <cell r="G440">
            <v>6.1009872850166041E-2</v>
          </cell>
          <cell r="H440">
            <v>5.9774446976109945E-2</v>
          </cell>
          <cell r="I440">
            <v>3.1030058035079858E-2</v>
          </cell>
        </row>
        <row r="441">
          <cell r="A441" t="str">
            <v>RHNS-SHNGABR</v>
          </cell>
          <cell r="B441" t="str">
            <v>VAR_ncap</v>
          </cell>
          <cell r="C441" t="str">
            <v>-</v>
          </cell>
          <cell r="E441">
            <v>7.5004448744978502E-3</v>
          </cell>
          <cell r="F441">
            <v>9.8463719438013303E-7</v>
          </cell>
          <cell r="G441">
            <v>8.9060638818233399E-7</v>
          </cell>
          <cell r="H441">
            <v>3.43665707894651E-3</v>
          </cell>
          <cell r="I441">
            <v>1.4335307438385901E-6</v>
          </cell>
        </row>
        <row r="442">
          <cell r="A442" t="str">
            <v>RHNS-SHNGABR</v>
          </cell>
          <cell r="B442" t="str">
            <v>VAR_cap</v>
          </cell>
          <cell r="C442" t="str">
            <v>-</v>
          </cell>
          <cell r="E442">
            <v>7.5004448744978502E-3</v>
          </cell>
          <cell r="F442">
            <v>7.4990705117452391E-3</v>
          </cell>
          <cell r="G442">
            <v>7.4975670652168789E-3</v>
          </cell>
          <cell r="H442">
            <v>4.2317567370661778E-3</v>
          </cell>
          <cell r="I442">
            <v>2.8292964153249804E-3</v>
          </cell>
          <cell r="K442"/>
        </row>
        <row r="443">
          <cell r="A443" t="str">
            <v>D-RHNM_LTH_CHPNGA</v>
          </cell>
          <cell r="B443" t="str">
            <v>VAR_fout</v>
          </cell>
          <cell r="C443" t="str">
            <v>RHSA_LTH</v>
          </cell>
          <cell r="D443">
            <v>1.6354173137405498E-5</v>
          </cell>
          <cell r="E443">
            <v>6.1890088271539828E-2</v>
          </cell>
          <cell r="F443">
            <v>7.6234719718579952E-2</v>
          </cell>
          <cell r="G443">
            <v>0.30884060004659147</v>
          </cell>
          <cell r="H443">
            <v>8.1808052935968961E-2</v>
          </cell>
          <cell r="I443">
            <v>7.3386129266331715E-6</v>
          </cell>
          <cell r="J443"/>
          <cell r="K443"/>
        </row>
        <row r="444">
          <cell r="A444" t="str">
            <v>D-RHNM_LTH_CHPNGA</v>
          </cell>
          <cell r="B444" t="str">
            <v>VAR_fout</v>
          </cell>
          <cell r="C444" t="str">
            <v>LTH</v>
          </cell>
          <cell r="E444">
            <v>9.4638670983182506E-6</v>
          </cell>
          <cell r="F444">
            <v>2.3824938920847051E-5</v>
          </cell>
          <cell r="G444">
            <v>1.5800692964843146E-4</v>
          </cell>
          <cell r="H444">
            <v>1.7724699697989856E-4</v>
          </cell>
          <cell r="I444">
            <v>5.7185625036168448E-6</v>
          </cell>
        </row>
        <row r="445">
          <cell r="A445" t="str">
            <v>D-RHNM_LTH_CHPNGA</v>
          </cell>
          <cell r="B445" t="str">
            <v>VAR_fout</v>
          </cell>
          <cell r="C445" t="str">
            <v>RHNM_LTH_CHPNGA_ON</v>
          </cell>
          <cell r="D445">
            <v>7.6085619458596832E-6</v>
          </cell>
          <cell r="E445">
            <v>1.6921340801940101E-2</v>
          </cell>
          <cell r="H445">
            <v>7.343950276314673E-2</v>
          </cell>
          <cell r="I445">
            <v>4.0073904933669237E-6</v>
          </cell>
        </row>
        <row r="446">
          <cell r="A446" t="str">
            <v>D-RHNM_LTH_CHPNGA</v>
          </cell>
          <cell r="B446" t="str">
            <v>VAR_fin</v>
          </cell>
          <cell r="C446" t="str">
            <v>RHNM_LTH_CHPNGA</v>
          </cell>
          <cell r="D446">
            <v>2.3962735083265195E-5</v>
          </cell>
          <cell r="E446">
            <v>7.882138116960033E-2</v>
          </cell>
          <cell r="F446">
            <v>7.6258544657500801E-2</v>
          </cell>
          <cell r="G446">
            <v>0.30899860697624021</v>
          </cell>
          <cell r="H446">
            <v>0.15542480269609557</v>
          </cell>
          <cell r="I446">
            <v>1.706456592361694E-5</v>
          </cell>
          <cell r="J446"/>
          <cell r="K446"/>
        </row>
        <row r="447">
          <cell r="A447" t="str">
            <v>RHNM-SHELCHP</v>
          </cell>
          <cell r="B447" t="str">
            <v>VAR_fout</v>
          </cell>
          <cell r="C447" t="str">
            <v>RHNM-SHAELCH</v>
          </cell>
          <cell r="E447">
            <v>1.5115948266964627E-4</v>
          </cell>
          <cell r="F447">
            <v>0.86243328708729505</v>
          </cell>
          <cell r="G447">
            <v>1.5501536816000527</v>
          </cell>
          <cell r="H447">
            <v>2.5395969096840494</v>
          </cell>
          <cell r="I447">
            <v>3.209964101813632</v>
          </cell>
        </row>
        <row r="448">
          <cell r="A448" t="str">
            <v>RHNM-SHELCHP</v>
          </cell>
          <cell r="B448" t="str">
            <v>VAR_fin</v>
          </cell>
          <cell r="C448" t="str">
            <v>RHNM_ELC</v>
          </cell>
          <cell r="E448">
            <v>4.6462955738620769E-5</v>
          </cell>
          <cell r="F448">
            <v>0.24893568780222183</v>
          </cell>
          <cell r="G448">
            <v>0.41951360747147898</v>
          </cell>
          <cell r="H448">
            <v>0.63804258799553826</v>
          </cell>
          <cell r="I448">
            <v>0.75226459209387775</v>
          </cell>
        </row>
        <row r="449">
          <cell r="A449" t="str">
            <v>RHNM-SHELCHP</v>
          </cell>
          <cell r="B449" t="str">
            <v>VAR_fin</v>
          </cell>
          <cell r="C449" t="str">
            <v>RHNMELCHPC</v>
          </cell>
          <cell r="E449">
            <v>1.5115948266964627E-4</v>
          </cell>
          <cell r="F449">
            <v>0.86243328708729505</v>
          </cell>
          <cell r="G449">
            <v>1.5501536816000527</v>
          </cell>
          <cell r="H449">
            <v>2.5395969096840494</v>
          </cell>
          <cell r="I449">
            <v>3.209964101813632</v>
          </cell>
        </row>
        <row r="450">
          <cell r="A450" t="str">
            <v>RHNM-SHELCHP</v>
          </cell>
          <cell r="B450" t="str">
            <v>VAR_ncap</v>
          </cell>
          <cell r="C450" t="str">
            <v>-</v>
          </cell>
          <cell r="E450">
            <v>4.1551077909965801E-4</v>
          </cell>
          <cell r="F450">
            <v>6.6701271621799396E-2</v>
          </cell>
          <cell r="G450">
            <v>5.3296781065042098E-2</v>
          </cell>
          <cell r="H450">
            <v>0.107965415180881</v>
          </cell>
          <cell r="I450">
            <v>0.15309814978644501</v>
          </cell>
        </row>
        <row r="451">
          <cell r="A451" t="str">
            <v>RHNM-SHELCHP</v>
          </cell>
          <cell r="B451" t="str">
            <v>VAR_cap</v>
          </cell>
          <cell r="C451" t="str">
            <v>-</v>
          </cell>
          <cell r="E451">
            <v>4.1551077909965801E-4</v>
          </cell>
          <cell r="F451">
            <v>6.7116491272700182E-2</v>
          </cell>
          <cell r="G451">
            <v>0.120412993203875</v>
          </cell>
          <cell r="H451">
            <v>0.1984445526601924</v>
          </cell>
          <cell r="I451">
            <v>0.2493295958544931</v>
          </cell>
        </row>
        <row r="452">
          <cell r="A452" t="str">
            <v>D-IH2R</v>
          </cell>
          <cell r="B452" t="str">
            <v>VAR_fout</v>
          </cell>
          <cell r="C452" t="str">
            <v>IH2</v>
          </cell>
          <cell r="G452">
            <v>6.1946671592836991E-3</v>
          </cell>
          <cell r="H452">
            <v>7.3590143692477596</v>
          </cell>
          <cell r="I452">
            <v>7.3832966231199419</v>
          </cell>
        </row>
        <row r="453">
          <cell r="A453" t="str">
            <v>D-IH2R</v>
          </cell>
          <cell r="B453" t="str">
            <v>VAR_fin</v>
          </cell>
          <cell r="C453" t="str">
            <v>H2</v>
          </cell>
          <cell r="G453">
            <v>6.1946671592836991E-3</v>
          </cell>
          <cell r="H453">
            <v>7.3590143692477596</v>
          </cell>
          <cell r="I453">
            <v>7.3832966231199419</v>
          </cell>
        </row>
        <row r="454">
          <cell r="A454" t="str">
            <v>D-IH2R</v>
          </cell>
          <cell r="B454" t="str">
            <v>VAR_ncap</v>
          </cell>
          <cell r="C454" t="str">
            <v>-</v>
          </cell>
          <cell r="G454">
            <v>4.14874273831515E-4</v>
          </cell>
          <cell r="H454">
            <v>0.23521925112459399</v>
          </cell>
          <cell r="I454">
            <v>0.179572013675626</v>
          </cell>
        </row>
        <row r="455">
          <cell r="A455" t="str">
            <v>D-IH2R</v>
          </cell>
          <cell r="B455" t="str">
            <v>VAR_cap</v>
          </cell>
          <cell r="C455" t="str">
            <v>-</v>
          </cell>
          <cell r="G455">
            <v>4.14874273831515E-4</v>
          </cell>
          <cell r="H455">
            <v>0.25929037774988001</v>
          </cell>
          <cell r="I455">
            <v>0.26013960482909299</v>
          </cell>
        </row>
        <row r="456">
          <cell r="A456" t="str">
            <v>RHEM-SHSTG-ELC</v>
          </cell>
          <cell r="B456" t="str">
            <v>VAR_fout</v>
          </cell>
          <cell r="C456" t="str">
            <v>RHEM-SHAELCB</v>
          </cell>
          <cell r="D456">
            <v>9.1474803233537297E-8</v>
          </cell>
          <cell r="E456">
            <v>0.51603144904977127</v>
          </cell>
          <cell r="F456">
            <v>9.4696584847729706E-3</v>
          </cell>
          <cell r="G456">
            <v>1.3473331964910437E-3</v>
          </cell>
          <cell r="H456">
            <v>1.8839328508053044E-4</v>
          </cell>
          <cell r="I456">
            <v>1.8000870516633678E-4</v>
          </cell>
        </row>
        <row r="457">
          <cell r="A457" t="str">
            <v>RHEM-SHSTG-ELC</v>
          </cell>
          <cell r="B457" t="str">
            <v>VAR_fin</v>
          </cell>
          <cell r="C457" t="str">
            <v>RHEM-SHAELCB</v>
          </cell>
          <cell r="D457">
            <v>3.0888154391191587E-6</v>
          </cell>
          <cell r="E457">
            <v>0.5160517625654033</v>
          </cell>
          <cell r="F457">
            <v>9.4676709066028007E-3</v>
          </cell>
          <cell r="G457">
            <v>1.3452916463516256E-3</v>
          </cell>
          <cell r="H457">
            <v>1.8883246444127182E-4</v>
          </cell>
          <cell r="I457">
            <v>1.7986919225292805E-4</v>
          </cell>
        </row>
        <row r="458">
          <cell r="A458" t="str">
            <v>RHEM-SHSTG-ELC</v>
          </cell>
          <cell r="B458" t="str">
            <v>VAR_ncap</v>
          </cell>
          <cell r="C458" t="str">
            <v>-</v>
          </cell>
          <cell r="D458">
            <v>1.7252711956788801E-2</v>
          </cell>
          <cell r="E458">
            <v>3.4623889700868798E-2</v>
          </cell>
          <cell r="F458">
            <v>2.4106577754780001E-5</v>
          </cell>
          <cell r="G458">
            <v>2.25196003025658E-5</v>
          </cell>
          <cell r="H458">
            <v>3.43350245939248E-5</v>
          </cell>
          <cell r="I458">
            <v>2.31039947002249E-5</v>
          </cell>
        </row>
        <row r="459">
          <cell r="A459" t="str">
            <v>RHEM-SHSTG-ELC</v>
          </cell>
          <cell r="B459" t="str">
            <v>VAR_cap</v>
          </cell>
          <cell r="C459" t="str">
            <v>-</v>
          </cell>
          <cell r="D459">
            <v>1.7252711956788801E-2</v>
          </cell>
          <cell r="E459">
            <v>5.1832987808987332E-2</v>
          </cell>
          <cell r="F459">
            <v>1.0367641863024968E-3</v>
          </cell>
          <cell r="G459">
            <v>3.0190460045460138E-4</v>
          </cell>
          <cell r="H459">
            <v>5.4968116620434405E-5</v>
          </cell>
          <cell r="I459">
            <v>4.0512134761253596E-5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5.4527513034085195E-4</v>
          </cell>
          <cell r="H460">
            <v>5.2348252964126696E-4</v>
          </cell>
          <cell r="I460">
            <v>1.81505408245406E-4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5.4527513034085195E-4</v>
          </cell>
          <cell r="H461">
            <v>8.3582146485306711E-4</v>
          </cell>
          <cell r="I461">
            <v>3.3352794357379502E-4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74.111154758224004</v>
          </cell>
          <cell r="F462">
            <v>76.093376262787288</v>
          </cell>
          <cell r="G462">
            <v>77.130034444764803</v>
          </cell>
          <cell r="H462">
            <v>78.127545789073338</v>
          </cell>
          <cell r="I462">
            <v>78.732239804249261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6.4727670720042072E-3</v>
          </cell>
          <cell r="G463">
            <v>6.7647927872035284E-3</v>
          </cell>
          <cell r="H463">
            <v>1.4771449915584925E-2</v>
          </cell>
          <cell r="I463">
            <v>1.4900141984519583E-2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61.718477100047544</v>
          </cell>
          <cell r="E464">
            <v>58.031144189879541</v>
          </cell>
          <cell r="F464">
            <v>57.948111459125705</v>
          </cell>
          <cell r="G464">
            <v>52.471414165134156</v>
          </cell>
          <cell r="H464">
            <v>48.743980345152124</v>
          </cell>
          <cell r="I464">
            <v>49.154926348235449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1.4007930704307023</v>
          </cell>
          <cell r="F465">
            <v>3.1636351887131888</v>
          </cell>
          <cell r="G465">
            <v>5.6422966927536722</v>
          </cell>
          <cell r="H465">
            <v>6.1464704186932826</v>
          </cell>
          <cell r="I465">
            <v>6.1576581966312487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4.2587876174618877</v>
          </cell>
          <cell r="F466">
            <v>4.2589129559598309</v>
          </cell>
          <cell r="G466">
            <v>8.2338106843903631</v>
          </cell>
          <cell r="H466">
            <v>12.596276310098123</v>
          </cell>
          <cell r="I466">
            <v>12.79999370727576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9.8139131348082422</v>
          </cell>
          <cell r="E467">
            <v>10.335085625496058</v>
          </cell>
          <cell r="F467">
            <v>10.632598111779169</v>
          </cell>
          <cell r="G467">
            <v>10.689638673443996</v>
          </cell>
          <cell r="H467">
            <v>10.567682819630408</v>
          </cell>
          <cell r="I467">
            <v>10.55149392767621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6.7651255995275286E-2</v>
          </cell>
          <cell r="E468">
            <v>8.5514351114986939E-2</v>
          </cell>
          <cell r="F468">
            <v>8.3832222307098234E-2</v>
          </cell>
          <cell r="G468">
            <v>8.627881289026007E-2</v>
          </cell>
          <cell r="H468">
            <v>5.8551960178655937E-2</v>
          </cell>
          <cell r="I468">
            <v>5.3406689478779537E-2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3.0471840652389944E-4</v>
          </cell>
          <cell r="F469">
            <v>8.2193331417736593E-4</v>
          </cell>
          <cell r="G469">
            <v>1.0309697738782877E-3</v>
          </cell>
          <cell r="H469">
            <v>5.3739769308706138E-4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3.0471885722194517E-4</v>
          </cell>
          <cell r="F470">
            <v>8.2216748253478703E-4</v>
          </cell>
          <cell r="G470">
            <v>1.0313962393625688E-3</v>
          </cell>
          <cell r="H470">
            <v>5.3751515746311928E-4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6.0943726374584461E-4</v>
          </cell>
          <cell r="F471">
            <v>1.6363639619702754E-3</v>
          </cell>
          <cell r="G471">
            <v>2.0562603557677445E-3</v>
          </cell>
          <cell r="H471">
            <v>1.0668537534311053E-3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1.4051087342968714E-2</v>
          </cell>
          <cell r="G472">
            <v>3.3526684549039051E-2</v>
          </cell>
          <cell r="H472">
            <v>7.9764684901166935E-2</v>
          </cell>
          <cell r="I472">
            <v>9.5835589929822801E-2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1.406781393966826E-2</v>
          </cell>
          <cell r="G473">
            <v>3.3543868069520907E-2</v>
          </cell>
          <cell r="H473">
            <v>7.9778910927829724E-2</v>
          </cell>
          <cell r="I473">
            <v>9.5855563038160327E-2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2.5036672280851701E-5</v>
          </cell>
          <cell r="E474">
            <v>7.1594405237530099E-6</v>
          </cell>
          <cell r="F474">
            <v>3.9885326414556901E-3</v>
          </cell>
          <cell r="G474">
            <v>6.9485754480941003E-3</v>
          </cell>
          <cell r="H474">
            <v>9.94547376837146E-3</v>
          </cell>
          <cell r="I474">
            <v>1.54169262827023E-2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2.5036672280851701E-5</v>
          </cell>
          <cell r="E475">
            <v>6.7351194171000377E-7</v>
          </cell>
          <cell r="F475">
            <v>3.9842058347284905E-3</v>
          </cell>
          <cell r="G475">
            <v>1.0912749794488079E-2</v>
          </cell>
          <cell r="H475">
            <v>2.0588884721448809E-2</v>
          </cell>
          <cell r="I475">
            <v>2.4803994623704299E-2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0.43672829176526362</v>
          </cell>
          <cell r="E476">
            <v>0.55206585074646397</v>
          </cell>
          <cell r="F476">
            <v>4.8458373681207121</v>
          </cell>
          <cell r="G476">
            <v>8.2328869145078443</v>
          </cell>
          <cell r="H476">
            <v>8.2330869258935255</v>
          </cell>
          <cell r="I476">
            <v>8.2330973457852341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0.43672829176526362</v>
          </cell>
          <cell r="E477">
            <v>0.55206585074646397</v>
          </cell>
          <cell r="F477">
            <v>4.8458373681207121</v>
          </cell>
          <cell r="G477">
            <v>8.2328869145078443</v>
          </cell>
          <cell r="H477">
            <v>8.2330869258935255</v>
          </cell>
          <cell r="I477">
            <v>8.2330973457852341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2.5837241228962593E-4</v>
          </cell>
          <cell r="H478">
            <v>5.5163779029631559E-4</v>
          </cell>
          <cell r="I478">
            <v>2.9025323195850159E-4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4.5222212296084312E-4</v>
          </cell>
          <cell r="H479">
            <v>5.5170814416187464E-4</v>
          </cell>
          <cell r="I479">
            <v>2.9027950506608856E-4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7.0865411110079867E-4</v>
          </cell>
          <cell r="H480">
            <v>1.0978549219367163E-3</v>
          </cell>
          <cell r="I480">
            <v>5.7699656204965853E-4</v>
          </cell>
        </row>
        <row r="481">
          <cell r="A481" t="str">
            <v>RHNS-SHLFOBR</v>
          </cell>
          <cell r="B481" t="str">
            <v>VAR_fout</v>
          </cell>
          <cell r="C481" t="str">
            <v>CO2_R</v>
          </cell>
          <cell r="E481">
            <v>5.2262727194809398E-3</v>
          </cell>
          <cell r="F481">
            <v>1.06360595763099</v>
          </cell>
          <cell r="G481">
            <v>1.63778415625942</v>
          </cell>
          <cell r="H481">
            <v>1.3756074567143699</v>
          </cell>
        </row>
        <row r="482">
          <cell r="A482" t="str">
            <v>RHNS-SHLFOBR</v>
          </cell>
          <cell r="B482" t="str">
            <v>VAR_fout</v>
          </cell>
          <cell r="C482" t="str">
            <v>RHNS-SHLFO</v>
          </cell>
          <cell r="E482">
            <v>6.3526042214405448E-5</v>
          </cell>
          <cell r="F482">
            <v>1.369033218351721E-2</v>
          </cell>
          <cell r="G482">
            <v>2.1089482758251257E-2</v>
          </cell>
          <cell r="H482">
            <v>1.7713503959038677E-2</v>
          </cell>
        </row>
        <row r="483">
          <cell r="A483" t="str">
            <v>RHNS-SHLFOBR</v>
          </cell>
          <cell r="B483" t="str">
            <v>VAR_fin</v>
          </cell>
          <cell r="C483" t="str">
            <v>RLFO</v>
          </cell>
          <cell r="E483">
            <v>7.091279130910368E-5</v>
          </cell>
          <cell r="F483">
            <v>1.4431559805033795E-2</v>
          </cell>
          <cell r="G483">
            <v>2.2222308768784501E-2</v>
          </cell>
          <cell r="H483">
            <v>1.8664958707114914E-2</v>
          </cell>
        </row>
        <row r="484">
          <cell r="A484" t="str">
            <v>RHNS-SHLFOBR</v>
          </cell>
          <cell r="B484" t="str">
            <v>VAR_ncap</v>
          </cell>
          <cell r="C484" t="str">
            <v>-</v>
          </cell>
          <cell r="E484">
            <v>2.7493845007580498E-5</v>
          </cell>
          <cell r="F484">
            <v>7.3078715665039597E-3</v>
          </cell>
        </row>
        <row r="485">
          <cell r="A485" t="str">
            <v>RHNS-SHLFOBR</v>
          </cell>
          <cell r="B485" t="str">
            <v>VAR_cap</v>
          </cell>
          <cell r="C485" t="str">
            <v>-</v>
          </cell>
          <cell r="E485">
            <v>2.7493845007580498E-5</v>
          </cell>
          <cell r="F485">
            <v>7.3297693960927982E-3</v>
          </cell>
          <cell r="G485">
            <v>7.324713722879044E-3</v>
          </cell>
          <cell r="H485">
            <v>1.2943546728518013E-3</v>
          </cell>
        </row>
        <row r="486">
          <cell r="A486" t="str">
            <v>D-SNGA</v>
          </cell>
          <cell r="B486" t="str">
            <v>VAR_fout</v>
          </cell>
          <cell r="C486" t="str">
            <v>CO2</v>
          </cell>
          <cell r="D486">
            <v>1522.9449987783901</v>
          </cell>
          <cell r="E486">
            <v>1512.46766905241</v>
          </cell>
          <cell r="F486">
            <v>1281.92679755687</v>
          </cell>
          <cell r="G486">
            <v>943.59055520280901</v>
          </cell>
          <cell r="H486">
            <v>354.15639916172898</v>
          </cell>
          <cell r="I486">
            <v>186.773852878822</v>
          </cell>
        </row>
        <row r="487">
          <cell r="A487" t="str">
            <v>D-SNGA</v>
          </cell>
          <cell r="B487" t="str">
            <v>VAR_fout</v>
          </cell>
          <cell r="C487" t="str">
            <v>SNGA</v>
          </cell>
          <cell r="D487">
            <v>27.221953095616669</v>
          </cell>
          <cell r="E487">
            <v>28.488465797376634</v>
          </cell>
          <cell r="F487">
            <v>23.269351399927121</v>
          </cell>
          <cell r="G487">
            <v>16.677391312660767</v>
          </cell>
          <cell r="H487">
            <v>6.2599473130970766</v>
          </cell>
          <cell r="I487">
            <v>3.3014660506740556</v>
          </cell>
        </row>
        <row r="488">
          <cell r="A488" t="str">
            <v>D-SNGA</v>
          </cell>
          <cell r="B488" t="str">
            <v>VAR_fout</v>
          </cell>
          <cell r="C488" t="str">
            <v>RSH2</v>
          </cell>
          <cell r="G488">
            <v>1.0116658088669499E-3</v>
          </cell>
          <cell r="H488">
            <v>9.8004263641054395E-3</v>
          </cell>
          <cell r="I488">
            <v>8.2348235424365736E-3</v>
          </cell>
        </row>
        <row r="489">
          <cell r="A489" t="str">
            <v>D-SNGA</v>
          </cell>
          <cell r="B489" t="str">
            <v>VAR_fin</v>
          </cell>
          <cell r="C489" t="str">
            <v>NGA</v>
          </cell>
          <cell r="D489">
            <v>27.002570900326056</v>
          </cell>
          <cell r="E489">
            <v>26.816802642773219</v>
          </cell>
          <cell r="F489">
            <v>22.729198538242311</v>
          </cell>
          <cell r="G489">
            <v>16.730328992957617</v>
          </cell>
          <cell r="H489">
            <v>6.2793687794632813</v>
          </cell>
          <cell r="I489">
            <v>3.3115931361493263</v>
          </cell>
        </row>
        <row r="490">
          <cell r="A490" t="str">
            <v>D-SNGA</v>
          </cell>
          <cell r="B490" t="str">
            <v>VAR_fin</v>
          </cell>
          <cell r="C490" t="str">
            <v>BNGA</v>
          </cell>
          <cell r="D490">
            <v>0.30634597987518442</v>
          </cell>
          <cell r="E490">
            <v>1.7626729654735438</v>
          </cell>
          <cell r="F490">
            <v>0.61448958746851545</v>
          </cell>
          <cell r="G490">
            <v>3.6510868008713364E-4</v>
          </cell>
          <cell r="H490">
            <v>8.5915397912069834E-4</v>
          </cell>
          <cell r="I490">
            <v>5.6543882245736776E-4</v>
          </cell>
        </row>
        <row r="491">
          <cell r="A491" t="str">
            <v>D-SNGA</v>
          </cell>
          <cell r="B491" t="str">
            <v>VAR_fin</v>
          </cell>
          <cell r="C491" t="str">
            <v>H2</v>
          </cell>
          <cell r="G491">
            <v>1.0110673749911304E-3</v>
          </cell>
          <cell r="H491">
            <v>9.8001626051426784E-3</v>
          </cell>
          <cell r="I491">
            <v>8.2323500789173512E-3</v>
          </cell>
        </row>
        <row r="492">
          <cell r="A492" t="str">
            <v>D-SNGA</v>
          </cell>
          <cell r="B492" t="str">
            <v>VAR_ncap</v>
          </cell>
          <cell r="C492" t="str">
            <v>-</v>
          </cell>
          <cell r="D492">
            <v>1.41857003071324E-6</v>
          </cell>
          <cell r="E492">
            <v>2.4410752184974402E-7</v>
          </cell>
          <cell r="F492">
            <v>3.93003715403013E-7</v>
          </cell>
          <cell r="G492">
            <v>4.6290221630771499E-7</v>
          </cell>
          <cell r="H492">
            <v>9.3488651256780105E-7</v>
          </cell>
          <cell r="I492">
            <v>1.5818383354337199E-6</v>
          </cell>
        </row>
        <row r="493">
          <cell r="A493" t="str">
            <v>D-SNGA</v>
          </cell>
          <cell r="B493" t="str">
            <v>VAR_cap</v>
          </cell>
          <cell r="C493" t="str">
            <v>-</v>
          </cell>
          <cell r="D493">
            <v>2.235053620195171</v>
          </cell>
          <cell r="E493">
            <v>2.2350538643026927</v>
          </cell>
          <cell r="F493">
            <v>2.2350542573064081</v>
          </cell>
          <cell r="G493">
            <v>2.2350547202086246</v>
          </cell>
          <cell r="H493">
            <v>2.2350563679156346</v>
          </cell>
          <cell r="I493">
            <v>1.12089625061769</v>
          </cell>
        </row>
        <row r="494">
          <cell r="A494" t="str">
            <v>D-IPLT</v>
          </cell>
          <cell r="B494" t="str">
            <v>VAR_fout</v>
          </cell>
          <cell r="C494" t="str">
            <v>IPLT</v>
          </cell>
          <cell r="D494">
            <v>0.62578927773692261</v>
          </cell>
          <cell r="E494">
            <v>0.73757390345390572</v>
          </cell>
          <cell r="F494">
            <v>0.73754823578837281</v>
          </cell>
          <cell r="G494">
            <v>0.73549626486535402</v>
          </cell>
          <cell r="H494">
            <v>0.7314246504841333</v>
          </cell>
          <cell r="I494">
            <v>0.72737187061978481</v>
          </cell>
        </row>
        <row r="495">
          <cell r="A495" t="str">
            <v>D-IPLT</v>
          </cell>
          <cell r="B495" t="str">
            <v>VAR_fin</v>
          </cell>
          <cell r="C495" t="str">
            <v>PLT</v>
          </cell>
          <cell r="D495">
            <v>0.62578927773692261</v>
          </cell>
          <cell r="E495">
            <v>0.73757390345390572</v>
          </cell>
          <cell r="F495">
            <v>0.73754823578837281</v>
          </cell>
          <cell r="G495">
            <v>0.73549626486535402</v>
          </cell>
          <cell r="H495">
            <v>0.7314246504841333</v>
          </cell>
          <cell r="I495">
            <v>0.72737187061978481</v>
          </cell>
        </row>
        <row r="496">
          <cell r="A496" t="str">
            <v>ITOT-SWHWODBR</v>
          </cell>
          <cell r="B496" t="str">
            <v>VAR_fout</v>
          </cell>
          <cell r="C496" t="str">
            <v>ITOT-SWH</v>
          </cell>
          <cell r="D496">
            <v>5.3111210482457301</v>
          </cell>
          <cell r="E496">
            <v>6.266939110081398</v>
          </cell>
          <cell r="F496">
            <v>5.8352557987244813</v>
          </cell>
          <cell r="G496">
            <v>5.5503596754487132</v>
          </cell>
          <cell r="H496">
            <v>6.6352913315803788</v>
          </cell>
          <cell r="I496">
            <v>5.288063758849221</v>
          </cell>
        </row>
        <row r="497">
          <cell r="A497" t="str">
            <v>ITOT-SWHWODBR</v>
          </cell>
          <cell r="B497" t="str">
            <v>VAR_fin</v>
          </cell>
          <cell r="C497" t="str">
            <v>IWOD</v>
          </cell>
          <cell r="D497">
            <v>9.0019000817724155</v>
          </cell>
          <cell r="E497">
            <v>10.609942059957206</v>
          </cell>
          <cell r="F497">
            <v>9.8624041668582834</v>
          </cell>
          <cell r="G497">
            <v>9.3545387788461429</v>
          </cell>
          <cell r="H497">
            <v>11.120599997062094</v>
          </cell>
          <cell r="I497">
            <v>8.8134395980820308</v>
          </cell>
        </row>
        <row r="498">
          <cell r="A498" t="str">
            <v>ITOT-SWHWODBR</v>
          </cell>
          <cell r="B498" t="str">
            <v>VAR_fin</v>
          </cell>
          <cell r="C498" t="str">
            <v>ITOTWODBRC</v>
          </cell>
          <cell r="D498">
            <v>5.3111210482457301</v>
          </cell>
          <cell r="E498">
            <v>6.266939110081398</v>
          </cell>
          <cell r="F498">
            <v>5.8352557987244813</v>
          </cell>
          <cell r="G498">
            <v>5.5503596754487132</v>
          </cell>
          <cell r="H498">
            <v>6.6352913315803788</v>
          </cell>
          <cell r="I498">
            <v>5.288063758849221</v>
          </cell>
        </row>
        <row r="499">
          <cell r="A499" t="str">
            <v>ITOT-SWHWODBR</v>
          </cell>
          <cell r="B499" t="str">
            <v>VAR_ncap</v>
          </cell>
          <cell r="C499" t="str">
            <v>-</v>
          </cell>
          <cell r="E499">
            <v>5.2410621099055303E-2</v>
          </cell>
          <cell r="F499">
            <v>1.36272809539369E-5</v>
          </cell>
          <cell r="G499">
            <v>1.523974906039E-5</v>
          </cell>
          <cell r="H499">
            <v>5.9334228105131399E-2</v>
          </cell>
          <cell r="I499">
            <v>0.14145970782155401</v>
          </cell>
        </row>
        <row r="500">
          <cell r="A500" t="str">
            <v>ITOT-SWHWODBR</v>
          </cell>
          <cell r="B500" t="str">
            <v>VAR_cap</v>
          </cell>
          <cell r="C500" t="str">
            <v>-</v>
          </cell>
          <cell r="D500">
            <v>0.28883369534761499</v>
          </cell>
          <cell r="E500">
            <v>0.34124254888779293</v>
          </cell>
          <cell r="F500">
            <v>0.34111798502809476</v>
          </cell>
          <cell r="G500">
            <v>0.34105740923176664</v>
          </cell>
          <cell r="H500">
            <v>0.39380013018872551</v>
          </cell>
          <cell r="I500">
            <v>0.32597904429977403</v>
          </cell>
        </row>
        <row r="501">
          <cell r="A501" t="str">
            <v>D-ITOT_KEV_WOD_ELC_CHP</v>
          </cell>
          <cell r="B501" t="str">
            <v>VAR_fout</v>
          </cell>
          <cell r="C501" t="str">
            <v>ITOT_ELC</v>
          </cell>
          <cell r="D501">
            <v>5.873997390942507E-4</v>
          </cell>
          <cell r="E501">
            <v>2.3986221584399489E-4</v>
          </cell>
          <cell r="F501">
            <v>4.3104251549281594E-4</v>
          </cell>
          <cell r="G501">
            <v>2.2311397818503545E-3</v>
          </cell>
          <cell r="H501">
            <v>2.6879569951905227</v>
          </cell>
          <cell r="I501">
            <v>3.6202919185194289</v>
          </cell>
        </row>
        <row r="502">
          <cell r="A502" t="str">
            <v>D-ITOT_KEV_WOD_ELC_CHP</v>
          </cell>
          <cell r="B502" t="str">
            <v>VAR_fout</v>
          </cell>
          <cell r="C502" t="str">
            <v>ELC5</v>
          </cell>
          <cell r="D502">
            <v>0.17205040140673161</v>
          </cell>
          <cell r="E502">
            <v>0.52138865923415334</v>
          </cell>
          <cell r="F502">
            <v>1.1014064283563905</v>
          </cell>
          <cell r="G502">
            <v>1.4915095388077309</v>
          </cell>
          <cell r="H502">
            <v>0.34916111299961006</v>
          </cell>
          <cell r="I502">
            <v>0.51737301983633088</v>
          </cell>
        </row>
        <row r="503">
          <cell r="A503" t="str">
            <v>D-ITOT_KEV_WOD_ELC_CHP</v>
          </cell>
          <cell r="B503" t="str">
            <v>VAR_fin</v>
          </cell>
          <cell r="C503" t="str">
            <v>ITOT_KEV_WOD_ELC_CHP</v>
          </cell>
          <cell r="D503">
            <v>0.17263780114582578</v>
          </cell>
          <cell r="E503">
            <v>0.52162852144999672</v>
          </cell>
          <cell r="F503">
            <v>1.1018348073735371</v>
          </cell>
          <cell r="G503">
            <v>1.4937366312243643</v>
          </cell>
          <cell r="H503">
            <v>3.0371181081901319</v>
          </cell>
          <cell r="I503">
            <v>4.1376649383557602</v>
          </cell>
        </row>
        <row r="504">
          <cell r="A504" t="str">
            <v>RHEM-SHSTG-SOL</v>
          </cell>
          <cell r="B504" t="str">
            <v>VAR_fout</v>
          </cell>
          <cell r="C504" t="str">
            <v>RHEM-SHASOL</v>
          </cell>
          <cell r="D504">
            <v>6.3012426760784176E-6</v>
          </cell>
          <cell r="E504">
            <v>4.7090635951549415E-6</v>
          </cell>
          <cell r="F504">
            <v>2.4189134248281861E-3</v>
          </cell>
          <cell r="G504">
            <v>2.8159020257838259E-3</v>
          </cell>
          <cell r="H504">
            <v>1.251747435965346E-3</v>
          </cell>
          <cell r="I504">
            <v>2.2010165574814929E-3</v>
          </cell>
        </row>
        <row r="505">
          <cell r="A505" t="str">
            <v>RHEM-SHSTG-SOL</v>
          </cell>
          <cell r="B505" t="str">
            <v>VAR_fin</v>
          </cell>
          <cell r="C505" t="str">
            <v>RHEM-SHASOL</v>
          </cell>
          <cell r="D505">
            <v>9.544663191669335E-7</v>
          </cell>
          <cell r="E505">
            <v>3.4592950645129792E-6</v>
          </cell>
          <cell r="F505">
            <v>2.4171466640720727E-3</v>
          </cell>
          <cell r="G505">
            <v>2.8151345768260912E-3</v>
          </cell>
          <cell r="H505">
            <v>1.2514030614067483E-3</v>
          </cell>
          <cell r="I505">
            <v>2.2007749031215181E-3</v>
          </cell>
        </row>
        <row r="506">
          <cell r="A506" t="str">
            <v>RHEM-SHSTG-SOL</v>
          </cell>
          <cell r="B506" t="str">
            <v>VAR_ncap</v>
          </cell>
          <cell r="C506" t="str">
            <v>-</v>
          </cell>
          <cell r="D506">
            <v>1.45449754777194E-2</v>
          </cell>
          <cell r="E506">
            <v>1.55174680478697E-3</v>
          </cell>
          <cell r="F506">
            <v>1.8866821148512399E-7</v>
          </cell>
          <cell r="G506">
            <v>2.3598036837426501E-7</v>
          </cell>
          <cell r="H506">
            <v>3.90520639616816E-4</v>
          </cell>
          <cell r="I506">
            <v>2.5414677219469698E-4</v>
          </cell>
        </row>
        <row r="507">
          <cell r="A507" t="str">
            <v>RHEM-SHSTG-SOL</v>
          </cell>
          <cell r="B507" t="str">
            <v>VAR_cap</v>
          </cell>
          <cell r="C507" t="str">
            <v>-</v>
          </cell>
          <cell r="D507">
            <v>1.45449754777194E-2</v>
          </cell>
          <cell r="E507">
            <v>1.6096722282506401E-2</v>
          </cell>
          <cell r="F507">
            <v>1.6096910950717799E-2</v>
          </cell>
          <cell r="G507">
            <v>1.6097146931086201E-2</v>
          </cell>
          <cell r="H507">
            <v>4.9665923827131597E-4</v>
          </cell>
          <cell r="I507">
            <v>5.8237444170910796E-4</v>
          </cell>
        </row>
        <row r="508">
          <cell r="A508" t="str">
            <v>ITOT-SWHCONBR10</v>
          </cell>
          <cell r="B508" t="str">
            <v>VAR_fout</v>
          </cell>
          <cell r="C508" t="str">
            <v>ITOT-ELS</v>
          </cell>
          <cell r="E508">
            <v>3.4371518431843692E-5</v>
          </cell>
          <cell r="F508">
            <v>3.4621057716745533E-5</v>
          </cell>
          <cell r="G508">
            <v>3.4200497807428557E-5</v>
          </cell>
          <cell r="H508">
            <v>3.8014527305587099E-5</v>
          </cell>
          <cell r="I508">
            <v>2.2181792374388664E-5</v>
          </cell>
        </row>
        <row r="509">
          <cell r="A509" t="str">
            <v>ITOT-SWHCONBR10</v>
          </cell>
          <cell r="B509" t="str">
            <v>VAR_fout</v>
          </cell>
          <cell r="C509" t="str">
            <v>ITOT-SWHC</v>
          </cell>
          <cell r="E509">
            <v>2.1166339164599735E-4</v>
          </cell>
          <cell r="F509">
            <v>2.1320008056173356E-4</v>
          </cell>
          <cell r="G509">
            <v>2.106102288223387E-4</v>
          </cell>
          <cell r="H509">
            <v>2.3409741985286889E-4</v>
          </cell>
          <cell r="I509">
            <v>1.3665252163686575E-4</v>
          </cell>
        </row>
        <row r="510">
          <cell r="A510" t="str">
            <v>ITOT-SWHCONBR10</v>
          </cell>
          <cell r="B510" t="str">
            <v>VAR_fin</v>
          </cell>
          <cell r="C510" t="str">
            <v>CON</v>
          </cell>
          <cell r="E510">
            <v>2.4603491007784117E-4</v>
          </cell>
          <cell r="F510">
            <v>2.4782113827847923E-4</v>
          </cell>
          <cell r="G510">
            <v>2.4481072662976703E-4</v>
          </cell>
          <cell r="H510">
            <v>2.7211194715845611E-4</v>
          </cell>
          <cell r="I510">
            <v>1.5884320198869073E-4</v>
          </cell>
        </row>
        <row r="511">
          <cell r="A511" t="str">
            <v>ITOT-SWHCONBR10</v>
          </cell>
          <cell r="B511" t="str">
            <v>VAR_ncap</v>
          </cell>
          <cell r="C511" t="str">
            <v>-</v>
          </cell>
          <cell r="E511">
            <v>1.24852405352269E-5</v>
          </cell>
          <cell r="F511">
            <v>1.5201365424697399E-7</v>
          </cell>
          <cell r="G511">
            <v>1.93106625485031E-7</v>
          </cell>
          <cell r="H511">
            <v>1.5394293120914999E-6</v>
          </cell>
          <cell r="I511">
            <v>1.8128164953331301E-6</v>
          </cell>
        </row>
        <row r="512">
          <cell r="A512" t="str">
            <v>ITOT-SWHCONBR10</v>
          </cell>
          <cell r="B512" t="str">
            <v>VAR_cap</v>
          </cell>
          <cell r="C512" t="str">
            <v>-</v>
          </cell>
          <cell r="E512">
            <v>1.24852405352269E-5</v>
          </cell>
          <cell r="F512">
            <v>1.26372541894738E-5</v>
          </cell>
          <cell r="G512">
            <v>1.28303608149589E-5</v>
          </cell>
          <cell r="H512">
            <v>1.43018937676135E-5</v>
          </cell>
          <cell r="I512">
            <v>8.26130862887496E-6</v>
          </cell>
        </row>
        <row r="513">
          <cell r="A513" t="str">
            <v>SCOM-SHSTG</v>
          </cell>
          <cell r="B513" t="str">
            <v>VAR_fout</v>
          </cell>
          <cell r="C513" t="str">
            <v>AUX_SCOM-SHSTG_OUT</v>
          </cell>
          <cell r="D513">
            <v>4.807979354627885E-6</v>
          </cell>
          <cell r="E513">
            <v>1.5496357457593003E-4</v>
          </cell>
          <cell r="F513">
            <v>2.5944235864232141E-5</v>
          </cell>
          <cell r="G513">
            <v>2.8336475077244753E-5</v>
          </cell>
          <cell r="H513">
            <v>6.416816278180316E-5</v>
          </cell>
          <cell r="I513">
            <v>9.5501648814792848E-4</v>
          </cell>
        </row>
        <row r="514">
          <cell r="A514" t="str">
            <v>SCOM-SHSTG</v>
          </cell>
          <cell r="B514" t="str">
            <v>VAR_fout</v>
          </cell>
          <cell r="C514" t="str">
            <v>SCOM-SHD</v>
          </cell>
          <cell r="D514">
            <v>4.8079793546278969E-6</v>
          </cell>
          <cell r="E514">
            <v>1.550902370123652E-4</v>
          </cell>
          <cell r="F514">
            <v>2.5977370265080446E-5</v>
          </cell>
          <cell r="G514">
            <v>2.8336475077244703E-5</v>
          </cell>
          <cell r="H514">
            <v>6.4168162781803092E-5</v>
          </cell>
          <cell r="I514">
            <v>9.5501648814792838E-4</v>
          </cell>
        </row>
        <row r="515">
          <cell r="A515" t="str">
            <v>SCOM-SHSTG</v>
          </cell>
          <cell r="B515" t="str">
            <v>VAR_fin</v>
          </cell>
          <cell r="C515" t="str">
            <v>AUX_SCOM-SHSTG_IN</v>
          </cell>
          <cell r="D515">
            <v>6.2865401079028039E-6</v>
          </cell>
          <cell r="E515">
            <v>1.8977515119709916E-4</v>
          </cell>
          <cell r="F515">
            <v>3.1755110828659269E-5</v>
          </cell>
          <cell r="G515">
            <v>3.3352628278939198E-5</v>
          </cell>
          <cell r="H515">
            <v>6.9857303937102651E-5</v>
          </cell>
          <cell r="I515">
            <v>9.6515437665557324E-4</v>
          </cell>
        </row>
        <row r="516">
          <cell r="A516" t="str">
            <v>SCOM-SHSTG</v>
          </cell>
          <cell r="B516" t="str">
            <v>VAR_fin</v>
          </cell>
          <cell r="C516" t="str">
            <v>SCOM-SHD</v>
          </cell>
          <cell r="D516">
            <v>6.2865401079028039E-6</v>
          </cell>
          <cell r="E516">
            <v>1.8977515119709916E-4</v>
          </cell>
          <cell r="F516">
            <v>3.1755110828659269E-5</v>
          </cell>
          <cell r="G516">
            <v>3.3352628278939198E-5</v>
          </cell>
          <cell r="H516">
            <v>6.9857303937102651E-5</v>
          </cell>
          <cell r="I516">
            <v>9.6515437665557324E-4</v>
          </cell>
        </row>
        <row r="517">
          <cell r="A517" t="str">
            <v>SCOM-SHSTG</v>
          </cell>
          <cell r="B517" t="str">
            <v>VAR_ncap</v>
          </cell>
          <cell r="C517" t="str">
            <v>-</v>
          </cell>
          <cell r="D517">
            <v>9.0626968526504004E-4</v>
          </cell>
          <cell r="E517">
            <v>9.8869584139581495E-6</v>
          </cell>
          <cell r="F517">
            <v>8.1775288191983494E-6</v>
          </cell>
          <cell r="G517">
            <v>4.5395389796473097E-6</v>
          </cell>
          <cell r="H517">
            <v>5.3784949494510602E-4</v>
          </cell>
          <cell r="I517">
            <v>5.3649675146029299E-4</v>
          </cell>
        </row>
        <row r="518">
          <cell r="A518" t="str">
            <v>SCOM-SHSTG</v>
          </cell>
          <cell r="B518" t="str">
            <v>VAR_cap</v>
          </cell>
          <cell r="C518" t="str">
            <v>-</v>
          </cell>
          <cell r="D518">
            <v>9.0626968526504004E-4</v>
          </cell>
          <cell r="E518">
            <v>9.1456575499540647E-4</v>
          </cell>
          <cell r="F518">
            <v>9.2036412395047522E-4</v>
          </cell>
          <cell r="G518">
            <v>9.225135976599798E-4</v>
          </cell>
          <cell r="H518">
            <v>1.0479782577974596E-3</v>
          </cell>
          <cell r="I518">
            <v>1.218962020969486E-3</v>
          </cell>
        </row>
        <row r="519">
          <cell r="A519" t="str">
            <v>D-ITOT_KEV_HFC_ELC_CHP</v>
          </cell>
          <cell r="B519" t="str">
            <v>VAR_fout</v>
          </cell>
          <cell r="C519" t="str">
            <v>ITOT_ELC</v>
          </cell>
          <cell r="G519">
            <v>3.2433951052214922E-3</v>
          </cell>
          <cell r="H519">
            <v>1.8595789694979756</v>
          </cell>
          <cell r="I519">
            <v>0.78908838620100308</v>
          </cell>
        </row>
        <row r="520">
          <cell r="A520" t="str">
            <v>D-ITOT_KEV_HFC_ELC_CHP</v>
          </cell>
          <cell r="B520" t="str">
            <v>VAR_fout</v>
          </cell>
          <cell r="C520" t="str">
            <v>ELC5</v>
          </cell>
          <cell r="G520">
            <v>1.0719520813670211E-3</v>
          </cell>
          <cell r="H520">
            <v>0.25101676692920627</v>
          </cell>
          <cell r="I520">
            <v>0.15233536059184807</v>
          </cell>
        </row>
        <row r="521">
          <cell r="A521" t="str">
            <v>D-ITOT_KEV_HFC_ELC_CHP</v>
          </cell>
          <cell r="B521" t="str">
            <v>VAR_fin</v>
          </cell>
          <cell r="C521" t="str">
            <v>ITOT_KEV_HFC_ELC_CHP</v>
          </cell>
          <cell r="G521">
            <v>4.3085251339268242E-3</v>
          </cell>
          <cell r="H521">
            <v>2.1105896599351675</v>
          </cell>
          <cell r="I521">
            <v>0.94141762032191001</v>
          </cell>
        </row>
        <row r="522">
          <cell r="A522" t="str">
            <v>D-RNGA</v>
          </cell>
          <cell r="B522" t="str">
            <v>VAR_fout</v>
          </cell>
          <cell r="C522" t="str">
            <v>CO2</v>
          </cell>
          <cell r="D522">
            <v>2653.0942883654898</v>
          </cell>
          <cell r="E522">
            <v>2610.6107632552998</v>
          </cell>
          <cell r="F522">
            <v>2564.7859542844799</v>
          </cell>
          <cell r="G522">
            <v>1943.7259631168699</v>
          </cell>
          <cell r="H522">
            <v>785.396920300955</v>
          </cell>
          <cell r="I522">
            <v>441.776794189969</v>
          </cell>
        </row>
        <row r="523">
          <cell r="A523" t="str">
            <v>D-RNGA</v>
          </cell>
          <cell r="B523" t="str">
            <v>VAR_fout</v>
          </cell>
          <cell r="C523" t="str">
            <v>RNGA</v>
          </cell>
          <cell r="D523">
            <v>47.20047163690122</v>
          </cell>
          <cell r="E523">
            <v>48.283051426367543</v>
          </cell>
          <cell r="F523">
            <v>46.068529210596445</v>
          </cell>
          <cell r="G523">
            <v>34.353825793241157</v>
          </cell>
          <cell r="H523">
            <v>13.881690307789745</v>
          </cell>
          <cell r="I523">
            <v>7.8083654955546304</v>
          </cell>
        </row>
        <row r="524">
          <cell r="A524" t="str">
            <v>D-RNGA</v>
          </cell>
          <cell r="B524" t="str">
            <v>VAR_fout</v>
          </cell>
          <cell r="C524" t="str">
            <v>RSH2</v>
          </cell>
          <cell r="G524">
            <v>1.0860713733535524E-3</v>
          </cell>
          <cell r="H524">
            <v>2.1277067068659727E-2</v>
          </cell>
          <cell r="I524">
            <v>2.1814819572265415E-2</v>
          </cell>
        </row>
        <row r="525">
          <cell r="A525" t="str">
            <v>D-RNGA</v>
          </cell>
          <cell r="B525" t="str">
            <v>VAR_fin</v>
          </cell>
          <cell r="C525" t="str">
            <v>NGA</v>
          </cell>
          <cell r="D525">
            <v>47.040678871728502</v>
          </cell>
          <cell r="E525">
            <v>46.287424880413198</v>
          </cell>
          <cell r="F525">
            <v>45.474928267455205</v>
          </cell>
          <cell r="G525">
            <v>34.463226296398425</v>
          </cell>
          <cell r="H525">
            <v>13.925477310300622</v>
          </cell>
          <cell r="I525">
            <v>7.8329218828008749</v>
          </cell>
        </row>
        <row r="526">
          <cell r="A526" t="str">
            <v>D-RNGA</v>
          </cell>
          <cell r="B526" t="str">
            <v>VAR_fin</v>
          </cell>
          <cell r="C526" t="str">
            <v>BNGA</v>
          </cell>
          <cell r="D526">
            <v>0.31058031642974721</v>
          </cell>
          <cell r="E526">
            <v>2.149872527812462</v>
          </cell>
          <cell r="F526">
            <v>0.74077236895061616</v>
          </cell>
          <cell r="G526">
            <v>3.753297706050208E-4</v>
          </cell>
          <cell r="H526">
            <v>8.8011480285361278E-4</v>
          </cell>
          <cell r="I526">
            <v>5.7953536294521615E-4</v>
          </cell>
        </row>
        <row r="527">
          <cell r="A527" t="str">
            <v>D-RNGA</v>
          </cell>
          <cell r="B527" t="str">
            <v>VAR_fin</v>
          </cell>
          <cell r="C527" t="str">
            <v>H2</v>
          </cell>
          <cell r="G527">
            <v>1.0858806362314065E-3</v>
          </cell>
          <cell r="H527">
            <v>2.1276678193934605E-2</v>
          </cell>
          <cell r="I527">
            <v>2.1814265299238491E-2</v>
          </cell>
        </row>
        <row r="528">
          <cell r="A528" t="str">
            <v>D-RNGA</v>
          </cell>
          <cell r="B528" t="str">
            <v>VAR_ncap</v>
          </cell>
          <cell r="C528" t="str">
            <v>-</v>
          </cell>
          <cell r="D528">
            <v>4.4899225802439501E-7</v>
          </cell>
          <cell r="E528">
            <v>1.2998378266323401E-7</v>
          </cell>
          <cell r="F528">
            <v>1.6980418332948899E-7</v>
          </cell>
          <cell r="G528">
            <v>1.37049755744926E-7</v>
          </cell>
          <cell r="H528">
            <v>2.6780111870440698E-7</v>
          </cell>
          <cell r="I528">
            <v>4.4952441479157801E-7</v>
          </cell>
        </row>
        <row r="529">
          <cell r="A529" t="str">
            <v>D-RNGA</v>
          </cell>
          <cell r="B529" t="str">
            <v>VAR_cap</v>
          </cell>
          <cell r="C529" t="str">
            <v>-</v>
          </cell>
          <cell r="D529">
            <v>3.0972404563881781</v>
          </cell>
          <cell r="E529">
            <v>3.097240586371961</v>
          </cell>
          <cell r="F529">
            <v>3.0972407561761441</v>
          </cell>
          <cell r="G529">
            <v>3.0972408932258997</v>
          </cell>
          <cell r="H529">
            <v>3.0972413674525012</v>
          </cell>
          <cell r="I529">
            <v>1.553284057617216</v>
          </cell>
        </row>
        <row r="530">
          <cell r="A530" t="str">
            <v>RHNS-SHLTHCHPNGA</v>
          </cell>
          <cell r="B530" t="str">
            <v>VAR_fout</v>
          </cell>
          <cell r="C530" t="str">
            <v>RHNS-SHLTHC-NGA</v>
          </cell>
          <cell r="E530">
            <v>8.6982534784054181E-4</v>
          </cell>
        </row>
        <row r="531">
          <cell r="A531" t="str">
            <v>RHNS-SHLTHCHPNGA</v>
          </cell>
          <cell r="B531" t="str">
            <v>VAR_fin</v>
          </cell>
          <cell r="C531" t="str">
            <v>RHNSLTHCHPC</v>
          </cell>
          <cell r="E531">
            <v>8.6982534784054181E-4</v>
          </cell>
        </row>
        <row r="532">
          <cell r="A532" t="str">
            <v>RHNS-SHLTHCHPNGA</v>
          </cell>
          <cell r="B532" t="str">
            <v>VAR_fin</v>
          </cell>
          <cell r="C532" t="str">
            <v>RHNS_LTH_CHPNGA_ON</v>
          </cell>
          <cell r="E532">
            <v>8.7861146246519326E-4</v>
          </cell>
        </row>
        <row r="533">
          <cell r="A533" t="str">
            <v>RHNS-SHLTHCHPNGA</v>
          </cell>
          <cell r="B533" t="str">
            <v>VAR_ncap</v>
          </cell>
          <cell r="C533" t="str">
            <v>-</v>
          </cell>
          <cell r="E533">
            <v>4.3462554982800898E-4</v>
          </cell>
          <cell r="F533">
            <v>2.33162202930082E-4</v>
          </cell>
          <cell r="G533">
            <v>1.9350566853888599E-4</v>
          </cell>
          <cell r="H533">
            <v>8.0087953224526894E-5</v>
          </cell>
          <cell r="I533">
            <v>2.50972974833562E-8</v>
          </cell>
        </row>
        <row r="534">
          <cell r="A534" t="str">
            <v>RHNS-SHLTHCHPNGA</v>
          </cell>
          <cell r="B534" t="str">
            <v>VAR_cap</v>
          </cell>
          <cell r="C534" t="str">
            <v>-</v>
          </cell>
          <cell r="E534">
            <v>4.3462554982800898E-4</v>
          </cell>
          <cell r="F534">
            <v>3.6083334233786999E-4</v>
          </cell>
          <cell r="G534">
            <v>3.5813983745959304E-4</v>
          </cell>
          <cell r="H534">
            <v>1.5948168549239001E-4</v>
          </cell>
        </row>
        <row r="535">
          <cell r="A535" t="str">
            <v>D-SCOM_KEV_BIO_ELC_CHP</v>
          </cell>
          <cell r="B535" t="str">
            <v>VAR_fout</v>
          </cell>
          <cell r="C535" t="str">
            <v>ELC5</v>
          </cell>
          <cell r="D535">
            <v>0.95903162286444366</v>
          </cell>
          <cell r="E535">
            <v>1.1058268844103998</v>
          </cell>
          <cell r="F535">
            <v>1.1057963527954768</v>
          </cell>
          <cell r="G535">
            <v>1.1055413106251375</v>
          </cell>
          <cell r="H535">
            <v>0.55551820198354052</v>
          </cell>
          <cell r="I535">
            <v>0.55454991245357732</v>
          </cell>
        </row>
        <row r="536">
          <cell r="A536" t="str">
            <v>D-SCOM_KEV_BIO_ELC_CHP</v>
          </cell>
          <cell r="B536" t="str">
            <v>VAR_fout</v>
          </cell>
          <cell r="C536" t="str">
            <v>SCOM_ELC</v>
          </cell>
          <cell r="D536">
            <v>3.3482699052624868E-4</v>
          </cell>
          <cell r="E536">
            <v>1.3157060574643594E-4</v>
          </cell>
          <cell r="F536">
            <v>1.6262434146448895E-4</v>
          </cell>
          <cell r="G536">
            <v>4.1935383305156303E-4</v>
          </cell>
          <cell r="H536">
            <v>0.55045503436489873</v>
          </cell>
          <cell r="I536">
            <v>0.55142415242619025</v>
          </cell>
        </row>
        <row r="537">
          <cell r="A537" t="str">
            <v>D-SCOM_KEV_BIO_ELC_CHP</v>
          </cell>
          <cell r="B537" t="str">
            <v>VAR_fin</v>
          </cell>
          <cell r="C537" t="str">
            <v>SCOM_KEV_BIO_ELC_CHP</v>
          </cell>
          <cell r="D537">
            <v>0.95936644985496844</v>
          </cell>
          <cell r="E537">
            <v>1.1059584550161456</v>
          </cell>
          <cell r="F537">
            <v>1.1059582804628141</v>
          </cell>
          <cell r="G537">
            <v>1.1059583379508706</v>
          </cell>
          <cell r="H537">
            <v>1.1059624929928029</v>
          </cell>
          <cell r="I537">
            <v>1.105960255266893</v>
          </cell>
        </row>
        <row r="538">
          <cell r="A538" t="str">
            <v>RHES-SHLTHCHPWOD</v>
          </cell>
          <cell r="B538" t="str">
            <v>VAR_ncap</v>
          </cell>
          <cell r="C538" t="str">
            <v>-</v>
          </cell>
          <cell r="G538">
            <v>1.2403067993844099E-4</v>
          </cell>
          <cell r="H538">
            <v>1.1659162786777501E-4</v>
          </cell>
          <cell r="I538">
            <v>5.3893129225798797E-5</v>
          </cell>
        </row>
        <row r="539">
          <cell r="A539" t="str">
            <v>RHES-SHLTHCHPWOD</v>
          </cell>
          <cell r="B539" t="str">
            <v>VAR_cap</v>
          </cell>
          <cell r="C539" t="str">
            <v>-</v>
          </cell>
          <cell r="G539">
            <v>1.2403067993844099E-4</v>
          </cell>
          <cell r="H539">
            <v>1.9660488583943199E-4</v>
          </cell>
          <cell r="I539">
            <v>9.3395809978773E-5</v>
          </cell>
        </row>
        <row r="540">
          <cell r="A540" t="str">
            <v>RHES-SHSTG-NGAHP</v>
          </cell>
          <cell r="B540" t="str">
            <v>VAR_fout</v>
          </cell>
          <cell r="C540" t="str">
            <v>RHES-SHANGAH</v>
          </cell>
          <cell r="F540">
            <v>4.6004644485088909E-3</v>
          </cell>
          <cell r="G540">
            <v>3.936894389697734E-3</v>
          </cell>
          <cell r="H540">
            <v>3.3647814420268525E-3</v>
          </cell>
          <cell r="I540">
            <v>7.1828115409372922E-3</v>
          </cell>
        </row>
        <row r="541">
          <cell r="A541" t="str">
            <v>RHES-SHSTG-NGAHP</v>
          </cell>
          <cell r="B541" t="str">
            <v>VAR_fin</v>
          </cell>
          <cell r="C541" t="str">
            <v>RHES-SHANGAH</v>
          </cell>
          <cell r="F541">
            <v>4.613282908035852E-3</v>
          </cell>
          <cell r="G541">
            <v>3.9498737873397711E-3</v>
          </cell>
          <cell r="H541">
            <v>3.3697077087315617E-3</v>
          </cell>
          <cell r="I541">
            <v>7.1896499995854372E-3</v>
          </cell>
        </row>
        <row r="542">
          <cell r="A542" t="str">
            <v>RHES-SHSTG-NGAHP</v>
          </cell>
          <cell r="B542" t="str">
            <v>VAR_ncap</v>
          </cell>
          <cell r="C542" t="str">
            <v>-</v>
          </cell>
          <cell r="D542">
            <v>1.4357084795940701E-5</v>
          </cell>
          <cell r="E542">
            <v>7.9923754573763208E-6</v>
          </cell>
          <cell r="F542">
            <v>2.0903303915125598E-2</v>
          </cell>
          <cell r="G542">
            <v>2.7200421484130299E-5</v>
          </cell>
          <cell r="H542">
            <v>1.4561376352509601E-2</v>
          </cell>
          <cell r="I542">
            <v>4.9166044484470397E-3</v>
          </cell>
        </row>
        <row r="543">
          <cell r="A543" t="str">
            <v>RHES-SHSTG-NGAHP</v>
          </cell>
          <cell r="B543" t="str">
            <v>VAR_cap</v>
          </cell>
          <cell r="C543" t="str">
            <v>-</v>
          </cell>
          <cell r="D543">
            <v>1.4357084795940701E-5</v>
          </cell>
          <cell r="E543">
            <v>6.2267238882419968E-7</v>
          </cell>
          <cell r="F543">
            <v>2.0900478277587828E-2</v>
          </cell>
          <cell r="G543">
            <v>2.0899931093605498E-2</v>
          </cell>
          <cell r="H543">
            <v>1.8294162785270504E-2</v>
          </cell>
          <cell r="I543">
            <v>1.5481065693923794E-2</v>
          </cell>
        </row>
        <row r="544">
          <cell r="A544" t="str">
            <v>D-RHNS_SOLELC</v>
          </cell>
          <cell r="B544" t="str">
            <v>VAR_fout</v>
          </cell>
          <cell r="C544" t="str">
            <v>RHNS_ELC</v>
          </cell>
          <cell r="E544">
            <v>8.4546352435580113E-6</v>
          </cell>
          <cell r="F544">
            <v>1.5693792963105979E-3</v>
          </cell>
          <cell r="G544">
            <v>1.7466566356107451E-3</v>
          </cell>
          <cell r="H544">
            <v>2.5035743267090172E-3</v>
          </cell>
          <cell r="I544">
            <v>2.7881554970623904E-3</v>
          </cell>
        </row>
        <row r="545">
          <cell r="A545" t="str">
            <v>D-RHNS_SOLELC</v>
          </cell>
          <cell r="B545" t="str">
            <v>VAR_fout</v>
          </cell>
          <cell r="C545" t="str">
            <v>ELC5</v>
          </cell>
          <cell r="E545">
            <v>8.4196575179688371E-6</v>
          </cell>
          <cell r="F545">
            <v>1.5848389256362227E-3</v>
          </cell>
          <cell r="G545">
            <v>1.7484605484684329E-3</v>
          </cell>
          <cell r="H545">
            <v>2.4758613586496952E-3</v>
          </cell>
          <cell r="I545">
            <v>2.7301255856834847E-3</v>
          </cell>
        </row>
        <row r="546">
          <cell r="A546" t="str">
            <v>D-RHNS_SOLELC</v>
          </cell>
          <cell r="B546" t="str">
            <v>VAR_fin</v>
          </cell>
          <cell r="C546" t="str">
            <v>RHNS_SOL_ELC</v>
          </cell>
          <cell r="E546">
            <v>1.5486976227356203E-5</v>
          </cell>
          <cell r="F546">
            <v>3.1503195052478457E-3</v>
          </cell>
          <cell r="G546">
            <v>3.4904156864902099E-3</v>
          </cell>
          <cell r="H546">
            <v>4.9724531473130593E-3</v>
          </cell>
          <cell r="I546">
            <v>5.5120045200618374E-3</v>
          </cell>
        </row>
        <row r="547">
          <cell r="A547" t="str">
            <v>D-IHFO</v>
          </cell>
          <cell r="B547" t="str">
            <v>VAR_fout</v>
          </cell>
          <cell r="C547" t="str">
            <v>CO2</v>
          </cell>
          <cell r="D547">
            <v>213.78056725971001</v>
          </cell>
          <cell r="E547">
            <v>0.131170520760334</v>
          </cell>
          <cell r="F547">
            <v>0.34775499907729501</v>
          </cell>
          <cell r="G547">
            <v>7.0460977712947001E-2</v>
          </cell>
          <cell r="H547">
            <v>0.18907215305144701</v>
          </cell>
        </row>
        <row r="548">
          <cell r="A548" t="str">
            <v>D-IHFO</v>
          </cell>
          <cell r="B548" t="str">
            <v>VAR_fout</v>
          </cell>
          <cell r="C548" t="str">
            <v>IHFO</v>
          </cell>
          <cell r="D548">
            <v>2.7300023720464979</v>
          </cell>
          <cell r="E548">
            <v>1.675062599975495E-3</v>
          </cell>
          <cell r="F548">
            <v>4.4408712379301789E-3</v>
          </cell>
          <cell r="G548">
            <v>8.9979476974338555E-4</v>
          </cell>
          <cell r="H548">
            <v>2.4144730876840032E-3</v>
          </cell>
        </row>
        <row r="549">
          <cell r="A549" t="str">
            <v>D-IHFO</v>
          </cell>
          <cell r="B549" t="str">
            <v>VAR_fin</v>
          </cell>
          <cell r="C549" t="str">
            <v>HFO</v>
          </cell>
          <cell r="D549">
            <v>2.7763710033728568</v>
          </cell>
          <cell r="E549">
            <v>1.7035132566277152E-3</v>
          </cell>
          <cell r="F549">
            <v>4.5162986893155215E-3</v>
          </cell>
          <cell r="G549">
            <v>9.1507763263567533E-4</v>
          </cell>
          <cell r="H549">
            <v>2.4554825071616505E-3</v>
          </cell>
        </row>
        <row r="550">
          <cell r="A550" t="str">
            <v>RHEM-SHCONBR</v>
          </cell>
          <cell r="B550" t="str">
            <v>VAR_fout</v>
          </cell>
          <cell r="C550" t="str">
            <v>RHEM-SHCON</v>
          </cell>
          <cell r="F550">
            <v>2.7449635571771586E-4</v>
          </cell>
          <cell r="G550">
            <v>3.0673704623396768E-4</v>
          </cell>
          <cell r="H550">
            <v>4.6255810434682476E-4</v>
          </cell>
          <cell r="I550">
            <v>5.0902699570161555E-4</v>
          </cell>
        </row>
        <row r="551">
          <cell r="A551" t="str">
            <v>RHEM-SHCONBR</v>
          </cell>
          <cell r="B551" t="str">
            <v>VAR_fin</v>
          </cell>
          <cell r="C551" t="str">
            <v>CON</v>
          </cell>
          <cell r="F551">
            <v>2.7449635571771586E-4</v>
          </cell>
          <cell r="G551">
            <v>3.0673704623396768E-4</v>
          </cell>
          <cell r="H551">
            <v>4.6255810434682476E-4</v>
          </cell>
          <cell r="I551">
            <v>5.0902699570161555E-4</v>
          </cell>
        </row>
        <row r="552">
          <cell r="A552" t="str">
            <v>RHEM-SHCONBR</v>
          </cell>
          <cell r="B552" t="str">
            <v>VAR_ncap</v>
          </cell>
          <cell r="C552" t="str">
            <v>-</v>
          </cell>
          <cell r="D552">
            <v>3.1272202165339397E-8</v>
          </cell>
          <cell r="E552">
            <v>6.2192443505111605E-8</v>
          </cell>
          <cell r="F552">
            <v>2.36422535607693E-5</v>
          </cell>
          <cell r="G552">
            <v>3.9672112069354E-7</v>
          </cell>
          <cell r="H552">
            <v>5.4755200661954004E-7</v>
          </cell>
          <cell r="I552">
            <v>1.34901662775663E-6</v>
          </cell>
        </row>
        <row r="553">
          <cell r="A553" t="str">
            <v>RHEM-SHCONBR</v>
          </cell>
          <cell r="B553" t="str">
            <v>VAR_cap</v>
          </cell>
          <cell r="C553" t="str">
            <v>-</v>
          </cell>
          <cell r="D553">
            <v>3.1272202165339397E-8</v>
          </cell>
          <cell r="E553">
            <v>-1.4580581876347699E-7</v>
          </cell>
          <cell r="F553">
            <v>2.3664905512020495E-5</v>
          </cell>
          <cell r="G553">
            <v>2.4050113780173856E-5</v>
          </cell>
          <cell r="H553">
            <v>3.6718197366841887E-5</v>
          </cell>
          <cell r="I553">
            <v>3.8190113263536237E-5</v>
          </cell>
        </row>
        <row r="554">
          <cell r="A554" t="str">
            <v>RHEM-SHSOLBR</v>
          </cell>
          <cell r="B554" t="str">
            <v>VAR_fout</v>
          </cell>
          <cell r="C554" t="str">
            <v>RHEM-SHASOL</v>
          </cell>
          <cell r="D554">
            <v>0.40801354083830782</v>
          </cell>
          <cell r="E554">
            <v>0.47087784783561137</v>
          </cell>
          <cell r="F554">
            <v>8.9753495095995974E-3</v>
          </cell>
          <cell r="G554">
            <v>1.1680368037775495E-2</v>
          </cell>
          <cell r="H554">
            <v>1.3476487649831111E-2</v>
          </cell>
          <cell r="I554">
            <v>1.306339947581849E-2</v>
          </cell>
        </row>
        <row r="555">
          <cell r="A555" t="str">
            <v>RHEM-SHSOLBR</v>
          </cell>
          <cell r="B555" t="str">
            <v>VAR_fin</v>
          </cell>
          <cell r="C555" t="str">
            <v>SOL</v>
          </cell>
          <cell r="D555">
            <v>0.40801354083830782</v>
          </cell>
          <cell r="E555">
            <v>0.47087784783561137</v>
          </cell>
          <cell r="F555">
            <v>8.9753495095995974E-3</v>
          </cell>
          <cell r="G555">
            <v>1.1680368037775495E-2</v>
          </cell>
          <cell r="H555">
            <v>1.3476487649831111E-2</v>
          </cell>
          <cell r="I555">
            <v>1.306339947581849E-2</v>
          </cell>
        </row>
        <row r="556">
          <cell r="A556" t="str">
            <v>RHEM-SHSOLBR</v>
          </cell>
          <cell r="B556" t="str">
            <v>VAR_ncap</v>
          </cell>
          <cell r="C556" t="str">
            <v>-</v>
          </cell>
          <cell r="D556">
            <v>1.19666902494789E-4</v>
          </cell>
          <cell r="E556">
            <v>9.0340209543501495E-3</v>
          </cell>
          <cell r="F556">
            <v>5.2887510829161899E-7</v>
          </cell>
          <cell r="G556">
            <v>5.7896598009115899E-7</v>
          </cell>
          <cell r="H556">
            <v>2.1056645372071001E-3</v>
          </cell>
          <cell r="I556">
            <v>9.43820837941325E-4</v>
          </cell>
        </row>
        <row r="557">
          <cell r="A557" t="str">
            <v>RHEM-SHSOLBR</v>
          </cell>
          <cell r="B557" t="str">
            <v>VAR_cap</v>
          </cell>
          <cell r="C557" t="str">
            <v>-</v>
          </cell>
          <cell r="D557">
            <v>5.9374588319533093E-2</v>
          </cell>
          <cell r="E557">
            <v>6.8408501066754931E-2</v>
          </cell>
          <cell r="F557">
            <v>6.8407928465348947E-2</v>
          </cell>
          <cell r="G557">
            <v>6.8408467084055069E-2</v>
          </cell>
          <cell r="H557">
            <v>2.1089779534228764E-3</v>
          </cell>
          <cell r="I557">
            <v>2.473022976410126E-3</v>
          </cell>
        </row>
        <row r="558">
          <cell r="A558" t="str">
            <v>SCOM-SHH2BR</v>
          </cell>
          <cell r="B558" t="str">
            <v>VAR_ncap</v>
          </cell>
          <cell r="C558" t="str">
            <v>-</v>
          </cell>
          <cell r="G558">
            <v>2.0980373885785601E-6</v>
          </cell>
          <cell r="H558">
            <v>0.49212991100325199</v>
          </cell>
          <cell r="I558">
            <v>0.64376746633277204</v>
          </cell>
        </row>
        <row r="559">
          <cell r="A559" t="str">
            <v>SCOM-SHH2BR</v>
          </cell>
          <cell r="B559" t="str">
            <v>VAR_cap</v>
          </cell>
          <cell r="C559" t="str">
            <v>-</v>
          </cell>
          <cell r="G559">
            <v>2.0980373885785601E-6</v>
          </cell>
          <cell r="H559">
            <v>1.355070757633378</v>
          </cell>
          <cell r="I559">
            <v>1.365940370695732</v>
          </cell>
        </row>
        <row r="560">
          <cell r="A560" t="str">
            <v>ITOT-SWHCONBR1</v>
          </cell>
          <cell r="B560" t="str">
            <v>VAR_fout</v>
          </cell>
          <cell r="C560" t="str">
            <v>ITOT-ELS</v>
          </cell>
          <cell r="E560">
            <v>1.307311297500649E-2</v>
          </cell>
          <cell r="F560">
            <v>1.3073507215717336E-2</v>
          </cell>
          <cell r="G560">
            <v>2.1191021457939534E-2</v>
          </cell>
          <cell r="H560">
            <v>2.1190990821347434E-2</v>
          </cell>
          <cell r="I560">
            <v>2.1191049595350776E-2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ITOT-SWHC</v>
          </cell>
          <cell r="E561">
            <v>3.4302494307030411</v>
          </cell>
          <cell r="F561">
            <v>3.4303528753819417</v>
          </cell>
          <cell r="G561">
            <v>5.5603045296926972</v>
          </cell>
          <cell r="H561">
            <v>5.5602964909682742</v>
          </cell>
          <cell r="I561">
            <v>5.5603119126579577</v>
          </cell>
        </row>
        <row r="562">
          <cell r="A562" t="str">
            <v>ITOT-SWHCONBR1</v>
          </cell>
          <cell r="B562" t="str">
            <v>VAR_fin</v>
          </cell>
          <cell r="C562" t="str">
            <v>CON</v>
          </cell>
          <cell r="E562">
            <v>3.4433225436780481</v>
          </cell>
          <cell r="F562">
            <v>3.443426382597659</v>
          </cell>
          <cell r="G562">
            <v>5.5814955511506392</v>
          </cell>
          <cell r="H562">
            <v>5.5814874817896269</v>
          </cell>
          <cell r="I562">
            <v>5.5815029622533148</v>
          </cell>
        </row>
        <row r="563">
          <cell r="A563" t="str">
            <v>ITOT-SWHCONBR1</v>
          </cell>
          <cell r="B563" t="str">
            <v>VAR_ncap</v>
          </cell>
          <cell r="C563" t="str">
            <v>-</v>
          </cell>
          <cell r="E563">
            <v>0.18726770366183601</v>
          </cell>
          <cell r="F563">
            <v>7.5232589130753097E-6</v>
          </cell>
          <cell r="G563">
            <v>0.116268492962223</v>
          </cell>
          <cell r="H563">
            <v>0.13280678689612199</v>
          </cell>
          <cell r="I563">
            <v>0.16853334954077101</v>
          </cell>
        </row>
        <row r="564">
          <cell r="A564" t="str">
            <v>ITOT-SWHCONBR1</v>
          </cell>
          <cell r="B564" t="str">
            <v>VAR_cap</v>
          </cell>
          <cell r="C564" t="str">
            <v>-</v>
          </cell>
          <cell r="E564">
            <v>0.18726770366183601</v>
          </cell>
          <cell r="F564">
            <v>0.18727522692074899</v>
          </cell>
          <cell r="G564">
            <v>0.30354371988297202</v>
          </cell>
          <cell r="H564">
            <v>0.30354773537462798</v>
          </cell>
          <cell r="I564">
            <v>0.30354771532154701</v>
          </cell>
        </row>
        <row r="565">
          <cell r="A565" t="str">
            <v>SCOM-SHLTHCHPWOD</v>
          </cell>
          <cell r="B565" t="str">
            <v>VAR_ncap</v>
          </cell>
          <cell r="C565" t="str">
            <v>-</v>
          </cell>
          <cell r="G565">
            <v>1.2994634489161999E-4</v>
          </cell>
          <cell r="H565">
            <v>2.3357520695584799E-4</v>
          </cell>
          <cell r="I565">
            <v>8.1393140034021405E-5</v>
          </cell>
        </row>
        <row r="566">
          <cell r="A566" t="str">
            <v>SCOM-SHLTHCHPWOD</v>
          </cell>
          <cell r="B566" t="str">
            <v>VAR_cap</v>
          </cell>
          <cell r="C566" t="str">
            <v>-</v>
          </cell>
          <cell r="G566">
            <v>1.2994634489161999E-4</v>
          </cell>
          <cell r="H566">
            <v>3.0532621858945998E-4</v>
          </cell>
          <cell r="I566">
            <v>1.3911006395026402E-4</v>
          </cell>
        </row>
        <row r="567">
          <cell r="A567" t="str">
            <v>SCOM-SHSTG-NGAHP</v>
          </cell>
          <cell r="B567" t="str">
            <v>VAR_fout</v>
          </cell>
          <cell r="C567" t="str">
            <v>SCOM-SHANGAH</v>
          </cell>
          <cell r="D567">
            <v>5.1754285193606774E-5</v>
          </cell>
          <cell r="E567">
            <v>5.2792184991346025E-5</v>
          </cell>
          <cell r="F567">
            <v>1.7056778679473756E-5</v>
          </cell>
          <cell r="G567">
            <v>1.6138415327028374E-5</v>
          </cell>
          <cell r="H567">
            <v>2.5066751606741479E-5</v>
          </cell>
          <cell r="I567">
            <v>9.7767281324999789E-6</v>
          </cell>
        </row>
        <row r="568">
          <cell r="A568" t="str">
            <v>SCOM-SHSTG-NGAHP</v>
          </cell>
          <cell r="B568" t="str">
            <v>VAR_fin</v>
          </cell>
          <cell r="C568" t="str">
            <v>SCOM-SHANGAH</v>
          </cell>
          <cell r="D568">
            <v>5.1754285193606774E-5</v>
          </cell>
          <cell r="E568">
            <v>5.2792184991346025E-5</v>
          </cell>
          <cell r="F568">
            <v>2.1849586652382259E-5</v>
          </cell>
          <cell r="G568">
            <v>2.1405388472504106E-5</v>
          </cell>
          <cell r="H568">
            <v>3.0428132604603853E-5</v>
          </cell>
          <cell r="I568">
            <v>9.6490708730821429E-6</v>
          </cell>
        </row>
        <row r="569">
          <cell r="A569" t="str">
            <v>SCOM-SHSTG-NGAHP</v>
          </cell>
          <cell r="B569" t="str">
            <v>VAR_ncap</v>
          </cell>
          <cell r="C569" t="str">
            <v>-</v>
          </cell>
          <cell r="D569">
            <v>1.7090811823794101E-3</v>
          </cell>
          <cell r="E569">
            <v>1.3353013228441501E-5</v>
          </cell>
          <cell r="F569">
            <v>3.1727509907426198E-2</v>
          </cell>
          <cell r="G569">
            <v>2.57297823257575E-2</v>
          </cell>
          <cell r="H569">
            <v>5.3772294376859202E-2</v>
          </cell>
          <cell r="I569">
            <v>4.9726329141789601E-2</v>
          </cell>
        </row>
        <row r="570">
          <cell r="A570" t="str">
            <v>SCOM-SHSTG-NGAHP</v>
          </cell>
          <cell r="B570" t="str">
            <v>VAR_cap</v>
          </cell>
          <cell r="C570" t="str">
            <v>-</v>
          </cell>
          <cell r="D570">
            <v>1.7090811823794101E-3</v>
          </cell>
          <cell r="E570">
            <v>1.9440144594279818E-5</v>
          </cell>
          <cell r="F570">
            <v>3.1739014439388952E-2</v>
          </cell>
          <cell r="G570">
            <v>5.744692503578095E-2</v>
          </cell>
          <cell r="H570">
            <v>9.4833438744844012E-2</v>
          </cell>
          <cell r="I570">
            <v>9.6280984478493814E-2</v>
          </cell>
        </row>
        <row r="571">
          <cell r="A571" t="str">
            <v>ITOT-SWHCONBR2</v>
          </cell>
          <cell r="B571" t="str">
            <v>VAR_fout</v>
          </cell>
          <cell r="C571" t="str">
            <v>ITOT-ELS</v>
          </cell>
          <cell r="E571">
            <v>0.48732449560097457</v>
          </cell>
          <cell r="F571">
            <v>0.48725991620439668</v>
          </cell>
          <cell r="G571">
            <v>0.48731189209112841</v>
          </cell>
          <cell r="H571">
            <v>0.48735809404293828</v>
          </cell>
          <cell r="I571">
            <v>0.48735974120769615</v>
          </cell>
        </row>
        <row r="572">
          <cell r="A572" t="str">
            <v>ITOT-SWHCONBR2</v>
          </cell>
          <cell r="B572" t="str">
            <v>VAR_fout</v>
          </cell>
          <cell r="C572" t="str">
            <v>ITOT-SWHC</v>
          </cell>
          <cell r="E572">
            <v>0.75331041024627954</v>
          </cell>
          <cell r="F572">
            <v>0.75321058285781672</v>
          </cell>
          <cell r="G572">
            <v>0.75329092763200844</v>
          </cell>
          <cell r="H572">
            <v>0.7533623470077746</v>
          </cell>
          <cell r="I572">
            <v>0.75336489320927125</v>
          </cell>
        </row>
        <row r="573">
          <cell r="A573" t="str">
            <v>ITOT-SWHCONBR2</v>
          </cell>
          <cell r="B573" t="str">
            <v>VAR_fin</v>
          </cell>
          <cell r="C573" t="str">
            <v>CON</v>
          </cell>
          <cell r="E573">
            <v>1.2406349058472517</v>
          </cell>
          <cell r="F573">
            <v>1.240470499062214</v>
          </cell>
          <cell r="G573">
            <v>1.2406028197231365</v>
          </cell>
          <cell r="H573">
            <v>1.2407204410507142</v>
          </cell>
          <cell r="I573">
            <v>1.2407246344169669</v>
          </cell>
        </row>
        <row r="574">
          <cell r="A574" t="str">
            <v>ITOT-SWHCONBR2</v>
          </cell>
          <cell r="B574" t="str">
            <v>VAR_ncap</v>
          </cell>
          <cell r="C574" t="str">
            <v>-</v>
          </cell>
          <cell r="E574">
            <v>6.7472743668988297E-2</v>
          </cell>
          <cell r="F574">
            <v>8.5464612302550494E-8</v>
          </cell>
          <cell r="G574">
            <v>2.4361413442646501E-7</v>
          </cell>
          <cell r="H574">
            <v>3.45695008121681E-2</v>
          </cell>
          <cell r="I574">
            <v>2.84779829728357E-2</v>
          </cell>
        </row>
        <row r="575">
          <cell r="A575" t="str">
            <v>ITOT-SWHCONBR2</v>
          </cell>
          <cell r="B575" t="str">
            <v>VAR_cap</v>
          </cell>
          <cell r="C575" t="str">
            <v>-</v>
          </cell>
          <cell r="E575">
            <v>6.7472743668988297E-2</v>
          </cell>
          <cell r="F575">
            <v>6.7472829133600601E-2</v>
          </cell>
          <cell r="G575">
            <v>6.7473072747734994E-2</v>
          </cell>
          <cell r="H575">
            <v>6.7480865740798507E-2</v>
          </cell>
          <cell r="I575">
            <v>6.7487483165933504E-2</v>
          </cell>
        </row>
        <row r="576">
          <cell r="A576" t="str">
            <v>RHES-SHCONBR1</v>
          </cell>
          <cell r="B576" t="str">
            <v>VAR_fout</v>
          </cell>
          <cell r="C576" t="str">
            <v>RHES-SHCON</v>
          </cell>
          <cell r="D576">
            <v>1.3860028138732518E-2</v>
          </cell>
          <cell r="E576">
            <v>1.1276313237091853</v>
          </cell>
          <cell r="F576">
            <v>0.69616389723048455</v>
          </cell>
          <cell r="G576">
            <v>1.9250799262814577</v>
          </cell>
          <cell r="H576">
            <v>4.0010155608966205</v>
          </cell>
          <cell r="I576">
            <v>6.4142175272034976</v>
          </cell>
        </row>
        <row r="577">
          <cell r="A577" t="str">
            <v>RHES-SHCONBR1</v>
          </cell>
          <cell r="B577" t="str">
            <v>VAR_fin</v>
          </cell>
          <cell r="C577" t="str">
            <v>CON</v>
          </cell>
          <cell r="D577">
            <v>1.3860028138732518E-2</v>
          </cell>
          <cell r="E577">
            <v>1.1276313237091853</v>
          </cell>
          <cell r="F577">
            <v>0.69616389723048455</v>
          </cell>
          <cell r="G577">
            <v>1.9250799262814577</v>
          </cell>
          <cell r="H577">
            <v>4.0010155608966205</v>
          </cell>
          <cell r="I577">
            <v>6.4142175272034976</v>
          </cell>
        </row>
        <row r="578">
          <cell r="A578" t="str">
            <v>RHES-SHCONBR1</v>
          </cell>
          <cell r="B578" t="str">
            <v>VAR_ncap</v>
          </cell>
          <cell r="C578" t="str">
            <v>-</v>
          </cell>
          <cell r="D578">
            <v>4.5549589313898999E-2</v>
          </cell>
          <cell r="E578">
            <v>4.5549585740365002E-2</v>
          </cell>
          <cell r="F578">
            <v>4.6913921369730101E-7</v>
          </cell>
          <cell r="G578">
            <v>6.4438597097517106E-2</v>
          </cell>
          <cell r="H578">
            <v>4.4206598609187298E-2</v>
          </cell>
          <cell r="I578">
            <v>0.23606859902430799</v>
          </cell>
        </row>
        <row r="579">
          <cell r="A579" t="str">
            <v>RHES-SHCONBR1</v>
          </cell>
          <cell r="B579" t="str">
            <v>VAR_cap</v>
          </cell>
          <cell r="C579" t="str">
            <v>-</v>
          </cell>
          <cell r="D579">
            <v>4.5549589313898999E-2</v>
          </cell>
          <cell r="E579">
            <v>9.1099162091249963E-2</v>
          </cell>
          <cell r="F579">
            <v>9.1099177196764178E-2</v>
          </cell>
          <cell r="G579">
            <v>0.15553804771149629</v>
          </cell>
          <cell r="H579">
            <v>0.3240558122384315</v>
          </cell>
          <cell r="I579">
            <v>0.51820137949907863</v>
          </cell>
        </row>
        <row r="580">
          <cell r="A580" t="str">
            <v>ITOT-SWHCONBR3</v>
          </cell>
          <cell r="B580" t="str">
            <v>VAR_fout</v>
          </cell>
          <cell r="C580" t="str">
            <v>ITOT-ELS</v>
          </cell>
          <cell r="E580">
            <v>2.3167382882602509E-2</v>
          </cell>
          <cell r="F580">
            <v>2.3165859513670159E-2</v>
          </cell>
          <cell r="G580">
            <v>2.3172840236438418E-2</v>
          </cell>
          <cell r="H580">
            <v>0.28961966451030924</v>
          </cell>
          <cell r="I580">
            <v>0.28966384836911946</v>
          </cell>
        </row>
        <row r="581">
          <cell r="A581" t="str">
            <v>ITOT-SWHCONBR3</v>
          </cell>
          <cell r="B581" t="str">
            <v>VAR_fout</v>
          </cell>
          <cell r="C581" t="str">
            <v>ITOT-SWHC</v>
          </cell>
          <cell r="E581">
            <v>4.5976985537216471E-2</v>
          </cell>
          <cell r="F581">
            <v>4.5973962325154716E-2</v>
          </cell>
          <cell r="G581">
            <v>4.5987815965480919E-2</v>
          </cell>
          <cell r="H581">
            <v>0.57476665335744392</v>
          </cell>
          <cell r="I581">
            <v>0.57485433873165215</v>
          </cell>
        </row>
        <row r="582">
          <cell r="A582" t="str">
            <v>ITOT-SWHCONBR3</v>
          </cell>
          <cell r="B582" t="str">
            <v>VAR_fin</v>
          </cell>
          <cell r="C582" t="str">
            <v>CON</v>
          </cell>
          <cell r="E582">
            <v>6.9144368419818997E-2</v>
          </cell>
          <cell r="F582">
            <v>6.9139821838824875E-2</v>
          </cell>
          <cell r="G582">
            <v>6.9160656201919343E-2</v>
          </cell>
          <cell r="H582">
            <v>0.86438631786775311</v>
          </cell>
          <cell r="I582">
            <v>0.86451818710077188</v>
          </cell>
        </row>
        <row r="583">
          <cell r="A583" t="str">
            <v>ITOT-SWHCONBR3</v>
          </cell>
          <cell r="B583" t="str">
            <v>VAR_ncap</v>
          </cell>
          <cell r="C583" t="str">
            <v>-</v>
          </cell>
          <cell r="E583">
            <v>3.7607776523368398E-3</v>
          </cell>
          <cell r="F583">
            <v>3.0857549416869502E-7</v>
          </cell>
          <cell r="G583">
            <v>9.8666257867534191E-7</v>
          </cell>
          <cell r="H583">
            <v>4.1387120557196198E-2</v>
          </cell>
          <cell r="I583">
            <v>1.46079191062976E-2</v>
          </cell>
        </row>
        <row r="584">
          <cell r="A584" t="str">
            <v>ITOT-SWHCONBR3</v>
          </cell>
          <cell r="B584" t="str">
            <v>VAR_cap</v>
          </cell>
          <cell r="C584" t="str">
            <v>-</v>
          </cell>
          <cell r="E584">
            <v>3.7607776523368398E-3</v>
          </cell>
          <cell r="F584">
            <v>3.76108622783101E-3</v>
          </cell>
          <cell r="G584">
            <v>3.76207289040968E-3</v>
          </cell>
          <cell r="H584">
            <v>4.7012545650201597E-2</v>
          </cell>
          <cell r="I584">
            <v>4.7023156511856901E-2</v>
          </cell>
        </row>
        <row r="585">
          <cell r="A585" t="str">
            <v>ITOT-ELCSPECADV</v>
          </cell>
          <cell r="B585" t="str">
            <v>VAR_fout</v>
          </cell>
          <cell r="C585" t="str">
            <v>ITOT-ELS</v>
          </cell>
          <cell r="G585">
            <v>9.8463930911859838E-4</v>
          </cell>
          <cell r="H585">
            <v>3.4466068611919139E-3</v>
          </cell>
          <cell r="I585">
            <v>0.46919729131292964</v>
          </cell>
        </row>
        <row r="586">
          <cell r="A586" t="str">
            <v>ITOT-ELCSPECADV</v>
          </cell>
          <cell r="B586" t="str">
            <v>VAR_fin</v>
          </cell>
          <cell r="C586" t="str">
            <v>ITOT_ELC</v>
          </cell>
          <cell r="G586">
            <v>8.4780371864957794E-4</v>
          </cell>
          <cell r="H586">
            <v>2.8232496174872036E-3</v>
          </cell>
          <cell r="I586">
            <v>0.34447919799691035</v>
          </cell>
        </row>
        <row r="587">
          <cell r="A587" t="str">
            <v>ITOT-ELCSPECADV</v>
          </cell>
          <cell r="B587" t="str">
            <v>VAR_ncap</v>
          </cell>
          <cell r="C587" t="str">
            <v>-</v>
          </cell>
          <cell r="G587">
            <v>6.5187660409884302E-5</v>
          </cell>
          <cell r="H587">
            <v>3.4944788556570101E-5</v>
          </cell>
          <cell r="I587">
            <v>2.53495287713533E-2</v>
          </cell>
        </row>
        <row r="588">
          <cell r="A588" t="str">
            <v>ITOT-ELCSPECADV</v>
          </cell>
          <cell r="B588" t="str">
            <v>VAR_cap</v>
          </cell>
          <cell r="C588" t="str">
            <v>-</v>
          </cell>
          <cell r="G588">
            <v>6.5187660409884302E-5</v>
          </cell>
          <cell r="H588">
            <v>1.8932193567279692E-4</v>
          </cell>
          <cell r="I588">
            <v>2.5515805067943778E-2</v>
          </cell>
        </row>
        <row r="589">
          <cell r="A589" t="str">
            <v>RHES-SHELCBR</v>
          </cell>
          <cell r="B589" t="str">
            <v>VAR_fout</v>
          </cell>
          <cell r="C589" t="str">
            <v>RHES-SHAELCB</v>
          </cell>
          <cell r="D589">
            <v>4.2799844932221145</v>
          </cell>
          <cell r="E589">
            <v>4.4886669389645997</v>
          </cell>
          <cell r="F589">
            <v>0.76656280323675707</v>
          </cell>
          <cell r="G589">
            <v>0.18152937294549082</v>
          </cell>
          <cell r="H589">
            <v>2.1516986009284264E-3</v>
          </cell>
          <cell r="I589">
            <v>6.820253899951957E-4</v>
          </cell>
        </row>
        <row r="590">
          <cell r="A590" t="str">
            <v>RHES-SHELCBR</v>
          </cell>
          <cell r="B590" t="str">
            <v>VAR_fin</v>
          </cell>
          <cell r="C590" t="str">
            <v>RHES_ELC</v>
          </cell>
          <cell r="D590">
            <v>4.5052468349706425</v>
          </cell>
          <cell r="E590">
            <v>4.7249125673311649</v>
          </cell>
          <cell r="F590">
            <v>0.83726080229050359</v>
          </cell>
          <cell r="G590">
            <v>0.19827133248558088</v>
          </cell>
          <cell r="H590">
            <v>2.3494112755804821E-3</v>
          </cell>
          <cell r="I590">
            <v>7.2432078322001551E-4</v>
          </cell>
        </row>
        <row r="591">
          <cell r="A591" t="str">
            <v>RHES-SHELCBR</v>
          </cell>
          <cell r="B591" t="str">
            <v>VAR_ncap</v>
          </cell>
          <cell r="C591" t="str">
            <v>-</v>
          </cell>
          <cell r="D591">
            <v>9.12853732844982E-8</v>
          </cell>
          <cell r="E591">
            <v>1.6887124007574101E-2</v>
          </cell>
          <cell r="F591">
            <v>2.32344231875974E-7</v>
          </cell>
          <cell r="G591">
            <v>4.7065325735544801E-7</v>
          </cell>
          <cell r="H591">
            <v>2.1607153006121801E-4</v>
          </cell>
          <cell r="I591">
            <v>1.9782185941230401E-7</v>
          </cell>
        </row>
        <row r="592">
          <cell r="A592" t="str">
            <v>RHES-SHELCBR</v>
          </cell>
          <cell r="B592" t="str">
            <v>VAR_cap</v>
          </cell>
          <cell r="C592" t="str">
            <v>-</v>
          </cell>
          <cell r="D592">
            <v>0.34576939116170624</v>
          </cell>
          <cell r="E592">
            <v>0.36265636034159737</v>
          </cell>
          <cell r="F592">
            <v>0.10846447490228617</v>
          </cell>
          <cell r="G592">
            <v>2.4965456437421596E-2</v>
          </cell>
          <cell r="H592">
            <v>2.1979463466329397E-4</v>
          </cell>
          <cell r="I592">
            <v>5.601056302440798E-5</v>
          </cell>
        </row>
        <row r="593">
          <cell r="A593" t="str">
            <v>RHSA-WHELCBR</v>
          </cell>
          <cell r="B593" t="str">
            <v>VAR_fout</v>
          </cell>
          <cell r="C593" t="str">
            <v>RHSA-WHAELCB</v>
          </cell>
          <cell r="D593">
            <v>6.6447060054762961</v>
          </cell>
          <cell r="E593">
            <v>6.9687098595946262</v>
          </cell>
          <cell r="F593">
            <v>2.7520778844967757</v>
          </cell>
          <cell r="G593">
            <v>1.9802971534544884</v>
          </cell>
          <cell r="H593">
            <v>1.7163952721688942</v>
          </cell>
          <cell r="I593">
            <v>1.5618265957026092</v>
          </cell>
        </row>
        <row r="594">
          <cell r="A594" t="str">
            <v>RHSA-WHELCBR</v>
          </cell>
          <cell r="B594" t="str">
            <v>VAR_fin</v>
          </cell>
          <cell r="C594" t="str">
            <v>RHSA_ELC</v>
          </cell>
          <cell r="D594">
            <v>8.4110202600965849</v>
          </cell>
          <cell r="E594">
            <v>8.7988760853467447</v>
          </cell>
          <cell r="F594">
            <v>5.9108278298509793</v>
          </cell>
          <cell r="G594">
            <v>4.0830888431948287</v>
          </cell>
          <cell r="H594">
            <v>3.4027746979499836</v>
          </cell>
          <cell r="I594">
            <v>3.0092050982913139</v>
          </cell>
        </row>
        <row r="595">
          <cell r="A595" t="str">
            <v>RHSA-WHELCBR</v>
          </cell>
          <cell r="B595" t="str">
            <v>VAR_ncap</v>
          </cell>
          <cell r="C595" t="str">
            <v>-</v>
          </cell>
          <cell r="D595">
            <v>1.4366713021058499E-5</v>
          </cell>
          <cell r="E595">
            <v>3.4226667645740103E-2</v>
          </cell>
          <cell r="F595">
            <v>5.8379705715127896E-7</v>
          </cell>
          <cell r="G595">
            <v>1.04209711036595E-6</v>
          </cell>
          <cell r="H595">
            <v>9.1543711258541299E-2</v>
          </cell>
          <cell r="I595">
            <v>5.6195825655538198E-2</v>
          </cell>
        </row>
        <row r="596">
          <cell r="A596" t="str">
            <v>RHSA-WHELCBR</v>
          </cell>
          <cell r="B596" t="str">
            <v>VAR_cap</v>
          </cell>
          <cell r="C596" t="str">
            <v>-</v>
          </cell>
          <cell r="D596">
            <v>0.43758295548669807</v>
          </cell>
          <cell r="E596">
            <v>0.47180916930601657</v>
          </cell>
          <cell r="F596">
            <v>0.32236948116011727</v>
          </cell>
          <cell r="G596">
            <v>0.24712970330945461</v>
          </cell>
          <cell r="H596">
            <v>0.16250083323739614</v>
          </cell>
          <cell r="I596">
            <v>0.15264575382158829</v>
          </cell>
        </row>
        <row r="597">
          <cell r="A597" t="str">
            <v>ITOT-SWHLTHDH</v>
          </cell>
          <cell r="B597" t="str">
            <v>VAR_fout</v>
          </cell>
          <cell r="C597" t="str">
            <v>ITOT-SWH</v>
          </cell>
          <cell r="D597">
            <v>6.5822830297196573</v>
          </cell>
          <cell r="E597">
            <v>7.0678502739662692</v>
          </cell>
          <cell r="F597">
            <v>6.8507401999978015</v>
          </cell>
          <cell r="G597">
            <v>6.2866880237809628</v>
          </cell>
          <cell r="H597">
            <v>6.1151776795875898</v>
          </cell>
          <cell r="I597">
            <v>7.8378728541278102</v>
          </cell>
        </row>
        <row r="598">
          <cell r="A598" t="str">
            <v>ITOT-SWHLTHDH</v>
          </cell>
          <cell r="B598" t="str">
            <v>VAR_fin</v>
          </cell>
          <cell r="C598" t="str">
            <v>ITOT_LTH_DH</v>
          </cell>
          <cell r="D598">
            <v>7.1200130254026019</v>
          </cell>
          <cell r="E598">
            <v>7.6289078985566654</v>
          </cell>
          <cell r="F598">
            <v>7.3709325873235887</v>
          </cell>
          <cell r="G598">
            <v>6.7282152314774653</v>
          </cell>
          <cell r="H598">
            <v>6.4760402576307756</v>
          </cell>
          <cell r="I598">
            <v>8.2503924780292799</v>
          </cell>
        </row>
        <row r="599">
          <cell r="A599" t="str">
            <v>ITOT-SWHLTHDH</v>
          </cell>
          <cell r="B599" t="str">
            <v>VAR_fin</v>
          </cell>
          <cell r="C599" t="str">
            <v>ITOTLTHDHC</v>
          </cell>
          <cell r="D599">
            <v>6.5822830297196573</v>
          </cell>
          <cell r="E599">
            <v>7.0678502739662692</v>
          </cell>
          <cell r="F599">
            <v>6.8507401999978015</v>
          </cell>
          <cell r="G599">
            <v>6.2866880237809628</v>
          </cell>
          <cell r="H599">
            <v>6.1151776795875898</v>
          </cell>
          <cell r="I599">
            <v>7.8378728541278102</v>
          </cell>
        </row>
        <row r="600">
          <cell r="A600" t="str">
            <v>ITOT-SWHLTHDH</v>
          </cell>
          <cell r="B600" t="str">
            <v>VAR_ncap</v>
          </cell>
          <cell r="C600" t="str">
            <v>-</v>
          </cell>
          <cell r="E600">
            <v>5.5271749328496003E-2</v>
          </cell>
          <cell r="F600">
            <v>0.16453320012283301</v>
          </cell>
          <cell r="G600">
            <v>7.1235203011444398E-2</v>
          </cell>
          <cell r="H600">
            <v>0.21404602559444899</v>
          </cell>
          <cell r="I600">
            <v>0.402706023580779</v>
          </cell>
        </row>
        <row r="601">
          <cell r="A601" t="str">
            <v>ITOT-SWHLTHDH</v>
          </cell>
          <cell r="B601" t="str">
            <v>VAR_cap</v>
          </cell>
          <cell r="C601" t="str">
            <v>-</v>
          </cell>
          <cell r="D601">
            <v>0.79547229253225304</v>
          </cell>
          <cell r="E601">
            <v>0.55520486845538408</v>
          </cell>
          <cell r="F601">
            <v>0.68052361081615009</v>
          </cell>
          <cell r="G601">
            <v>0.61055379012965116</v>
          </cell>
          <cell r="H601">
            <v>0.5203775603548777</v>
          </cell>
          <cell r="I601">
            <v>0.63998221700740943</v>
          </cell>
        </row>
        <row r="602">
          <cell r="A602" t="str">
            <v>RHES-SHCONBR2</v>
          </cell>
          <cell r="B602" t="str">
            <v>VAR_fout</v>
          </cell>
          <cell r="C602" t="str">
            <v>RHES-SHCON</v>
          </cell>
          <cell r="D602">
            <v>1.2618651800709473E-2</v>
          </cell>
          <cell r="E602">
            <v>0.82065183656832152</v>
          </cell>
          <cell r="F602">
            <v>0.48541324519725654</v>
          </cell>
          <cell r="G602">
            <v>0.82063358108927831</v>
          </cell>
          <cell r="H602">
            <v>2.9094866063558649</v>
          </cell>
          <cell r="I602">
            <v>4.668048137915993</v>
          </cell>
        </row>
        <row r="603">
          <cell r="A603" t="str">
            <v>RHES-SHCONBR2</v>
          </cell>
          <cell r="B603" t="str">
            <v>VAR_fin</v>
          </cell>
          <cell r="C603" t="str">
            <v>CON</v>
          </cell>
          <cell r="D603">
            <v>1.2618651800709473E-2</v>
          </cell>
          <cell r="E603">
            <v>0.82065183656832152</v>
          </cell>
          <cell r="F603">
            <v>0.48541324519725654</v>
          </cell>
          <cell r="G603">
            <v>0.82063358108927831</v>
          </cell>
          <cell r="H603">
            <v>2.9094866063558649</v>
          </cell>
          <cell r="I603">
            <v>4.668048137915993</v>
          </cell>
        </row>
        <row r="604">
          <cell r="A604" t="str">
            <v>RHES-SHCONBR2</v>
          </cell>
          <cell r="B604" t="str">
            <v>VAR_ncap</v>
          </cell>
          <cell r="C604" t="str">
            <v>-</v>
          </cell>
          <cell r="D604">
            <v>3.31494656719356E-2</v>
          </cell>
          <cell r="E604">
            <v>3.3149462618113003E-2</v>
          </cell>
          <cell r="F604">
            <v>4.5318525033581698E-7</v>
          </cell>
          <cell r="G604">
            <v>1.27501328273233E-5</v>
          </cell>
          <cell r="H604">
            <v>0.12114486045629499</v>
          </cell>
          <cell r="I604">
            <v>0.17180264984747201</v>
          </cell>
        </row>
        <row r="605">
          <cell r="A605" t="str">
            <v>RHES-SHCONBR2</v>
          </cell>
          <cell r="B605" t="str">
            <v>VAR_cap</v>
          </cell>
          <cell r="C605" t="str">
            <v>-</v>
          </cell>
          <cell r="D605">
            <v>3.31494656719356E-2</v>
          </cell>
          <cell r="E605">
            <v>6.62989155953604E-2</v>
          </cell>
          <cell r="F605">
            <v>6.6298921749583684E-2</v>
          </cell>
          <cell r="G605">
            <v>6.6311941511976863E-2</v>
          </cell>
          <cell r="H605">
            <v>0.23583901409510241</v>
          </cell>
          <cell r="I605">
            <v>0.37713163621072027</v>
          </cell>
        </row>
        <row r="606">
          <cell r="A606" t="str">
            <v>ITOT-SWHCONBR4</v>
          </cell>
          <cell r="B606" t="str">
            <v>VAR_fout</v>
          </cell>
          <cell r="C606" t="str">
            <v>ITOT-ELS</v>
          </cell>
          <cell r="E606">
            <v>5.7256849156332214E-4</v>
          </cell>
          <cell r="F606">
            <v>5.7375096079746724E-4</v>
          </cell>
          <cell r="G606">
            <v>0.17224041962165529</v>
          </cell>
          <cell r="H606">
            <v>0.53004939261213579</v>
          </cell>
          <cell r="I606">
            <v>0.54949997585382382</v>
          </cell>
        </row>
        <row r="607">
          <cell r="A607" t="str">
            <v>ITOT-SWHCONBR4</v>
          </cell>
          <cell r="B607" t="str">
            <v>VAR_fout</v>
          </cell>
          <cell r="C607" t="str">
            <v>ITOT-SWHC</v>
          </cell>
          <cell r="E607">
            <v>6.1531293008277319E-3</v>
          </cell>
          <cell r="F607">
            <v>6.1658367518997873E-3</v>
          </cell>
          <cell r="G607">
            <v>1.8509882893960523</v>
          </cell>
          <cell r="H607">
            <v>5.6961961697589869</v>
          </cell>
          <cell r="I607">
            <v>5.9052226101344303</v>
          </cell>
        </row>
        <row r="608">
          <cell r="A608" t="str">
            <v>ITOT-SWHCONBR4</v>
          </cell>
          <cell r="B608" t="str">
            <v>VAR_fin</v>
          </cell>
          <cell r="C608" t="str">
            <v>CON</v>
          </cell>
          <cell r="E608">
            <v>6.725697792391053E-3</v>
          </cell>
          <cell r="F608">
            <v>6.7395877126972658E-3</v>
          </cell>
          <cell r="G608">
            <v>2.0232287090177059</v>
          </cell>
          <cell r="H608">
            <v>6.2262455623711217</v>
          </cell>
          <cell r="I608">
            <v>6.4547225859882493</v>
          </cell>
        </row>
        <row r="609">
          <cell r="A609" t="str">
            <v>ITOT-SWHCONBR4</v>
          </cell>
          <cell r="B609" t="str">
            <v>VAR_ncap</v>
          </cell>
          <cell r="C609" t="str">
            <v>-</v>
          </cell>
          <cell r="E609">
            <v>3.6501954922399702E-4</v>
          </cell>
          <cell r="F609">
            <v>8.2794484890154195E-7</v>
          </cell>
          <cell r="G609">
            <v>0.109668232281043</v>
          </cell>
          <cell r="H609">
            <v>6.7824809068276802E-3</v>
          </cell>
          <cell r="I609">
            <v>0.237437985273908</v>
          </cell>
        </row>
        <row r="610">
          <cell r="A610" t="str">
            <v>ITOT-SWHCONBR4</v>
          </cell>
          <cell r="B610" t="str">
            <v>VAR_cap</v>
          </cell>
          <cell r="C610" t="str">
            <v>-</v>
          </cell>
          <cell r="E610">
            <v>3.6501954922399702E-4</v>
          </cell>
          <cell r="F610">
            <v>3.65847494072899E-4</v>
          </cell>
          <cell r="G610">
            <v>0.11003407977511601</v>
          </cell>
          <cell r="H610">
            <v>0.33861106624020498</v>
          </cell>
          <cell r="I610">
            <v>0.35103881016583799</v>
          </cell>
        </row>
        <row r="611">
          <cell r="A611" t="str">
            <v>D-ITOT_NKEV_GAS_ELC_CHP</v>
          </cell>
          <cell r="B611" t="str">
            <v>VAR_fout</v>
          </cell>
          <cell r="C611" t="str">
            <v>ITOT_ELC</v>
          </cell>
          <cell r="D611">
            <v>0.66508221287453295</v>
          </cell>
          <cell r="E611">
            <v>8.7372104690159061E-2</v>
          </cell>
          <cell r="F611">
            <v>5.1709836510877648E-2</v>
          </cell>
          <cell r="G611">
            <v>0.60419551127267856</v>
          </cell>
          <cell r="H611">
            <v>0.63382047892711868</v>
          </cell>
          <cell r="I611">
            <v>0.61646751141708045</v>
          </cell>
        </row>
        <row r="612">
          <cell r="A612" t="str">
            <v>D-ITOT_NKEV_GAS_ELC_CHP</v>
          </cell>
          <cell r="B612" t="str">
            <v>VAR_fout</v>
          </cell>
          <cell r="C612" t="str">
            <v>ELC5</v>
          </cell>
          <cell r="D612">
            <v>4.8859191589533885E-3</v>
          </cell>
          <cell r="E612">
            <v>2.6881237759072106E-3</v>
          </cell>
          <cell r="F612">
            <v>1.8660630447733259E-3</v>
          </cell>
          <cell r="G612">
            <v>4.0934963425235966E-3</v>
          </cell>
          <cell r="H612">
            <v>3.6184698775411882E-2</v>
          </cell>
          <cell r="I612">
            <v>5.3509248578371922E-2</v>
          </cell>
        </row>
        <row r="613">
          <cell r="A613" t="str">
            <v>D-ITOT_NKEV_GAS_ELC_CHP</v>
          </cell>
          <cell r="B613" t="str">
            <v>VAR_fin</v>
          </cell>
          <cell r="C613" t="str">
            <v>ITOT_NKEV_GAS_ELC_CHP</v>
          </cell>
          <cell r="D613">
            <v>0.66996813203348582</v>
          </cell>
          <cell r="E613">
            <v>9.0060228466066275E-2</v>
          </cell>
          <cell r="F613">
            <v>5.3568052044241497E-2</v>
          </cell>
          <cell r="G613">
            <v>0.60828900761520288</v>
          </cell>
          <cell r="H613">
            <v>0.67000517770252987</v>
          </cell>
          <cell r="I613">
            <v>0.66997675999545281</v>
          </cell>
        </row>
        <row r="614">
          <cell r="A614" t="str">
            <v>SCOM-SHELCBR</v>
          </cell>
          <cell r="B614" t="str">
            <v>VAR_fout</v>
          </cell>
          <cell r="C614" t="str">
            <v>SCOM-SHAELCB</v>
          </cell>
          <cell r="D614">
            <v>2.3940422085107751</v>
          </cell>
          <cell r="E614">
            <v>1.0840517378796176E-2</v>
          </cell>
          <cell r="F614">
            <v>0.48801458506435058</v>
          </cell>
          <cell r="G614">
            <v>0.29095293835880742</v>
          </cell>
          <cell r="H614">
            <v>0.21287177337198659</v>
          </cell>
          <cell r="I614">
            <v>0.16075600709805832</v>
          </cell>
        </row>
        <row r="615">
          <cell r="A615" t="str">
            <v>SCOM-SHELCBR</v>
          </cell>
          <cell r="B615" t="str">
            <v>VAR_fin</v>
          </cell>
          <cell r="C615" t="str">
            <v>SCOM_ELC</v>
          </cell>
          <cell r="D615">
            <v>2.6236078997378343</v>
          </cell>
          <cell r="E615">
            <v>1.1847559976826403E-2</v>
          </cell>
          <cell r="F615">
            <v>1.0310119140540481</v>
          </cell>
          <cell r="G615">
            <v>0.589504767720196</v>
          </cell>
          <cell r="H615">
            <v>0.41738764758739455</v>
          </cell>
          <cell r="I615">
            <v>0.29980625254741106</v>
          </cell>
        </row>
        <row r="616">
          <cell r="A616" t="str">
            <v>SCOM-SHELCBR</v>
          </cell>
          <cell r="B616" t="str">
            <v>VAR_ncap</v>
          </cell>
          <cell r="C616" t="str">
            <v>-</v>
          </cell>
          <cell r="D616">
            <v>2.8276913856346001E-6</v>
          </cell>
          <cell r="E616">
            <v>2.3877831698162501E-6</v>
          </cell>
          <cell r="F616">
            <v>3.6420713685995497E-2</v>
          </cell>
          <cell r="G616">
            <v>3.0813798656847702E-6</v>
          </cell>
          <cell r="H616">
            <v>2.3837369652925801E-2</v>
          </cell>
          <cell r="I616">
            <v>2.12827210307415E-3</v>
          </cell>
        </row>
        <row r="617">
          <cell r="A617" t="str">
            <v>SCOM-SHELCBR</v>
          </cell>
          <cell r="B617" t="str">
            <v>VAR_cap</v>
          </cell>
          <cell r="C617" t="str">
            <v>-</v>
          </cell>
          <cell r="D617">
            <v>0.18499087604282763</v>
          </cell>
          <cell r="E617">
            <v>1.7606300265104458E-3</v>
          </cell>
          <cell r="F617">
            <v>3.8179280509694907E-2</v>
          </cell>
          <cell r="G617">
            <v>3.8142104816907579E-2</v>
          </cell>
          <cell r="H617">
            <v>3.033147291226115E-2</v>
          </cell>
          <cell r="I617">
            <v>1.9445519961833319E-2</v>
          </cell>
        </row>
        <row r="618">
          <cell r="A618" t="str">
            <v>RHES-SHCONBR3</v>
          </cell>
          <cell r="B618" t="str">
            <v>VAR_fout</v>
          </cell>
          <cell r="C618" t="str">
            <v>RHES-SHCON</v>
          </cell>
          <cell r="D618">
            <v>1.4766070093024232E-2</v>
          </cell>
          <cell r="E618">
            <v>1.355498546818994</v>
          </cell>
          <cell r="F618">
            <v>0.8632529367311893</v>
          </cell>
          <cell r="G618">
            <v>1.3553279502586995</v>
          </cell>
          <cell r="H618">
            <v>1.347167747528232</v>
          </cell>
          <cell r="I618">
            <v>1.1019128482996472</v>
          </cell>
        </row>
        <row r="619">
          <cell r="A619" t="str">
            <v>RHES-SHCONBR3</v>
          </cell>
          <cell r="B619" t="str">
            <v>VAR_fin</v>
          </cell>
          <cell r="C619" t="str">
            <v>CON</v>
          </cell>
          <cell r="D619">
            <v>1.4766070093024232E-2</v>
          </cell>
          <cell r="E619">
            <v>1.355498546818994</v>
          </cell>
          <cell r="F619">
            <v>0.8632529367311893</v>
          </cell>
          <cell r="G619">
            <v>1.3553279502586995</v>
          </cell>
          <cell r="H619">
            <v>1.347167747528232</v>
          </cell>
          <cell r="I619">
            <v>1.1019128482996472</v>
          </cell>
        </row>
        <row r="620">
          <cell r="A620" t="str">
            <v>RHES-SHCONBR3</v>
          </cell>
          <cell r="B620" t="str">
            <v>VAR_ncap</v>
          </cell>
          <cell r="C620" t="str">
            <v>-</v>
          </cell>
          <cell r="D620">
            <v>5.47540823451216E-2</v>
          </cell>
          <cell r="E620">
            <v>5.4754028624984297E-2</v>
          </cell>
          <cell r="F620">
            <v>7.3062284851164596E-8</v>
          </cell>
          <cell r="G620">
            <v>1.2878926012956001E-7</v>
          </cell>
          <cell r="H620">
            <v>3.1839759875127599E-7</v>
          </cell>
          <cell r="I620">
            <v>2.9916895945295899E-2</v>
          </cell>
        </row>
        <row r="621">
          <cell r="A621" t="str">
            <v>RHES-SHCONBR3</v>
          </cell>
          <cell r="B621" t="str">
            <v>VAR_cap</v>
          </cell>
          <cell r="C621" t="str">
            <v>-</v>
          </cell>
          <cell r="D621">
            <v>5.47540823451216E-2</v>
          </cell>
          <cell r="E621">
            <v>0.10950809786779579</v>
          </cell>
          <cell r="F621">
            <v>0.10950771791266314</v>
          </cell>
          <cell r="G621">
            <v>0.10950812792984654</v>
          </cell>
          <cell r="H621">
            <v>0.10950798222073596</v>
          </cell>
          <cell r="I621">
            <v>8.9030216723978595E-2</v>
          </cell>
        </row>
        <row r="622">
          <cell r="A622" t="str">
            <v>ITOT-SWHCONBR5</v>
          </cell>
          <cell r="B622" t="str">
            <v>VAR_fout</v>
          </cell>
          <cell r="C622" t="str">
            <v>ITOT-ELS</v>
          </cell>
          <cell r="E622">
            <v>3.6384224429089146E-4</v>
          </cell>
          <cell r="F622">
            <v>3.6472749417309564E-4</v>
          </cell>
          <cell r="G622">
            <v>3.6583333725021227E-4</v>
          </cell>
          <cell r="H622">
            <v>1.0805299686437086E-3</v>
          </cell>
          <cell r="I622">
            <v>4.7799361982308534E-4</v>
          </cell>
        </row>
        <row r="623">
          <cell r="A623" t="str">
            <v>ITOT-SWHCONBR5</v>
          </cell>
          <cell r="B623" t="str">
            <v>VAR_fout</v>
          </cell>
          <cell r="C623" t="str">
            <v>ITOT-SWHC</v>
          </cell>
          <cell r="E623">
            <v>1.7846012656312536E-3</v>
          </cell>
          <cell r="F623">
            <v>1.7889433069554017E-3</v>
          </cell>
          <cell r="G623">
            <v>1.7943673306524254E-3</v>
          </cell>
          <cell r="H623">
            <v>5.2998660266958351E-3</v>
          </cell>
          <cell r="I623">
            <v>2.3444996623810071E-3</v>
          </cell>
        </row>
        <row r="624">
          <cell r="A624" t="str">
            <v>ITOT-SWHCONBR5</v>
          </cell>
          <cell r="B624" t="str">
            <v>VAR_fin</v>
          </cell>
          <cell r="C624" t="str">
            <v>CON</v>
          </cell>
          <cell r="E624">
            <v>2.1484435099221474E-3</v>
          </cell>
          <cell r="F624">
            <v>2.1536708011284968E-3</v>
          </cell>
          <cell r="G624">
            <v>2.1602006679026383E-3</v>
          </cell>
          <cell r="H624">
            <v>6.3803959953395509E-3</v>
          </cell>
          <cell r="I624">
            <v>2.8224932822040914E-3</v>
          </cell>
        </row>
        <row r="625">
          <cell r="A625" t="str">
            <v>ITOT-SWHCONBR5</v>
          </cell>
          <cell r="B625" t="str">
            <v>VAR_ncap</v>
          </cell>
          <cell r="C625" t="str">
            <v>-</v>
          </cell>
          <cell r="E625">
            <v>1.15981181010367E-4</v>
          </cell>
          <cell r="F625">
            <v>3.55950947662989E-7</v>
          </cell>
          <cell r="G625">
            <v>6.9945227666915998E-7</v>
          </cell>
          <cell r="H625">
            <v>3.32156572249329E-6</v>
          </cell>
          <cell r="I625">
            <v>5.7733801084276702E-6</v>
          </cell>
        </row>
        <row r="626">
          <cell r="A626" t="str">
            <v>ITOT-SWHCONBR5</v>
          </cell>
          <cell r="B626" t="str">
            <v>VAR_cap</v>
          </cell>
          <cell r="C626" t="str">
            <v>-</v>
          </cell>
          <cell r="E626">
            <v>1.15981181010367E-4</v>
          </cell>
          <cell r="F626">
            <v>1.1633713195803E-4</v>
          </cell>
          <cell r="G626">
            <v>1.17036584234699E-4</v>
          </cell>
          <cell r="H626">
            <v>3.4654890516242799E-4</v>
          </cell>
          <cell r="I626">
            <v>1.5313854060695301E-4</v>
          </cell>
        </row>
        <row r="627">
          <cell r="A627" t="str">
            <v>RHES-SHSTG-ELC</v>
          </cell>
          <cell r="B627" t="str">
            <v>VAR_fout</v>
          </cell>
          <cell r="C627" t="str">
            <v>RHES-SHAELCB</v>
          </cell>
          <cell r="D627">
            <v>6.0948734773870982E-7</v>
          </cell>
          <cell r="E627">
            <v>0.74521834596196146</v>
          </cell>
          <cell r="F627">
            <v>0.23440056995003986</v>
          </cell>
          <cell r="G627">
            <v>2.7504821494674814E-2</v>
          </cell>
          <cell r="H627">
            <v>1.632300048852501E-4</v>
          </cell>
          <cell r="I627">
            <v>5.4645238336712206E-5</v>
          </cell>
        </row>
        <row r="628">
          <cell r="A628" t="str">
            <v>RHES-SHSTG-ELC</v>
          </cell>
          <cell r="B628" t="str">
            <v>VAR_fin</v>
          </cell>
          <cell r="C628" t="str">
            <v>RHES-SHAELCB</v>
          </cell>
          <cell r="D628">
            <v>5.3842164279065273E-6</v>
          </cell>
          <cell r="E628">
            <v>0.74524226135536098</v>
          </cell>
          <cell r="F628">
            <v>0.23440303301841731</v>
          </cell>
          <cell r="G628">
            <v>2.7503466868852255E-2</v>
          </cell>
          <cell r="H628">
            <v>1.6376131254853646E-4</v>
          </cell>
          <cell r="I628">
            <v>5.470005406469703E-5</v>
          </cell>
        </row>
        <row r="629">
          <cell r="A629" t="str">
            <v>RHES-SHSTG-ELC</v>
          </cell>
          <cell r="B629" t="str">
            <v>VAR_ncap</v>
          </cell>
          <cell r="C629" t="str">
            <v>-</v>
          </cell>
          <cell r="D629">
            <v>1.34899548648332E-2</v>
          </cell>
          <cell r="E629">
            <v>5.0531637111393898E-2</v>
          </cell>
          <cell r="F629">
            <v>1.68145142542027E-5</v>
          </cell>
          <cell r="G629">
            <v>1.7578405330773201E-5</v>
          </cell>
          <cell r="H629">
            <v>2.5434365386288701E-5</v>
          </cell>
          <cell r="I629">
            <v>6.2249503327061497E-6</v>
          </cell>
        </row>
        <row r="630">
          <cell r="A630" t="str">
            <v>RHES-SHSTG-ELC</v>
          </cell>
          <cell r="B630" t="str">
            <v>VAR_cap</v>
          </cell>
          <cell r="C630" t="str">
            <v>-</v>
          </cell>
          <cell r="D630">
            <v>1.34899548648332E-2</v>
          </cell>
          <cell r="E630">
            <v>6.3998581672247937E-2</v>
          </cell>
          <cell r="F630">
            <v>1.9141162020035303E-2</v>
          </cell>
          <cell r="G630">
            <v>4.4060475667795015E-3</v>
          </cell>
          <cell r="H630">
            <v>3.9197901743581502E-5</v>
          </cell>
          <cell r="I630">
            <v>1.4145989099112599E-5</v>
          </cell>
        </row>
        <row r="631">
          <cell r="A631" t="str">
            <v>RHES-SHCONBR4</v>
          </cell>
          <cell r="B631" t="str">
            <v>VAR_fout</v>
          </cell>
          <cell r="C631" t="str">
            <v>RHES-SHCON</v>
          </cell>
          <cell r="E631">
            <v>0.4266770397147952</v>
          </cell>
          <cell r="F631">
            <v>0.23304212239424194</v>
          </cell>
          <cell r="G631">
            <v>0.42651815481005734</v>
          </cell>
          <cell r="H631">
            <v>0.42096899051091224</v>
          </cell>
          <cell r="I631">
            <v>0.246570253312348</v>
          </cell>
        </row>
        <row r="632">
          <cell r="A632" t="str">
            <v>RHES-SHCONBR4</v>
          </cell>
          <cell r="B632" t="str">
            <v>VAR_fin</v>
          </cell>
          <cell r="C632" t="str">
            <v>CON</v>
          </cell>
          <cell r="E632">
            <v>0.4266770397147952</v>
          </cell>
          <cell r="F632">
            <v>0.23304212239424194</v>
          </cell>
          <cell r="G632">
            <v>0.42651815481005734</v>
          </cell>
          <cell r="H632">
            <v>0.42096899051091224</v>
          </cell>
          <cell r="I632">
            <v>0.246570253312348</v>
          </cell>
        </row>
        <row r="633">
          <cell r="A633" t="str">
            <v>RHES-SHCONBR4</v>
          </cell>
          <cell r="B633" t="str">
            <v>VAR_ncap</v>
          </cell>
          <cell r="C633" t="str">
            <v>-</v>
          </cell>
          <cell r="E633">
            <v>3.44705743728939E-2</v>
          </cell>
          <cell r="F633">
            <v>5.5203526611309902E-8</v>
          </cell>
          <cell r="G633">
            <v>8.6945664602241195E-8</v>
          </cell>
          <cell r="H633">
            <v>1.9859342659615999E-7</v>
          </cell>
          <cell r="I633">
            <v>5.7498456017292199E-7</v>
          </cell>
        </row>
        <row r="634">
          <cell r="A634" t="str">
            <v>RHES-SHCONBR4</v>
          </cell>
          <cell r="B634" t="str">
            <v>VAR_cap</v>
          </cell>
          <cell r="C634" t="str">
            <v>-</v>
          </cell>
          <cell r="E634">
            <v>3.44705743728939E-2</v>
          </cell>
          <cell r="F634">
            <v>3.4470428502951019E-2</v>
          </cell>
          <cell r="G634">
            <v>3.4470605487008428E-2</v>
          </cell>
          <cell r="H634">
            <v>3.4470592904886056E-2</v>
          </cell>
          <cell r="I634">
            <v>1.9928348271770303E-2</v>
          </cell>
        </row>
        <row r="635">
          <cell r="A635" t="str">
            <v>ITOT-SWHCONBR6</v>
          </cell>
          <cell r="B635" t="str">
            <v>VAR_fout</v>
          </cell>
          <cell r="C635" t="str">
            <v>ITOT-SWHC</v>
          </cell>
          <cell r="E635">
            <v>8.2526700281764594E-4</v>
          </cell>
          <cell r="F635">
            <v>9.0167971376800961E-4</v>
          </cell>
          <cell r="G635">
            <v>9.27464929786298E-4</v>
          </cell>
          <cell r="H635">
            <v>1.6907200736733939E-3</v>
          </cell>
          <cell r="I635">
            <v>7.4850716386600988E-4</v>
          </cell>
        </row>
        <row r="636">
          <cell r="A636" t="str">
            <v>ITOT-SWHCONBR6</v>
          </cell>
          <cell r="B636" t="str">
            <v>VAR_fin</v>
          </cell>
          <cell r="C636" t="str">
            <v>CON</v>
          </cell>
          <cell r="E636">
            <v>8.2526700281764594E-4</v>
          </cell>
          <cell r="F636">
            <v>9.0167971376800961E-4</v>
          </cell>
          <cell r="G636">
            <v>9.27464929786298E-4</v>
          </cell>
          <cell r="H636">
            <v>1.6907200736733939E-3</v>
          </cell>
          <cell r="I636">
            <v>7.4850716386600988E-4</v>
          </cell>
        </row>
        <row r="637">
          <cell r="A637" t="str">
            <v>ITOT-SWHCONBR6</v>
          </cell>
          <cell r="B637" t="str">
            <v>VAR_ncap</v>
          </cell>
          <cell r="C637" t="str">
            <v>-</v>
          </cell>
          <cell r="E637">
            <v>4.4015035818504302E-5</v>
          </cell>
          <cell r="F637">
            <v>4.2099274213534799E-6</v>
          </cell>
          <cell r="G637">
            <v>1.5621653077128601E-6</v>
          </cell>
          <cell r="H637">
            <v>1.5091161168366499E-6</v>
          </cell>
          <cell r="I637">
            <v>1.9333364824537202E-6</v>
          </cell>
        </row>
        <row r="638">
          <cell r="A638" t="str">
            <v>ITOT-SWHCONBR6</v>
          </cell>
          <cell r="B638" t="str">
            <v>VAR_cap</v>
          </cell>
          <cell r="C638" t="str">
            <v>-</v>
          </cell>
          <cell r="E638">
            <v>4.4015035818504302E-5</v>
          </cell>
          <cell r="F638">
            <v>4.8224963239857801E-5</v>
          </cell>
          <cell r="G638">
            <v>4.9787128547570703E-5</v>
          </cell>
          <cell r="H638">
            <v>9.1457749320927994E-5</v>
          </cell>
          <cell r="I638">
            <v>4.0309619908675299E-5</v>
          </cell>
        </row>
        <row r="639">
          <cell r="A639" t="str">
            <v>RHNM-SHNGAHP</v>
          </cell>
          <cell r="B639" t="str">
            <v>VAR_fout</v>
          </cell>
          <cell r="C639" t="str">
            <v>CO2_R</v>
          </cell>
          <cell r="F639">
            <v>6.2144137637672801</v>
          </cell>
          <cell r="G639">
            <v>16.640874019854898</v>
          </cell>
          <cell r="H639">
            <v>30.533090885837499</v>
          </cell>
          <cell r="I639">
            <v>35.900681509187201</v>
          </cell>
        </row>
        <row r="640">
          <cell r="A640" t="str">
            <v>RHNM-SHNGAHP</v>
          </cell>
          <cell r="B640" t="str">
            <v>VAR_fout</v>
          </cell>
          <cell r="C640" t="str">
            <v>RHNM-SHANGAH</v>
          </cell>
          <cell r="F640">
            <v>0.21699733302900212</v>
          </cell>
          <cell r="G640">
            <v>0.59694676165986171</v>
          </cell>
          <cell r="H640">
            <v>1.1262052388724548</v>
          </cell>
          <cell r="I640">
            <v>1.3535380190313142</v>
          </cell>
        </row>
        <row r="641">
          <cell r="A641" t="str">
            <v>RHNM-SHNGAHP</v>
          </cell>
          <cell r="B641" t="str">
            <v>VAR_fin</v>
          </cell>
          <cell r="C641" t="str">
            <v>RNGA</v>
          </cell>
          <cell r="F641">
            <v>0.11018464120154747</v>
          </cell>
          <cell r="G641">
            <v>0.29505095779884649</v>
          </cell>
          <cell r="H641">
            <v>0.54136685967797105</v>
          </cell>
          <cell r="I641">
            <v>0.63653690619126246</v>
          </cell>
        </row>
        <row r="642">
          <cell r="A642" t="str">
            <v>RHNM-SHNGAHP</v>
          </cell>
          <cell r="B642" t="str">
            <v>VAR_fin</v>
          </cell>
          <cell r="C642" t="str">
            <v>RHNMELCHPC</v>
          </cell>
          <cell r="F642">
            <v>0.21699733302900212</v>
          </cell>
          <cell r="G642">
            <v>0.59694676165986171</v>
          </cell>
          <cell r="H642">
            <v>1.1262052388724548</v>
          </cell>
          <cell r="I642">
            <v>1.3535380190313142</v>
          </cell>
        </row>
        <row r="643">
          <cell r="A643" t="str">
            <v>RHNM-SHNGAHP</v>
          </cell>
          <cell r="B643" t="str">
            <v>VAR_ncap</v>
          </cell>
          <cell r="C643" t="str">
            <v>-</v>
          </cell>
          <cell r="E643">
            <v>1.3473181570873099E-6</v>
          </cell>
          <cell r="F643">
            <v>1.6931538191131801E-2</v>
          </cell>
          <cell r="G643">
            <v>2.9446319532259499E-2</v>
          </cell>
          <cell r="H643">
            <v>4.20914252076049E-2</v>
          </cell>
          <cell r="I643">
            <v>6.5436592034925703E-2</v>
          </cell>
        </row>
        <row r="644">
          <cell r="A644" t="str">
            <v>RHNM-SHNGAHP</v>
          </cell>
          <cell r="B644" t="str">
            <v>VAR_cap</v>
          </cell>
          <cell r="C644" t="str">
            <v>-</v>
          </cell>
          <cell r="E644">
            <v>1.3473181570873099E-6</v>
          </cell>
          <cell r="F644">
            <v>1.6932718252382156E-2</v>
          </cell>
          <cell r="G644">
            <v>4.6378929129999871E-2</v>
          </cell>
          <cell r="H644">
            <v>8.7502809634625076E-2</v>
          </cell>
          <cell r="I644">
            <v>0.10541696172682521</v>
          </cell>
        </row>
        <row r="645">
          <cell r="A645" t="str">
            <v>D-SCOM_KEV_WOD_ELC_CHP</v>
          </cell>
          <cell r="B645" t="str">
            <v>VAR_fout</v>
          </cell>
          <cell r="C645" t="str">
            <v>ELC5</v>
          </cell>
          <cell r="G645">
            <v>7.6550192542027603E-4</v>
          </cell>
          <cell r="H645">
            <v>1.261078643849154E-3</v>
          </cell>
          <cell r="I645">
            <v>3.1005454486220303E-4</v>
          </cell>
        </row>
        <row r="646">
          <cell r="A646" t="str">
            <v>D-SCOM_KEV_WOD_ELC_CHP</v>
          </cell>
          <cell r="B646" t="str">
            <v>VAR_fout</v>
          </cell>
          <cell r="C646" t="str">
            <v>SCOM_ELC</v>
          </cell>
          <cell r="G646">
            <v>3.0282690250478224E-4</v>
          </cell>
          <cell r="H646">
            <v>1.2604715346476965E-3</v>
          </cell>
          <cell r="I646">
            <v>3.0982546630098042E-4</v>
          </cell>
        </row>
        <row r="647">
          <cell r="A647" t="str">
            <v>D-SCOM_KEV_WOD_ELC_CHP</v>
          </cell>
          <cell r="B647" t="str">
            <v>VAR_fin</v>
          </cell>
          <cell r="C647" t="str">
            <v>SCOM_KEV_WOD_ELC_CHP</v>
          </cell>
          <cell r="G647">
            <v>1.0670350228663586E-3</v>
          </cell>
          <cell r="H647">
            <v>2.5089800307940753E-3</v>
          </cell>
          <cell r="I647">
            <v>6.0701576830978626E-4</v>
          </cell>
        </row>
        <row r="648">
          <cell r="A648" t="str">
            <v>RHES-SHCONBR5</v>
          </cell>
          <cell r="B648" t="str">
            <v>VAR_fout</v>
          </cell>
          <cell r="C648" t="str">
            <v>RHES-SHCON</v>
          </cell>
          <cell r="E648">
            <v>2.0732908892614225E-3</v>
          </cell>
          <cell r="F648">
            <v>1.0513813500232976E-3</v>
          </cell>
          <cell r="G648">
            <v>1.9481769013050966E-3</v>
          </cell>
          <cell r="H648">
            <v>1.5042885818165803E-3</v>
          </cell>
          <cell r="I648">
            <v>1.1295508275169996E-3</v>
          </cell>
        </row>
        <row r="649">
          <cell r="A649" t="str">
            <v>RHES-SHCONBR5</v>
          </cell>
          <cell r="B649" t="str">
            <v>VAR_fin</v>
          </cell>
          <cell r="C649" t="str">
            <v>CON</v>
          </cell>
          <cell r="E649">
            <v>2.0732908892614225E-3</v>
          </cell>
          <cell r="F649">
            <v>1.0513813500232976E-3</v>
          </cell>
          <cell r="G649">
            <v>1.9481769013050966E-3</v>
          </cell>
          <cell r="H649">
            <v>1.5042885818165803E-3</v>
          </cell>
          <cell r="I649">
            <v>1.1295508275169996E-3</v>
          </cell>
        </row>
        <row r="650">
          <cell r="A650" t="str">
            <v>RHES-SHCONBR5</v>
          </cell>
          <cell r="B650" t="str">
            <v>VAR_ncap</v>
          </cell>
          <cell r="C650" t="str">
            <v>-</v>
          </cell>
          <cell r="E650">
            <v>1.67607665561474E-4</v>
          </cell>
          <cell r="F650">
            <v>4.5189797327928999E-8</v>
          </cell>
          <cell r="G650">
            <v>6.4569260340447904E-8</v>
          </cell>
          <cell r="H650">
            <v>1.47968350829044E-7</v>
          </cell>
          <cell r="I650">
            <v>3.0964416814487402E-7</v>
          </cell>
        </row>
        <row r="651">
          <cell r="A651" t="str">
            <v>RHES-SHCONBR5</v>
          </cell>
          <cell r="B651" t="str">
            <v>VAR_cap</v>
          </cell>
          <cell r="C651" t="str">
            <v>-</v>
          </cell>
          <cell r="E651">
            <v>1.67607665561474E-4</v>
          </cell>
          <cell r="F651">
            <v>1.6750986124826767E-4</v>
          </cell>
          <cell r="G651">
            <v>1.6762016186392152E-4</v>
          </cell>
          <cell r="H651">
            <v>1.6758447563319391E-4</v>
          </cell>
          <cell r="I651">
            <v>9.741552518342011E-5</v>
          </cell>
        </row>
        <row r="652">
          <cell r="A652" t="str">
            <v>RHNS-SHCONBR</v>
          </cell>
          <cell r="B652" t="str">
            <v>VAR_fout</v>
          </cell>
          <cell r="C652" t="str">
            <v>RHNS-SHCON</v>
          </cell>
          <cell r="F652">
            <v>1.6822218837908361E-3</v>
          </cell>
          <cell r="G652">
            <v>1.6894086359247648E-3</v>
          </cell>
          <cell r="H652">
            <v>2.5401501374034243E-3</v>
          </cell>
          <cell r="I652">
            <v>2.5250443311653362E-3</v>
          </cell>
        </row>
        <row r="653">
          <cell r="A653" t="str">
            <v>RHNS-SHCONBR</v>
          </cell>
          <cell r="B653" t="str">
            <v>VAR_fin</v>
          </cell>
          <cell r="C653" t="str">
            <v>CON</v>
          </cell>
          <cell r="F653">
            <v>1.6822218837908361E-3</v>
          </cell>
          <cell r="G653">
            <v>1.6894086359247648E-3</v>
          </cell>
          <cell r="H653">
            <v>2.5401501374034243E-3</v>
          </cell>
          <cell r="I653">
            <v>2.5250443311653362E-3</v>
          </cell>
        </row>
        <row r="654">
          <cell r="A654" t="str">
            <v>RHNS-SHCONBR</v>
          </cell>
          <cell r="B654" t="str">
            <v>VAR_ncap</v>
          </cell>
          <cell r="C654" t="str">
            <v>-</v>
          </cell>
          <cell r="E654">
            <v>4.7484889791467201E-8</v>
          </cell>
          <cell r="F654">
            <v>1.2720419619592901E-4</v>
          </cell>
          <cell r="G654">
            <v>2.4676075212819499E-7</v>
          </cell>
          <cell r="H654">
            <v>1.5797928449195301E-5</v>
          </cell>
          <cell r="I654">
            <v>9.6433683295008503E-8</v>
          </cell>
        </row>
        <row r="655">
          <cell r="A655" t="str">
            <v>RHNS-SHCONBR</v>
          </cell>
          <cell r="B655" t="str">
            <v>VAR_cap</v>
          </cell>
          <cell r="C655" t="str">
            <v>-</v>
          </cell>
          <cell r="E655">
            <v>4.7484889791467201E-8</v>
          </cell>
          <cell r="F655">
            <v>1.272249777166511E-4</v>
          </cell>
          <cell r="G655">
            <v>1.2744740476339531E-4</v>
          </cell>
          <cell r="H655">
            <v>1.8829476041194124E-4</v>
          </cell>
          <cell r="I655">
            <v>1.88492497790053E-4</v>
          </cell>
        </row>
        <row r="656">
          <cell r="A656" t="str">
            <v>D-RHEM_SOLELC</v>
          </cell>
          <cell r="B656" t="str">
            <v>VAR_fout</v>
          </cell>
          <cell r="C656" t="str">
            <v>ELC5</v>
          </cell>
          <cell r="D656">
            <v>0.24205081555814703</v>
          </cell>
          <cell r="E656">
            <v>0.67310652784344049</v>
          </cell>
          <cell r="F656">
            <v>0.89798284807246653</v>
          </cell>
          <cell r="G656">
            <v>0.99826849341160573</v>
          </cell>
          <cell r="H656">
            <v>1.0485976488674937</v>
          </cell>
          <cell r="I656">
            <v>1.1205622662131449</v>
          </cell>
        </row>
        <row r="657">
          <cell r="A657" t="str">
            <v>D-RHEM_SOLELC</v>
          </cell>
          <cell r="B657" t="str">
            <v>VAR_fout</v>
          </cell>
          <cell r="C657" t="str">
            <v>RHEM_ELC</v>
          </cell>
          <cell r="D657">
            <v>0.62043241022770124</v>
          </cell>
          <cell r="E657">
            <v>0.6144776194461059</v>
          </cell>
          <cell r="F657">
            <v>0.86561256972335066</v>
          </cell>
          <cell r="G657">
            <v>0.91302079752155374</v>
          </cell>
          <cell r="H657">
            <v>1.0626995267411943</v>
          </cell>
          <cell r="I657">
            <v>1.2116264551326632</v>
          </cell>
        </row>
        <row r="658">
          <cell r="A658" t="str">
            <v>D-RHEM_SOLELC</v>
          </cell>
          <cell r="B658" t="str">
            <v>VAR_fin</v>
          </cell>
          <cell r="C658" t="str">
            <v>RHEM_SOL_ELC</v>
          </cell>
          <cell r="D658">
            <v>0.86248322578584768</v>
          </cell>
          <cell r="E658">
            <v>1.287582632534779</v>
          </cell>
          <cell r="F658">
            <v>1.76359151907911</v>
          </cell>
          <cell r="G658">
            <v>1.9112846120491223</v>
          </cell>
          <cell r="H658">
            <v>2.111290258818074</v>
          </cell>
          <cell r="I658">
            <v>2.332182558789289</v>
          </cell>
        </row>
        <row r="659">
          <cell r="A659" t="str">
            <v>ITOT-SWHCONBR7</v>
          </cell>
          <cell r="B659" t="str">
            <v>VAR_fout</v>
          </cell>
          <cell r="C659" t="str">
            <v>ITOT-ELS</v>
          </cell>
          <cell r="E659">
            <v>0.11077977317886178</v>
          </cell>
          <cell r="F659">
            <v>0.11074430470994331</v>
          </cell>
          <cell r="G659">
            <v>0.11076610791215592</v>
          </cell>
          <cell r="H659">
            <v>1.8162288391317755E-2</v>
          </cell>
          <cell r="I659">
            <v>1.3339310925156462E-2</v>
          </cell>
        </row>
        <row r="660">
          <cell r="A660" t="str">
            <v>ITOT-SWHCONBR7</v>
          </cell>
          <cell r="B660" t="str">
            <v>VAR_fout</v>
          </cell>
          <cell r="C660" t="str">
            <v>ITOT-SWHC</v>
          </cell>
          <cell r="E660">
            <v>1.9317516639738162E-2</v>
          </cell>
          <cell r="F660">
            <v>1.9311331731438963E-2</v>
          </cell>
          <cell r="G660">
            <v>1.9315133722627918E-2</v>
          </cell>
          <cell r="H660">
            <v>3.1670971888390787E-3</v>
          </cell>
          <cell r="I660">
            <v>2.3260777068328593E-3</v>
          </cell>
        </row>
        <row r="661">
          <cell r="A661" t="str">
            <v>ITOT-SWHCONBR7</v>
          </cell>
          <cell r="B661" t="str">
            <v>VAR_fin</v>
          </cell>
          <cell r="C661" t="str">
            <v>CON</v>
          </cell>
          <cell r="E661">
            <v>0.13009728981859989</v>
          </cell>
          <cell r="F661">
            <v>0.13005563644138224</v>
          </cell>
          <cell r="G661">
            <v>0.13008124163478385</v>
          </cell>
          <cell r="H661">
            <v>2.1329385580156821E-2</v>
          </cell>
          <cell r="I661">
            <v>1.5665388631989324E-2</v>
          </cell>
        </row>
        <row r="662">
          <cell r="A662" t="str">
            <v>ITOT-SWHCONBR7</v>
          </cell>
          <cell r="B662" t="str">
            <v>VAR_ncap</v>
          </cell>
          <cell r="C662" t="str">
            <v>-</v>
          </cell>
          <cell r="E662">
            <v>7.0759556342038501E-3</v>
          </cell>
          <cell r="F662">
            <v>1.00026105617995E-7</v>
          </cell>
          <cell r="G662">
            <v>2.6593091299921901E-7</v>
          </cell>
          <cell r="H662">
            <v>1.15862035230663E-3</v>
          </cell>
          <cell r="I662">
            <v>1.06323552904233E-5</v>
          </cell>
        </row>
        <row r="663">
          <cell r="A663" t="str">
            <v>ITOT-SWHCONBR7</v>
          </cell>
          <cell r="B663" t="str">
            <v>VAR_cap</v>
          </cell>
          <cell r="C663" t="str">
            <v>-</v>
          </cell>
          <cell r="E663">
            <v>7.0759556342038501E-3</v>
          </cell>
          <cell r="F663">
            <v>7.0760556603094603E-3</v>
          </cell>
          <cell r="G663">
            <v>7.0763215912224599E-3</v>
          </cell>
          <cell r="H663">
            <v>1.1597198188127E-3</v>
          </cell>
          <cell r="I663">
            <v>8.5186273341429002E-4</v>
          </cell>
        </row>
        <row r="664">
          <cell r="A664" t="str">
            <v>RHNS-SHSTG-ELCHP</v>
          </cell>
          <cell r="B664" t="str">
            <v>VAR_fout</v>
          </cell>
          <cell r="C664" t="str">
            <v>RHNS-SHAELCH</v>
          </cell>
          <cell r="E664">
            <v>1.1800650100591885E-2</v>
          </cell>
          <cell r="F664">
            <v>0.20724894413422926</v>
          </cell>
          <cell r="G664">
            <v>0.23627150136241279</v>
          </cell>
          <cell r="H664">
            <v>0.35330902550264814</v>
          </cell>
          <cell r="I664">
            <v>0.47100571689884618</v>
          </cell>
        </row>
        <row r="665">
          <cell r="A665" t="str">
            <v>RHNS-SHSTG-ELCHP</v>
          </cell>
          <cell r="B665" t="str">
            <v>VAR_fin</v>
          </cell>
          <cell r="C665" t="str">
            <v>RHNS-SHAELCH</v>
          </cell>
          <cell r="E665">
            <v>1.180001289246258E-2</v>
          </cell>
          <cell r="F665">
            <v>0.20725317256724038</v>
          </cell>
          <cell r="G665">
            <v>0.23627978914162473</v>
          </cell>
          <cell r="H665">
            <v>0.35332609499579809</v>
          </cell>
          <cell r="I665">
            <v>0.47102593956415317</v>
          </cell>
        </row>
        <row r="666">
          <cell r="A666" t="str">
            <v>RHNS-SHSTG-ELCHP</v>
          </cell>
          <cell r="B666" t="str">
            <v>VAR_ncap</v>
          </cell>
          <cell r="C666" t="str">
            <v>-</v>
          </cell>
          <cell r="D666">
            <v>7.6938980111915294E-5</v>
          </cell>
          <cell r="E666">
            <v>1.68972657755623E-3</v>
          </cell>
          <cell r="F666">
            <v>1.14096276289221E-2</v>
          </cell>
          <cell r="G666">
            <v>9.6336572722392298E-3</v>
          </cell>
          <cell r="H666">
            <v>1.8808456224174999E-2</v>
          </cell>
          <cell r="I666">
            <v>2.6296899627042999E-2</v>
          </cell>
        </row>
        <row r="667">
          <cell r="A667" t="str">
            <v>RHNS-SHSTG-ELCHP</v>
          </cell>
          <cell r="B667" t="str">
            <v>VAR_cap</v>
          </cell>
          <cell r="C667" t="str">
            <v>-</v>
          </cell>
          <cell r="D667">
            <v>7.6938980111915294E-5</v>
          </cell>
          <cell r="E667">
            <v>1.7580471280445849E-3</v>
          </cell>
          <cell r="F667">
            <v>1.3149686447275079E-2</v>
          </cell>
          <cell r="G667">
            <v>2.275663415107472E-2</v>
          </cell>
          <cell r="H667">
            <v>3.5016500784978873E-2</v>
          </cell>
          <cell r="I667">
            <v>4.3146553798640491E-2</v>
          </cell>
        </row>
        <row r="668">
          <cell r="A668" t="str">
            <v>RHNS-SHSOLBR</v>
          </cell>
          <cell r="B668" t="str">
            <v>VAR_fout</v>
          </cell>
          <cell r="C668" t="str">
            <v>RHNS-SHASOL</v>
          </cell>
          <cell r="E668">
            <v>1.3402773587314251E-2</v>
          </cell>
          <cell r="F668">
            <v>2.0716291232907071E-4</v>
          </cell>
          <cell r="G668">
            <v>7.8936687447646715E-4</v>
          </cell>
          <cell r="H668">
            <v>8.4280015661775543E-4</v>
          </cell>
          <cell r="I668">
            <v>1.4323787658743531E-3</v>
          </cell>
        </row>
        <row r="669">
          <cell r="A669" t="str">
            <v>RHNS-SHSOLBR</v>
          </cell>
          <cell r="B669" t="str">
            <v>VAR_fin</v>
          </cell>
          <cell r="C669" t="str">
            <v>SOL</v>
          </cell>
          <cell r="E669">
            <v>1.3402773587314251E-2</v>
          </cell>
          <cell r="F669">
            <v>2.0716291232907071E-4</v>
          </cell>
          <cell r="G669">
            <v>7.8936687447646715E-4</v>
          </cell>
          <cell r="H669">
            <v>8.4280015661775543E-4</v>
          </cell>
          <cell r="I669">
            <v>1.4323787658743531E-3</v>
          </cell>
        </row>
        <row r="670">
          <cell r="A670" t="str">
            <v>RHNS-SHSOLBR</v>
          </cell>
          <cell r="B670" t="str">
            <v>VAR_ncap</v>
          </cell>
          <cell r="C670" t="str">
            <v>-</v>
          </cell>
          <cell r="E670">
            <v>2.2806831120366499E-3</v>
          </cell>
          <cell r="F670">
            <v>1.9575563233540502E-6</v>
          </cell>
          <cell r="G670">
            <v>2.3289976509726299E-6</v>
          </cell>
          <cell r="H670">
            <v>4.2293246876634198E-4</v>
          </cell>
          <cell r="I670">
            <v>1.5690244286303801E-4</v>
          </cell>
        </row>
        <row r="671">
          <cell r="A671" t="str">
            <v>RHNS-SHSOLBR</v>
          </cell>
          <cell r="B671" t="str">
            <v>VAR_cap</v>
          </cell>
          <cell r="C671" t="str">
            <v>-</v>
          </cell>
          <cell r="E671">
            <v>2.2806831120366499E-3</v>
          </cell>
          <cell r="F671">
            <v>2.2797440223538022E-3</v>
          </cell>
          <cell r="G671">
            <v>2.2813111347347193E-3</v>
          </cell>
          <cell r="H671">
            <v>4.4558468592790476E-4</v>
          </cell>
          <cell r="I671">
            <v>4.7223843387090225E-4</v>
          </cell>
        </row>
        <row r="672">
          <cell r="A672" t="str">
            <v>RHES-SHPLTBR</v>
          </cell>
          <cell r="B672" t="str">
            <v>VAR_fout</v>
          </cell>
          <cell r="C672" t="str">
            <v>RHES-SHPLT</v>
          </cell>
          <cell r="D672">
            <v>1.2957588980884069</v>
          </cell>
          <cell r="E672">
            <v>1.4868849490773741</v>
          </cell>
          <cell r="F672">
            <v>4.0282209371867814E-2</v>
          </cell>
          <cell r="G672">
            <v>5.7116993380612255E-2</v>
          </cell>
          <cell r="H672">
            <v>6.9764921224817908E-2</v>
          </cell>
          <cell r="I672">
            <v>6.3514270282491125E-2</v>
          </cell>
        </row>
        <row r="673">
          <cell r="A673" t="str">
            <v>RHES-SHPLTBR</v>
          </cell>
          <cell r="B673" t="str">
            <v>VAR_fin</v>
          </cell>
          <cell r="C673" t="str">
            <v>RPLT</v>
          </cell>
          <cell r="D673">
            <v>1.4397321089871196</v>
          </cell>
          <cell r="E673">
            <v>1.6520943878637495</v>
          </cell>
          <cell r="F673">
            <v>5.5502729871911349E-2</v>
          </cell>
          <cell r="G673">
            <v>7.7255535789605145E-2</v>
          </cell>
          <cell r="H673">
            <v>9.2959685538173575E-2</v>
          </cell>
          <cell r="I673">
            <v>8.2960034262844526E-2</v>
          </cell>
        </row>
        <row r="674">
          <cell r="A674" t="str">
            <v>RHES-SHPLTBR</v>
          </cell>
          <cell r="B674" t="str">
            <v>VAR_ncap</v>
          </cell>
          <cell r="C674" t="str">
            <v>-</v>
          </cell>
          <cell r="E674">
            <v>1.5451035671016499E-2</v>
          </cell>
          <cell r="F674">
            <v>8.6515037486939699E-8</v>
          </cell>
          <cell r="G674">
            <v>7.3468758211971804E-7</v>
          </cell>
          <cell r="H674">
            <v>4.1432638551763702E-3</v>
          </cell>
          <cell r="I674">
            <v>1.5042273301143099E-3</v>
          </cell>
        </row>
        <row r="675">
          <cell r="A675" t="str">
            <v>RHES-SHPLTBR</v>
          </cell>
          <cell r="B675" t="str">
            <v>VAR_cap</v>
          </cell>
          <cell r="C675" t="str">
            <v>-</v>
          </cell>
          <cell r="D675">
            <v>0.104681131456585</v>
          </cell>
          <cell r="E675">
            <v>0.12013211405480484</v>
          </cell>
          <cell r="F675">
            <v>7.1603167317940003E-3</v>
          </cell>
          <cell r="G675">
            <v>7.1606404117902089E-3</v>
          </cell>
          <cell r="H675">
            <v>5.662172166531935E-3</v>
          </cell>
          <cell r="I675">
            <v>5.1533078007213323E-3</v>
          </cell>
        </row>
        <row r="676">
          <cell r="A676" t="str">
            <v>RHES-SHCONBR6</v>
          </cell>
          <cell r="B676" t="str">
            <v>VAR_fout</v>
          </cell>
          <cell r="C676" t="str">
            <v>RHES-SHCON</v>
          </cell>
          <cell r="E676">
            <v>4.9302051138267952E-4</v>
          </cell>
          <cell r="F676">
            <v>2.6059601519268574E-4</v>
          </cell>
          <cell r="G676">
            <v>4.1176409781572721E-4</v>
          </cell>
          <cell r="H676">
            <v>3.0022672368890043E-4</v>
          </cell>
          <cell r="I676">
            <v>2.4323830899124687E-4</v>
          </cell>
        </row>
        <row r="677">
          <cell r="A677" t="str">
            <v>RHES-SHCONBR6</v>
          </cell>
          <cell r="B677" t="str">
            <v>VAR_fin</v>
          </cell>
          <cell r="C677" t="str">
            <v>CON</v>
          </cell>
          <cell r="E677">
            <v>4.9302051138267952E-4</v>
          </cell>
          <cell r="F677">
            <v>2.6059601519268574E-4</v>
          </cell>
          <cell r="G677">
            <v>4.1176409781572721E-4</v>
          </cell>
          <cell r="H677">
            <v>3.0022672368890043E-4</v>
          </cell>
          <cell r="I677">
            <v>2.4323830899124687E-4</v>
          </cell>
        </row>
        <row r="678">
          <cell r="A678" t="str">
            <v>RHES-SHCONBR6</v>
          </cell>
          <cell r="B678" t="str">
            <v>VAR_ncap</v>
          </cell>
          <cell r="C678" t="str">
            <v>-</v>
          </cell>
          <cell r="E678">
            <v>3.9656082478565401E-5</v>
          </cell>
          <cell r="F678">
            <v>4.51459731672103E-8</v>
          </cell>
          <cell r="G678">
            <v>6.0627833974015106E-8</v>
          </cell>
          <cell r="H678">
            <v>1.4818324447664001E-7</v>
          </cell>
          <cell r="I678">
            <v>2.56434383598631E-7</v>
          </cell>
        </row>
        <row r="679">
          <cell r="A679" t="str">
            <v>RHES-SHCONBR6</v>
          </cell>
          <cell r="B679" t="str">
            <v>VAR_cap</v>
          </cell>
          <cell r="C679" t="str">
            <v>-</v>
          </cell>
          <cell r="E679">
            <v>3.9656082478565401E-5</v>
          </cell>
          <cell r="F679">
            <v>3.963558152725507E-5</v>
          </cell>
          <cell r="G679">
            <v>3.9689512567784317E-5</v>
          </cell>
          <cell r="H679">
            <v>3.979797953640808E-5</v>
          </cell>
          <cell r="I679">
            <v>2.3433503676265901E-5</v>
          </cell>
        </row>
        <row r="680">
          <cell r="A680" t="str">
            <v>RHSA-WHPLTBR</v>
          </cell>
          <cell r="B680" t="str">
            <v>VAR_fout</v>
          </cell>
          <cell r="C680" t="str">
            <v>RHSA-WHPLT</v>
          </cell>
          <cell r="D680">
            <v>0.16979444823055842</v>
          </cell>
          <cell r="E680">
            <v>0.19483669863552894</v>
          </cell>
          <cell r="F680">
            <v>7.2836148409550786E-2</v>
          </cell>
          <cell r="G680">
            <v>0.12015884782344648</v>
          </cell>
          <cell r="H680">
            <v>0.17013512847503734</v>
          </cell>
          <cell r="I680">
            <v>0.17647064449728075</v>
          </cell>
        </row>
        <row r="681">
          <cell r="A681" t="str">
            <v>RHSA-WHPLTBR</v>
          </cell>
          <cell r="B681" t="str">
            <v>VAR_fin</v>
          </cell>
          <cell r="C681" t="str">
            <v>RPLT</v>
          </cell>
          <cell r="D681">
            <v>0.27167111716889353</v>
          </cell>
          <cell r="E681">
            <v>0.31173871781684642</v>
          </cell>
          <cell r="F681">
            <v>0.16075708169349848</v>
          </cell>
          <cell r="G681">
            <v>0.25747771696354621</v>
          </cell>
          <cell r="H681">
            <v>0.35090957598216371</v>
          </cell>
          <cell r="I681">
            <v>0.35264022395229094</v>
          </cell>
        </row>
        <row r="682">
          <cell r="A682" t="str">
            <v>RHSA-WHPLTBR</v>
          </cell>
          <cell r="B682" t="str">
            <v>VAR_ncap</v>
          </cell>
          <cell r="C682" t="str">
            <v>-</v>
          </cell>
          <cell r="E682">
            <v>1.9570766421712201E-3</v>
          </cell>
          <cell r="F682">
            <v>2.6537969479406301E-7</v>
          </cell>
          <cell r="G682">
            <v>1.9847650237817601E-6</v>
          </cell>
          <cell r="H682">
            <v>5.3435981416898402E-3</v>
          </cell>
          <cell r="I682">
            <v>5.8249326303891E-3</v>
          </cell>
        </row>
        <row r="683">
          <cell r="A683" t="str">
            <v>RHSA-WHPLTBR</v>
          </cell>
          <cell r="B683" t="str">
            <v>VAR_cap</v>
          </cell>
          <cell r="C683" t="str">
            <v>-</v>
          </cell>
          <cell r="D683">
            <v>1.12410901121583E-2</v>
          </cell>
          <cell r="E683">
            <v>1.3198073596741211E-2</v>
          </cell>
          <cell r="F683">
            <v>1.0472712145397151E-2</v>
          </cell>
          <cell r="G683">
            <v>1.047311535682635E-2</v>
          </cell>
          <cell r="H683">
            <v>1.1999364492536978E-2</v>
          </cell>
          <cell r="I683">
            <v>1.2517556298309156E-2</v>
          </cell>
        </row>
        <row r="684">
          <cell r="A684" t="str">
            <v>ITOT-SWHCONBR8</v>
          </cell>
          <cell r="B684" t="str">
            <v>VAR_fout</v>
          </cell>
          <cell r="C684" t="str">
            <v>ITOT-ELS</v>
          </cell>
          <cell r="E684">
            <v>1.9214796693732216E-4</v>
          </cell>
          <cell r="F684">
            <v>1.9261529211428817E-4</v>
          </cell>
          <cell r="G684">
            <v>1.9235706911586661E-4</v>
          </cell>
          <cell r="H684">
            <v>2.4996501969655509E-4</v>
          </cell>
          <cell r="I684">
            <v>1.3187902813366649E-4</v>
          </cell>
        </row>
        <row r="685">
          <cell r="A685" t="str">
            <v>ITOT-SWHCONBR8</v>
          </cell>
          <cell r="B685" t="str">
            <v>VAR_fout</v>
          </cell>
          <cell r="C685" t="str">
            <v>ITOT-SWHC</v>
          </cell>
          <cell r="E685">
            <v>7.4188728426764045E-4</v>
          </cell>
          <cell r="F685">
            <v>7.4369163646524877E-4</v>
          </cell>
          <cell r="G685">
            <v>7.4269463211444576E-4</v>
          </cell>
          <cell r="H685">
            <v>9.6512012372775252E-4</v>
          </cell>
          <cell r="I685">
            <v>5.0918766195354247E-4</v>
          </cell>
        </row>
        <row r="686">
          <cell r="A686" t="str">
            <v>ITOT-SWHCONBR8</v>
          </cell>
          <cell r="B686" t="str">
            <v>VAR_fin</v>
          </cell>
          <cell r="C686" t="str">
            <v>CON</v>
          </cell>
          <cell r="E686">
            <v>9.3403525120496216E-4</v>
          </cell>
          <cell r="F686">
            <v>9.3630692857953643E-4</v>
          </cell>
          <cell r="G686">
            <v>9.3505170123031134E-4</v>
          </cell>
          <cell r="H686">
            <v>1.215085143424307E-3</v>
          </cell>
          <cell r="I686">
            <v>6.4106669008720887E-4</v>
          </cell>
        </row>
        <row r="687">
          <cell r="A687" t="str">
            <v>ITOT-SWHCONBR8</v>
          </cell>
          <cell r="B687" t="str">
            <v>VAR_ncap</v>
          </cell>
          <cell r="C687" t="str">
            <v>-</v>
          </cell>
          <cell r="E687">
            <v>4.9926548422681999E-5</v>
          </cell>
          <cell r="F687">
            <v>1.9300742722885201E-7</v>
          </cell>
          <cell r="G687">
            <v>3.1864890813714101E-7</v>
          </cell>
          <cell r="H687">
            <v>4.1625458321191502E-6</v>
          </cell>
          <cell r="I687">
            <v>5.5614087069135596E-6</v>
          </cell>
        </row>
        <row r="688">
          <cell r="A688" t="str">
            <v>ITOT-SWHCONBR8</v>
          </cell>
          <cell r="B688" t="str">
            <v>VAR_cap</v>
          </cell>
          <cell r="C688" t="str">
            <v>-</v>
          </cell>
          <cell r="E688">
            <v>4.9926548422681999E-5</v>
          </cell>
          <cell r="F688">
            <v>5.0119555849910803E-5</v>
          </cell>
          <cell r="G688">
            <v>5.0438204758048001E-5</v>
          </cell>
          <cell r="H688">
            <v>6.5457806507651496E-5</v>
          </cell>
          <cell r="I688">
            <v>3.4403357222031797E-5</v>
          </cell>
        </row>
        <row r="689">
          <cell r="A689" t="str">
            <v>D-SCOM_KEV_HFC_ELC_CHP</v>
          </cell>
          <cell r="B689" t="str">
            <v>VAR_fout</v>
          </cell>
          <cell r="C689" t="str">
            <v>ELC5</v>
          </cell>
          <cell r="G689">
            <v>6.5021201673234083E-4</v>
          </cell>
          <cell r="H689">
            <v>8.7304997763739713E-3</v>
          </cell>
          <cell r="I689">
            <v>8.8099385087947353E-3</v>
          </cell>
        </row>
        <row r="690">
          <cell r="A690" t="str">
            <v>D-SCOM_KEV_HFC_ELC_CHP</v>
          </cell>
          <cell r="B690" t="str">
            <v>VAR_fout</v>
          </cell>
          <cell r="C690" t="str">
            <v>SCOM_ELC</v>
          </cell>
          <cell r="G690">
            <v>6.5042153827841174E-4</v>
          </cell>
          <cell r="H690">
            <v>8.7262371473346787E-3</v>
          </cell>
          <cell r="I690">
            <v>8.8037516690260016E-3</v>
          </cell>
        </row>
        <row r="691">
          <cell r="A691" t="str">
            <v>D-SCOM_KEV_HFC_ELC_CHP</v>
          </cell>
          <cell r="B691" t="str">
            <v>VAR_fin</v>
          </cell>
          <cell r="C691" t="str">
            <v>SCOM_KEV_HFC_ELC_CHP</v>
          </cell>
          <cell r="G691">
            <v>1.2918560810661756E-3</v>
          </cell>
          <cell r="H691">
            <v>1.7450897941860465E-2</v>
          </cell>
          <cell r="I691">
            <v>1.7600605535755522E-2</v>
          </cell>
        </row>
        <row r="692">
          <cell r="A692" t="str">
            <v>D-EH2R</v>
          </cell>
          <cell r="B692" t="str">
            <v>VAR_fout</v>
          </cell>
          <cell r="C692" t="str">
            <v>EH2</v>
          </cell>
          <cell r="H692">
            <v>7.2870376802718403E-3</v>
          </cell>
          <cell r="I692">
            <v>6.0221510974496129E-2</v>
          </cell>
        </row>
        <row r="693">
          <cell r="A693" t="str">
            <v>D-EH2R</v>
          </cell>
          <cell r="B693" t="str">
            <v>VAR_fin</v>
          </cell>
          <cell r="C693" t="str">
            <v>H2</v>
          </cell>
          <cell r="H693">
            <v>7.2870376802718403E-3</v>
          </cell>
          <cell r="I693">
            <v>6.0221510974496129E-2</v>
          </cell>
        </row>
        <row r="694">
          <cell r="A694" t="str">
            <v>D-EH2R</v>
          </cell>
          <cell r="B694" t="str">
            <v>VAR_ncap</v>
          </cell>
          <cell r="C694" t="str">
            <v>-</v>
          </cell>
          <cell r="H694">
            <v>5.7907773684822501E-4</v>
          </cell>
          <cell r="I694">
            <v>2.5983647009088298E-3</v>
          </cell>
        </row>
        <row r="695">
          <cell r="A695" t="str">
            <v>D-EH2R</v>
          </cell>
          <cell r="B695" t="str">
            <v>VAR_cap</v>
          </cell>
          <cell r="C695" t="str">
            <v>-</v>
          </cell>
          <cell r="H695">
            <v>5.7937266613436803E-4</v>
          </cell>
          <cell r="I695">
            <v>2.7967111292959801E-3</v>
          </cell>
        </row>
        <row r="696">
          <cell r="A696" t="str">
            <v>SCOM-ELCSPECADV</v>
          </cell>
          <cell r="B696" t="str">
            <v>VAR_fout</v>
          </cell>
          <cell r="C696" t="str">
            <v>SCOM-ELS</v>
          </cell>
          <cell r="F696">
            <v>5.7649889638059912</v>
          </cell>
          <cell r="G696">
            <v>11.377980994238314</v>
          </cell>
          <cell r="H696">
            <v>17.542499232548927</v>
          </cell>
          <cell r="I696">
            <v>21.062967955515902</v>
          </cell>
        </row>
        <row r="697">
          <cell r="A697" t="str">
            <v>SCOM-ELCSPECADV</v>
          </cell>
          <cell r="B697" t="str">
            <v>VAR_fin</v>
          </cell>
          <cell r="C697" t="str">
            <v>SCOM_ELC</v>
          </cell>
          <cell r="F697">
            <v>3.8433259758706639</v>
          </cell>
          <cell r="G697">
            <v>7.5853206628255423</v>
          </cell>
          <cell r="H697">
            <v>11.694999488365957</v>
          </cell>
          <cell r="I697">
            <v>14.041978637010596</v>
          </cell>
        </row>
        <row r="698">
          <cell r="A698" t="str">
            <v>SCOM-ELCSPECADV</v>
          </cell>
          <cell r="B698" t="str">
            <v>VAR_ncap</v>
          </cell>
          <cell r="C698" t="str">
            <v>-</v>
          </cell>
          <cell r="F698">
            <v>0.60935528376967396</v>
          </cell>
          <cell r="G698">
            <v>0.59328931391397</v>
          </cell>
          <cell r="H698">
            <v>0.30923690500468998</v>
          </cell>
          <cell r="I698">
            <v>0.92968548982204502</v>
          </cell>
        </row>
        <row r="699">
          <cell r="A699" t="str">
            <v>SCOM-ELCSPECADV</v>
          </cell>
          <cell r="B699" t="str">
            <v>VAR_cap</v>
          </cell>
          <cell r="C699" t="str">
            <v>-</v>
          </cell>
          <cell r="F699">
            <v>0.60935528376967396</v>
          </cell>
          <cell r="G699">
            <v>1.2026445172282099</v>
          </cell>
          <cell r="H699">
            <v>1.8542300273635253</v>
          </cell>
          <cell r="I699">
            <v>2.2263410348926675</v>
          </cell>
        </row>
        <row r="700">
          <cell r="A700" t="str">
            <v>RHSA-WHLTHRD</v>
          </cell>
          <cell r="B700" t="str">
            <v>VAR_fout</v>
          </cell>
          <cell r="C700" t="str">
            <v>RHSA-WHLTHRD</v>
          </cell>
          <cell r="D700">
            <v>1.3170542165857146</v>
          </cell>
          <cell r="E700">
            <v>1.4633781606677725</v>
          </cell>
          <cell r="F700">
            <v>0.97324483094172609</v>
          </cell>
          <cell r="G700">
            <v>1.1754522192157122</v>
          </cell>
          <cell r="H700">
            <v>1.2599342238318756</v>
          </cell>
          <cell r="I700">
            <v>1.2621145493234003</v>
          </cell>
        </row>
        <row r="701">
          <cell r="A701" t="str">
            <v>RHSA-WHLTHRD</v>
          </cell>
          <cell r="B701" t="str">
            <v>VAR_fin</v>
          </cell>
          <cell r="C701" t="str">
            <v>RHSA_LTH</v>
          </cell>
          <cell r="D701">
            <v>1.7104600215398897</v>
          </cell>
          <cell r="E701">
            <v>1.8955675656318287</v>
          </cell>
          <cell r="F701">
            <v>1.7938725961842752</v>
          </cell>
          <cell r="G701">
            <v>2.1185449490497499</v>
          </cell>
          <cell r="H701">
            <v>2.2114396116787014</v>
          </cell>
          <cell r="I701">
            <v>2.1536968288612877</v>
          </cell>
        </row>
        <row r="702">
          <cell r="A702" t="str">
            <v>RHSA-WHLTHRD</v>
          </cell>
          <cell r="B702" t="str">
            <v>VAR_ncap</v>
          </cell>
          <cell r="C702" t="str">
            <v>-</v>
          </cell>
          <cell r="E702">
            <v>4.6179650492337798E-2</v>
          </cell>
          <cell r="F702">
            <v>3.3734383458823403E-2</v>
          </cell>
          <cell r="G702">
            <v>3.5478604260920497E-2</v>
          </cell>
          <cell r="H702">
            <v>4.2459950656618901E-2</v>
          </cell>
          <cell r="I702">
            <v>4.6511062721954301E-2</v>
          </cell>
        </row>
        <row r="703">
          <cell r="A703" t="str">
            <v>RHSA-WHLTHRD</v>
          </cell>
          <cell r="B703" t="str">
            <v>VAR_cap</v>
          </cell>
          <cell r="C703" t="str">
            <v>-</v>
          </cell>
          <cell r="D703">
            <v>0.13737412127568699</v>
          </cell>
          <cell r="E703">
            <v>0.13720874533369798</v>
          </cell>
          <cell r="F703">
            <v>0.10093918996097319</v>
          </cell>
          <cell r="G703">
            <v>0.10567871549580399</v>
          </cell>
          <cell r="H703">
            <v>0.12931196244872897</v>
          </cell>
          <cell r="I703">
            <v>0.13395779840869798</v>
          </cell>
        </row>
        <row r="704">
          <cell r="A704" t="str">
            <v>RHES-SHCONBR7</v>
          </cell>
          <cell r="B704" t="str">
            <v>VAR_fout</v>
          </cell>
          <cell r="C704" t="str">
            <v>RHES-SHCON</v>
          </cell>
          <cell r="E704">
            <v>4.7094904908199782E-4</v>
          </cell>
          <cell r="F704">
            <v>2.4945945998581652E-4</v>
          </cell>
          <cell r="G704">
            <v>3.9130174274620952E-4</v>
          </cell>
          <cell r="H704">
            <v>2.8567597279567018E-4</v>
          </cell>
          <cell r="I704">
            <v>2.3114421615596576E-4</v>
          </cell>
        </row>
        <row r="705">
          <cell r="A705" t="str">
            <v>RHES-SHCONBR7</v>
          </cell>
          <cell r="B705" t="str">
            <v>VAR_fin</v>
          </cell>
          <cell r="C705" t="str">
            <v>CON</v>
          </cell>
          <cell r="E705">
            <v>4.7094904908199782E-4</v>
          </cell>
          <cell r="F705">
            <v>2.4945945998581652E-4</v>
          </cell>
          <cell r="G705">
            <v>3.9130174274620952E-4</v>
          </cell>
          <cell r="H705">
            <v>2.8567597279567018E-4</v>
          </cell>
          <cell r="I705">
            <v>2.3114421615596576E-4</v>
          </cell>
        </row>
        <row r="706">
          <cell r="A706" t="str">
            <v>RHES-SHCONBR7</v>
          </cell>
          <cell r="B706" t="str">
            <v>VAR_ncap</v>
          </cell>
          <cell r="C706" t="str">
            <v>-</v>
          </cell>
          <cell r="E706">
            <v>3.78651142170813E-5</v>
          </cell>
          <cell r="F706">
            <v>4.5158486925548298E-8</v>
          </cell>
          <cell r="G706">
            <v>6.0479991538261198E-8</v>
          </cell>
          <cell r="H706">
            <v>1.4870504676346901E-7</v>
          </cell>
          <cell r="I706">
            <v>2.2743374288156401E-7</v>
          </cell>
        </row>
        <row r="707">
          <cell r="A707" t="str">
            <v>RHES-SHCONBR7</v>
          </cell>
          <cell r="B707" t="str">
            <v>VAR_cap</v>
          </cell>
          <cell r="C707" t="str">
            <v>-</v>
          </cell>
          <cell r="E707">
            <v>3.78651142170813E-5</v>
          </cell>
          <cell r="F707">
            <v>3.7846690714958262E-5</v>
          </cell>
          <cell r="G707">
            <v>3.7899494294504725E-5</v>
          </cell>
          <cell r="H707">
            <v>3.8014113472490551E-5</v>
          </cell>
          <cell r="I707">
            <v>2.2372222798740186E-5</v>
          </cell>
        </row>
        <row r="708">
          <cell r="A708" t="str">
            <v>ITOT-SWHCONBR9</v>
          </cell>
          <cell r="B708" t="str">
            <v>VAR_fout</v>
          </cell>
          <cell r="C708" t="str">
            <v>ITOT-ELS</v>
          </cell>
          <cell r="E708">
            <v>3.7340853385661973E-5</v>
          </cell>
          <cell r="F708">
            <v>3.7713375267841795E-5</v>
          </cell>
          <cell r="G708">
            <v>3.7289882587675546E-5</v>
          </cell>
          <cell r="H708">
            <v>4.1417293402937268E-5</v>
          </cell>
          <cell r="I708">
            <v>2.4164474098373655E-5</v>
          </cell>
        </row>
        <row r="709">
          <cell r="A709" t="str">
            <v>ITOT-SWHCONBR9</v>
          </cell>
          <cell r="B709" t="str">
            <v>VAR_fout</v>
          </cell>
          <cell r="C709" t="str">
            <v>ITOT-SWHC</v>
          </cell>
          <cell r="E709">
            <v>2.1672609042367832E-4</v>
          </cell>
          <cell r="F709">
            <v>2.1888820520686868E-4</v>
          </cell>
          <cell r="G709">
            <v>2.1643025621605338E-4</v>
          </cell>
          <cell r="H709">
            <v>2.4038572398014986E-4</v>
          </cell>
          <cell r="I709">
            <v>1.4030650137064035E-4</v>
          </cell>
        </row>
        <row r="710">
          <cell r="A710" t="str">
            <v>ITOT-SWHCONBR9</v>
          </cell>
          <cell r="B710" t="str">
            <v>VAR_fin</v>
          </cell>
          <cell r="C710" t="str">
            <v>CON</v>
          </cell>
          <cell r="E710">
            <v>2.5406694380934015E-4</v>
          </cell>
          <cell r="F710">
            <v>2.5660158047471047E-4</v>
          </cell>
          <cell r="G710">
            <v>2.5372013880372885E-4</v>
          </cell>
          <cell r="H710">
            <v>2.8180301738308684E-4</v>
          </cell>
          <cell r="I710">
            <v>1.6448063050522767E-4</v>
          </cell>
        </row>
        <row r="711">
          <cell r="A711" t="str">
            <v>ITOT-SWHCONBR9</v>
          </cell>
          <cell r="B711" t="str">
            <v>VAR_ncap</v>
          </cell>
          <cell r="C711" t="str">
            <v>-</v>
          </cell>
          <cell r="E711">
            <v>1.2920317337462101E-5</v>
          </cell>
          <cell r="F711">
            <v>1.9260825173258901E-7</v>
          </cell>
          <cell r="G711">
            <v>1.9722173034825399E-7</v>
          </cell>
          <cell r="H711">
            <v>1.6133826318245E-6</v>
          </cell>
          <cell r="I711">
            <v>1.8779206129472999E-6</v>
          </cell>
        </row>
        <row r="712">
          <cell r="A712" t="str">
            <v>ITOT-SWHCONBR9</v>
          </cell>
          <cell r="B712" t="str">
            <v>VAR_cap</v>
          </cell>
          <cell r="C712" t="str">
            <v>-</v>
          </cell>
          <cell r="E712">
            <v>1.2920317337462101E-5</v>
          </cell>
          <cell r="F712">
            <v>1.31129255891947E-5</v>
          </cell>
          <cell r="G712">
            <v>1.3310147319543E-5</v>
          </cell>
          <cell r="H712">
            <v>1.48124867108629E-5</v>
          </cell>
          <cell r="I712">
            <v>8.5605491099081995E-6</v>
          </cell>
        </row>
        <row r="713">
          <cell r="A713" t="str">
            <v>SCOM-SHPLTBR</v>
          </cell>
          <cell r="B713" t="str">
            <v>VAR_fout</v>
          </cell>
          <cell r="C713" t="str">
            <v>SCOM-SHPLT</v>
          </cell>
          <cell r="D713">
            <v>1.8770729905954513</v>
          </cell>
          <cell r="E713">
            <v>2.1600831136520386</v>
          </cell>
          <cell r="F713">
            <v>0.34999080317823233</v>
          </cell>
          <cell r="G713">
            <v>0.54632609396580856</v>
          </cell>
          <cell r="H713">
            <v>0.76575372950409482</v>
          </cell>
          <cell r="I713">
            <v>0.70793184471297521</v>
          </cell>
        </row>
        <row r="714">
          <cell r="A714" t="str">
            <v>SCOM-SHPLTBR</v>
          </cell>
          <cell r="B714" t="str">
            <v>VAR_fin</v>
          </cell>
          <cell r="C714" t="str">
            <v>SCOMPLTBRC</v>
          </cell>
          <cell r="D714">
            <v>1.8770729905954513</v>
          </cell>
          <cell r="E714">
            <v>2.1600831136520386</v>
          </cell>
          <cell r="F714">
            <v>0.34999080317823233</v>
          </cell>
          <cell r="G714">
            <v>0.54632609396580856</v>
          </cell>
          <cell r="H714">
            <v>0.76575372950409482</v>
          </cell>
          <cell r="I714">
            <v>0.70793184471297521</v>
          </cell>
        </row>
        <row r="715">
          <cell r="A715" t="str">
            <v>SCOM-SHPLTBR</v>
          </cell>
          <cell r="B715" t="str">
            <v>VAR_fin</v>
          </cell>
          <cell r="C715" t="str">
            <v>SPLT</v>
          </cell>
          <cell r="D715">
            <v>2.0856366562171682</v>
          </cell>
          <cell r="E715">
            <v>2.4000923485022674</v>
          </cell>
          <cell r="F715">
            <v>0.53095504394980653</v>
          </cell>
          <cell r="G715">
            <v>0.81645868236981523</v>
          </cell>
          <cell r="H715">
            <v>1.1229691871126395</v>
          </cell>
          <cell r="I715">
            <v>1.0381740467699916</v>
          </cell>
        </row>
        <row r="716">
          <cell r="A716" t="str">
            <v>SCOM-SHPLTBR</v>
          </cell>
          <cell r="B716" t="str">
            <v>VAR_ncap</v>
          </cell>
          <cell r="C716" t="str">
            <v>-</v>
          </cell>
          <cell r="D716">
            <v>1.55427520895202E-4</v>
          </cell>
          <cell r="E716">
            <v>2.4186015224733501E-2</v>
          </cell>
          <cell r="F716">
            <v>7.3475069015627197E-7</v>
          </cell>
          <cell r="G716">
            <v>3.3663733291879602E-6</v>
          </cell>
          <cell r="H716">
            <v>3.3210186897857201E-2</v>
          </cell>
          <cell r="I716">
            <v>2.96063982424461E-2</v>
          </cell>
        </row>
        <row r="717">
          <cell r="A717" t="str">
            <v>SCOM-SHPLTBR</v>
          </cell>
          <cell r="B717" t="str">
            <v>VAR_cap</v>
          </cell>
          <cell r="C717" t="str">
            <v>-</v>
          </cell>
          <cell r="D717">
            <v>0.15066629564508921</v>
          </cell>
          <cell r="E717">
            <v>0.17485211683049134</v>
          </cell>
          <cell r="F717">
            <v>4.7693195840219832E-2</v>
          </cell>
          <cell r="G717">
            <v>4.7689969721914999E-2</v>
          </cell>
          <cell r="H717">
            <v>6.9956018568555128E-2</v>
          </cell>
          <cell r="I717">
            <v>6.9249991691145457E-2</v>
          </cell>
        </row>
        <row r="718">
          <cell r="A718" t="str">
            <v>ITOT-SWHELCHP</v>
          </cell>
          <cell r="B718" t="str">
            <v>VAR_fout</v>
          </cell>
          <cell r="C718" t="str">
            <v>ITOT-SWHAELCH</v>
          </cell>
          <cell r="D718">
            <v>1.1081696917423047</v>
          </cell>
          <cell r="E718">
            <v>1.400798753675482</v>
          </cell>
          <cell r="F718">
            <v>3.1657144930613983</v>
          </cell>
          <cell r="G718">
            <v>5.6425827814940197</v>
          </cell>
          <cell r="H718">
            <v>6.1601371320171463</v>
          </cell>
          <cell r="I718">
            <v>6.1601811017508803</v>
          </cell>
        </row>
        <row r="719">
          <cell r="A719" t="str">
            <v>ITOT-SWHELCHP</v>
          </cell>
          <cell r="B719" t="str">
            <v>VAR_fin</v>
          </cell>
          <cell r="C719" t="str">
            <v>ITOT_ELC</v>
          </cell>
          <cell r="D719">
            <v>0.3596808892592564</v>
          </cell>
          <cell r="E719">
            <v>0.451064836237343</v>
          </cell>
          <cell r="F719">
            <v>1.0074278482536525</v>
          </cell>
          <cell r="G719">
            <v>1.7612340047776662</v>
          </cell>
          <cell r="H719">
            <v>1.8518078275716565</v>
          </cell>
          <cell r="I719">
            <v>1.7859015924766732</v>
          </cell>
        </row>
        <row r="720">
          <cell r="A720" t="str">
            <v>ITOT-SWHELCHP</v>
          </cell>
          <cell r="B720" t="str">
            <v>VAR_fin</v>
          </cell>
          <cell r="C720" t="str">
            <v>ITOTELCHPC</v>
          </cell>
          <cell r="D720">
            <v>1.1081696917423047</v>
          </cell>
          <cell r="E720">
            <v>1.400798753675482</v>
          </cell>
          <cell r="F720">
            <v>3.1657144930613983</v>
          </cell>
          <cell r="G720">
            <v>5.6425827814940197</v>
          </cell>
          <cell r="H720">
            <v>6.1601371320171463</v>
          </cell>
          <cell r="I720">
            <v>6.1601811017508803</v>
          </cell>
        </row>
        <row r="721">
          <cell r="A721" t="str">
            <v>ITOT-SWHELCHP</v>
          </cell>
          <cell r="B721" t="str">
            <v>VAR_ncap</v>
          </cell>
          <cell r="C721" t="str">
            <v>-</v>
          </cell>
          <cell r="E721">
            <v>1.6143857389786399E-2</v>
          </cell>
          <cell r="F721">
            <v>9.5884408303096094E-2</v>
          </cell>
          <cell r="G721">
            <v>0.134671667977704</v>
          </cell>
          <cell r="H721">
            <v>0.14842736542801699</v>
          </cell>
          <cell r="I721">
            <v>0.19687802464580501</v>
          </cell>
        </row>
        <row r="722">
          <cell r="A722" t="str">
            <v>ITOT-SWHELCHP</v>
          </cell>
          <cell r="B722" t="str">
            <v>VAR_cap</v>
          </cell>
          <cell r="C722" t="str">
            <v>-</v>
          </cell>
          <cell r="D722">
            <v>6.02631234918991E-2</v>
          </cell>
          <cell r="E722">
            <v>7.6406577744586451E-2</v>
          </cell>
          <cell r="F722">
            <v>0.17229000619171389</v>
          </cell>
          <cell r="G722">
            <v>0.30696042521198413</v>
          </cell>
          <cell r="H722">
            <v>0.3405904074586088</v>
          </cell>
          <cell r="I722">
            <v>0.33978989836135698</v>
          </cell>
        </row>
        <row r="723">
          <cell r="A723" t="str">
            <v>RHES-SHCONBR8</v>
          </cell>
          <cell r="B723" t="str">
            <v>VAR_fout</v>
          </cell>
          <cell r="C723" t="str">
            <v>RHES-SHCON</v>
          </cell>
          <cell r="E723">
            <v>1.2276916268899016E-4</v>
          </cell>
          <cell r="F723">
            <v>7.3155871885749362E-5</v>
          </cell>
          <cell r="G723">
            <v>8.6691025480548905E-5</v>
          </cell>
          <cell r="H723">
            <v>7.4228490919465962E-5</v>
          </cell>
          <cell r="I723">
            <v>5.6570289173897693E-5</v>
          </cell>
        </row>
        <row r="724">
          <cell r="A724" t="str">
            <v>RHES-SHCONBR8</v>
          </cell>
          <cell r="B724" t="str">
            <v>VAR_fin</v>
          </cell>
          <cell r="C724" t="str">
            <v>CON</v>
          </cell>
          <cell r="E724">
            <v>1.2276916268899016E-4</v>
          </cell>
          <cell r="F724">
            <v>7.3155871885749362E-5</v>
          </cell>
          <cell r="G724">
            <v>8.6691025480548905E-5</v>
          </cell>
          <cell r="H724">
            <v>7.4228490919465962E-5</v>
          </cell>
          <cell r="I724">
            <v>5.6570289173897693E-5</v>
          </cell>
        </row>
        <row r="725">
          <cell r="A725" t="str">
            <v>RHES-SHCONBR8</v>
          </cell>
          <cell r="B725" t="str">
            <v>VAR_ncap</v>
          </cell>
          <cell r="C725" t="str">
            <v>-</v>
          </cell>
          <cell r="E725">
            <v>9.0136288835447204E-6</v>
          </cell>
          <cell r="F725">
            <v>4.5710667290995398E-8</v>
          </cell>
          <cell r="G725">
            <v>5.18794030608298E-8</v>
          </cell>
          <cell r="H725">
            <v>1.3443015752471799E-7</v>
          </cell>
          <cell r="I725">
            <v>1.2347938469571899E-7</v>
          </cell>
        </row>
        <row r="726">
          <cell r="A726" t="str">
            <v>RHES-SHCONBR8</v>
          </cell>
          <cell r="B726" t="str">
            <v>VAR_cap</v>
          </cell>
          <cell r="C726" t="str">
            <v>-</v>
          </cell>
          <cell r="E726">
            <v>9.0136288835447204E-6</v>
          </cell>
          <cell r="F726">
            <v>9.0365301230037743E-6</v>
          </cell>
          <cell r="G726">
            <v>9.0764401315270739E-6</v>
          </cell>
          <cell r="H726">
            <v>9.3161429576686033E-6</v>
          </cell>
          <cell r="I726">
            <v>5.6754727265115864E-6</v>
          </cell>
        </row>
        <row r="727">
          <cell r="A727" t="str">
            <v>RHEM-SHWODBR</v>
          </cell>
          <cell r="B727" t="str">
            <v>VAR_fout</v>
          </cell>
          <cell r="C727" t="str">
            <v>RHEM-SHWOD</v>
          </cell>
          <cell r="D727">
            <v>4.7439207104092551</v>
          </cell>
          <cell r="E727">
            <v>4.5007215860832996</v>
          </cell>
          <cell r="F727">
            <v>5.1545202226371716</v>
          </cell>
          <cell r="G727">
            <v>4.7912437821998042</v>
          </cell>
          <cell r="H727">
            <v>3.6979177906425975</v>
          </cell>
          <cell r="I727">
            <v>2.3721816105662441</v>
          </cell>
        </row>
        <row r="728">
          <cell r="A728" t="str">
            <v>RHEM-SHWODBR</v>
          </cell>
          <cell r="B728" t="str">
            <v>VAR_fin</v>
          </cell>
          <cell r="C728" t="str">
            <v>RHEMWODBRC</v>
          </cell>
          <cell r="D728">
            <v>4.7439207104092551</v>
          </cell>
          <cell r="E728">
            <v>4.5007215860832996</v>
          </cell>
          <cell r="F728">
            <v>5.1545202226371716</v>
          </cell>
          <cell r="G728">
            <v>4.7912437821998042</v>
          </cell>
          <cell r="H728">
            <v>3.6979177906425975</v>
          </cell>
          <cell r="I728">
            <v>2.3721816105662441</v>
          </cell>
        </row>
        <row r="729">
          <cell r="A729" t="str">
            <v>RHEM-SHWODBR</v>
          </cell>
          <cell r="B729" t="str">
            <v>VAR_fin</v>
          </cell>
          <cell r="C729" t="str">
            <v>RWOD</v>
          </cell>
          <cell r="D729">
            <v>6.5887787644572979</v>
          </cell>
          <cell r="E729">
            <v>6.2510022028934742</v>
          </cell>
          <cell r="F729">
            <v>7.1804917145002127</v>
          </cell>
          <cell r="G729">
            <v>6.6234814304599077</v>
          </cell>
          <cell r="H729">
            <v>5.098351259832433</v>
          </cell>
          <cell r="I729">
            <v>3.1583772263604022</v>
          </cell>
        </row>
        <row r="730">
          <cell r="A730" t="str">
            <v>RHEM-SHWODBR</v>
          </cell>
          <cell r="B730" t="str">
            <v>VAR_ncap</v>
          </cell>
          <cell r="C730" t="str">
            <v>-</v>
          </cell>
          <cell r="D730">
            <v>9.7955997480384504E-6</v>
          </cell>
          <cell r="E730">
            <v>4.81431226835769E-6</v>
          </cell>
          <cell r="F730">
            <v>2.8935068791845001E-2</v>
          </cell>
          <cell r="G730">
            <v>6.4276325545589698E-7</v>
          </cell>
          <cell r="H730">
            <v>7.1832521118941103E-2</v>
          </cell>
          <cell r="I730">
            <v>3.7763471824234597E-2</v>
          </cell>
        </row>
        <row r="731">
          <cell r="A731" t="str">
            <v>RHEM-SHWODBR</v>
          </cell>
          <cell r="B731" t="str">
            <v>VAR_cap</v>
          </cell>
          <cell r="C731" t="str">
            <v>-</v>
          </cell>
          <cell r="D731">
            <v>0.33508157455474108</v>
          </cell>
          <cell r="E731">
            <v>0.33508612355074313</v>
          </cell>
          <cell r="F731">
            <v>0.36402086228403269</v>
          </cell>
          <cell r="G731">
            <v>0.36401616978754142</v>
          </cell>
          <cell r="H731">
            <v>0.26127341740198157</v>
          </cell>
          <cell r="I731">
            <v>0.16785908769158386</v>
          </cell>
        </row>
        <row r="732">
          <cell r="A732" t="str">
            <v>RHES-SHCONBR9</v>
          </cell>
          <cell r="B732" t="str">
            <v>VAR_fout</v>
          </cell>
          <cell r="C732" t="str">
            <v>RHES-SHCON</v>
          </cell>
          <cell r="E732">
            <v>3.4560965839070425E-5</v>
          </cell>
          <cell r="F732">
            <v>2.5915932742198252E-5</v>
          </cell>
          <cell r="G732">
            <v>2.1457761528207272E-5</v>
          </cell>
          <cell r="H732">
            <v>2.3504104222320065E-5</v>
          </cell>
          <cell r="I732">
            <v>1.700953993256357E-5</v>
          </cell>
        </row>
        <row r="733">
          <cell r="A733" t="str">
            <v>RHES-SHCONBR9</v>
          </cell>
          <cell r="B733" t="str">
            <v>VAR_fin</v>
          </cell>
          <cell r="C733" t="str">
            <v>CON</v>
          </cell>
          <cell r="E733">
            <v>3.4560965839070425E-5</v>
          </cell>
          <cell r="F733">
            <v>2.5915932742198252E-5</v>
          </cell>
          <cell r="G733">
            <v>2.1457761528207272E-5</v>
          </cell>
          <cell r="H733">
            <v>2.3504104222320065E-5</v>
          </cell>
          <cell r="I733">
            <v>1.700953993256357E-5</v>
          </cell>
        </row>
        <row r="734">
          <cell r="A734" t="str">
            <v>RHES-SHCONBR9</v>
          </cell>
          <cell r="B734" t="str">
            <v>VAR_ncap</v>
          </cell>
          <cell r="C734" t="str">
            <v>-</v>
          </cell>
          <cell r="E734">
            <v>1.3214779888758299E-6</v>
          </cell>
          <cell r="F734">
            <v>4.1836955531525398E-8</v>
          </cell>
          <cell r="G734">
            <v>3.5351145013800198E-8</v>
          </cell>
          <cell r="H734">
            <v>6.1260518550646994E-8</v>
          </cell>
          <cell r="I734">
            <v>4.6899011220098701E-8</v>
          </cell>
        </row>
        <row r="735">
          <cell r="A735" t="str">
            <v>RHES-SHCONBR9</v>
          </cell>
          <cell r="B735" t="str">
            <v>VAR_cap</v>
          </cell>
          <cell r="C735" t="str">
            <v>-</v>
          </cell>
          <cell r="E735">
            <v>1.3214779888758299E-6</v>
          </cell>
          <cell r="F735">
            <v>1.3633149444073499E-6</v>
          </cell>
          <cell r="G735">
            <v>1.39866608942115E-6</v>
          </cell>
          <cell r="H735">
            <v>1.59177760531049E-6</v>
          </cell>
          <cell r="I735">
            <v>1.0726476736176199E-6</v>
          </cell>
        </row>
        <row r="736">
          <cell r="A736" t="str">
            <v>D-RHNS_LTH_CHPNGA</v>
          </cell>
          <cell r="B736" t="str">
            <v>VAR_fout</v>
          </cell>
          <cell r="C736" t="str">
            <v>RHSA_LTH</v>
          </cell>
          <cell r="D736">
            <v>1.0386479430094324E-5</v>
          </cell>
          <cell r="E736">
            <v>3.3949825920192434E-4</v>
          </cell>
          <cell r="F736">
            <v>2.5668898695512111E-3</v>
          </cell>
          <cell r="G736">
            <v>1.1256265147894692E-4</v>
          </cell>
          <cell r="H736">
            <v>1.2645125623465699E-3</v>
          </cell>
          <cell r="I736">
            <v>7.948816297910564E-6</v>
          </cell>
        </row>
        <row r="737">
          <cell r="A737" t="str">
            <v>D-RHNS_LTH_CHPNGA</v>
          </cell>
          <cell r="B737" t="str">
            <v>VAR_fout</v>
          </cell>
          <cell r="C737" t="str">
            <v>LTH</v>
          </cell>
          <cell r="F737">
            <v>3.0411055379748602E-8</v>
          </cell>
          <cell r="G737">
            <v>1.7821942727989361E-6</v>
          </cell>
          <cell r="H737">
            <v>1.7679242728554825E-6</v>
          </cell>
          <cell r="I737">
            <v>4.8496075710894456E-6</v>
          </cell>
        </row>
        <row r="738">
          <cell r="A738" t="str">
            <v>D-RHNS_LTH_CHPNGA</v>
          </cell>
          <cell r="B738" t="str">
            <v>VAR_fout</v>
          </cell>
          <cell r="C738" t="str">
            <v>RHNS_LTH_CHPNGA_ON</v>
          </cell>
          <cell r="D738">
            <v>1.3575250675059831E-5</v>
          </cell>
          <cell r="E738">
            <v>9.833855399066253E-4</v>
          </cell>
          <cell r="G738">
            <v>4.3855805375867928E-3</v>
          </cell>
          <cell r="H738">
            <v>7.6898925369060247E-4</v>
          </cell>
          <cell r="I738">
            <v>2.2332479702196989E-7</v>
          </cell>
        </row>
        <row r="739">
          <cell r="A739" t="str">
            <v>D-RHNS_LTH_CHPNGA</v>
          </cell>
          <cell r="B739" t="str">
            <v>VAR_fin</v>
          </cell>
          <cell r="C739" t="str">
            <v>RHNS_LTH_CHPNGA</v>
          </cell>
          <cell r="D739">
            <v>2.396173010515417E-5</v>
          </cell>
          <cell r="E739">
            <v>1.3232286916083494E-3</v>
          </cell>
          <cell r="F739">
            <v>2.5677945256826385E-3</v>
          </cell>
          <cell r="G739">
            <v>4.5010477621941084E-3</v>
          </cell>
          <cell r="H739">
            <v>2.0362668864374258E-3</v>
          </cell>
          <cell r="I739">
            <v>1.3021748666021978E-5</v>
          </cell>
        </row>
        <row r="740">
          <cell r="A740" t="str">
            <v>D-SLFO</v>
          </cell>
          <cell r="B740" t="str">
            <v>VAR_fout</v>
          </cell>
          <cell r="C740" t="str">
            <v>CO2</v>
          </cell>
          <cell r="D740">
            <v>2267.7888507144298</v>
          </cell>
          <cell r="E740">
            <v>2044.2954805542099</v>
          </cell>
          <cell r="F740">
            <v>1781.1529899878899</v>
          </cell>
          <cell r="G740">
            <v>929.55195238691704</v>
          </cell>
          <cell r="H740">
            <v>234.81259770381001</v>
          </cell>
          <cell r="I740">
            <v>2.99698188491225E-4</v>
          </cell>
        </row>
        <row r="741">
          <cell r="A741" t="str">
            <v>D-SLFO</v>
          </cell>
          <cell r="B741" t="str">
            <v>VAR_fout</v>
          </cell>
          <cell r="C741" t="str">
            <v>SLFO</v>
          </cell>
          <cell r="D741">
            <v>30.256636825465016</v>
          </cell>
          <cell r="E741">
            <v>27.274808190181503</v>
          </cell>
          <cell r="F741">
            <v>23.764613050893377</v>
          </cell>
          <cell r="G741">
            <v>12.402189581826701</v>
          </cell>
          <cell r="H741">
            <v>3.1335286823351236</v>
          </cell>
          <cell r="I741">
            <v>8.2326035372755332E-2</v>
          </cell>
        </row>
        <row r="742">
          <cell r="A742" t="str">
            <v>D-SLFO</v>
          </cell>
          <cell r="B742" t="str">
            <v>VAR_fin</v>
          </cell>
          <cell r="C742" t="str">
            <v>LFO</v>
          </cell>
          <cell r="D742">
            <v>30.770540715256775</v>
          </cell>
          <cell r="E742">
            <v>27.73806622190239</v>
          </cell>
          <cell r="F742">
            <v>24.167611804449027</v>
          </cell>
          <cell r="G742">
            <v>12.61264521556196</v>
          </cell>
          <cell r="H742">
            <v>3.1860596703366371</v>
          </cell>
          <cell r="I742">
            <v>4.0664611735580088E-6</v>
          </cell>
        </row>
        <row r="743">
          <cell r="A743" t="str">
            <v>D-SLFO</v>
          </cell>
          <cell r="B743" t="str">
            <v>VAR_fin</v>
          </cell>
          <cell r="C743" t="str">
            <v>BDS</v>
          </cell>
          <cell r="F743">
            <v>6.4184336225930113E-4</v>
          </cell>
          <cell r="G743">
            <v>1.9951970048599476E-4</v>
          </cell>
          <cell r="H743">
            <v>6.991394804525832E-4</v>
          </cell>
          <cell r="I743">
            <v>8.3728302126042445E-2</v>
          </cell>
        </row>
        <row r="744">
          <cell r="A744" t="str">
            <v>D-RCOA</v>
          </cell>
          <cell r="B744" t="str">
            <v>VAR_fout</v>
          </cell>
          <cell r="C744" t="str">
            <v>CO2</v>
          </cell>
          <cell r="D744">
            <v>9.2700889264410407</v>
          </cell>
          <cell r="E744">
            <v>9.2699724590546193</v>
          </cell>
          <cell r="F744">
            <v>2.3723828862393699</v>
          </cell>
          <cell r="G744">
            <v>4.4802908840092998E-2</v>
          </cell>
        </row>
        <row r="745">
          <cell r="A745" t="str">
            <v>D-RCOA</v>
          </cell>
          <cell r="B745" t="str">
            <v>VAR_fout</v>
          </cell>
          <cell r="C745" t="str">
            <v>RCOA</v>
          </cell>
          <cell r="D745">
            <v>0.10000095929278358</v>
          </cell>
          <cell r="E745">
            <v>9.9999702902423229E-2</v>
          </cell>
          <cell r="F745">
            <v>2.5592048395246737E-2</v>
          </cell>
          <cell r="G745">
            <v>4.8331077497403469E-4</v>
          </cell>
        </row>
        <row r="746">
          <cell r="A746" t="str">
            <v>D-RCOA</v>
          </cell>
          <cell r="B746" t="str">
            <v>VAR_fin</v>
          </cell>
          <cell r="C746" t="str">
            <v>COA</v>
          </cell>
          <cell r="D746">
            <v>0.10000095929278358</v>
          </cell>
          <cell r="E746">
            <v>9.9999702902423229E-2</v>
          </cell>
          <cell r="F746">
            <v>2.5592048395246737E-2</v>
          </cell>
          <cell r="G746">
            <v>4.8331077497403469E-4</v>
          </cell>
        </row>
        <row r="747">
          <cell r="A747" t="str">
            <v>D-RHEM_KEV_WOD_ELC_CHP</v>
          </cell>
          <cell r="B747" t="str">
            <v>VAR_fout</v>
          </cell>
          <cell r="C747" t="str">
            <v>ELC5</v>
          </cell>
          <cell r="G747">
            <v>1.4421298174518906E-3</v>
          </cell>
          <cell r="H747">
            <v>2.7221517485558305E-3</v>
          </cell>
          <cell r="I747">
            <v>1.156897498997695E-3</v>
          </cell>
        </row>
        <row r="748">
          <cell r="A748" t="str">
            <v>D-RHEM_KEV_WOD_ELC_CHP</v>
          </cell>
          <cell r="B748" t="str">
            <v>VAR_fout</v>
          </cell>
          <cell r="C748" t="str">
            <v>RHEM_ELC</v>
          </cell>
          <cell r="G748">
            <v>1.4409937110555983E-3</v>
          </cell>
          <cell r="H748">
            <v>2.721103408102425E-3</v>
          </cell>
          <cell r="I748">
            <v>1.1565717799333353E-3</v>
          </cell>
        </row>
        <row r="749">
          <cell r="A749" t="str">
            <v>D-RHEM_KEV_WOD_ELC_CHP</v>
          </cell>
          <cell r="B749" t="str">
            <v>VAR_fin</v>
          </cell>
          <cell r="C749" t="str">
            <v>RHEM_KEV_WOD_ELC_CHP</v>
          </cell>
          <cell r="G749">
            <v>2.8768206803785135E-3</v>
          </cell>
          <cell r="H749">
            <v>5.4378036722709496E-3</v>
          </cell>
          <cell r="I749">
            <v>2.3099409239624568E-3</v>
          </cell>
        </row>
        <row r="750">
          <cell r="A750" t="str">
            <v>RHES-SHSTG-SOL</v>
          </cell>
          <cell r="B750" t="str">
            <v>VAR_fout</v>
          </cell>
          <cell r="C750" t="str">
            <v>RHES-SHASOL</v>
          </cell>
          <cell r="D750">
            <v>1.8231530233129612E-5</v>
          </cell>
          <cell r="E750">
            <v>4.1164801432161645E-6</v>
          </cell>
          <cell r="F750">
            <v>3.2660486305902637E-3</v>
          </cell>
          <cell r="G750">
            <v>3.6146386031017572E-3</v>
          </cell>
          <cell r="H750">
            <v>2.0404666556611485E-3</v>
          </cell>
          <cell r="I750">
            <v>2.8683286677538369E-3</v>
          </cell>
        </row>
        <row r="751">
          <cell r="A751" t="str">
            <v>RHES-SHSTG-SOL</v>
          </cell>
          <cell r="B751" t="str">
            <v>VAR_fin</v>
          </cell>
          <cell r="C751" t="str">
            <v>RHES-SHASOL</v>
          </cell>
          <cell r="D751">
            <v>2.4049247638215489E-7</v>
          </cell>
          <cell r="E751">
            <v>3.2543113755090318E-6</v>
          </cell>
          <cell r="F751">
            <v>3.2642824903673694E-3</v>
          </cell>
          <cell r="G751">
            <v>3.6114742237015659E-3</v>
          </cell>
          <cell r="H751">
            <v>2.040091663894726E-3</v>
          </cell>
          <cell r="I751">
            <v>2.8680626135857562E-3</v>
          </cell>
        </row>
        <row r="752">
          <cell r="A752" t="str">
            <v>RHES-SHSTG-SOL</v>
          </cell>
          <cell r="B752" t="str">
            <v>VAR_ncap</v>
          </cell>
          <cell r="C752" t="str">
            <v>-</v>
          </cell>
          <cell r="D752">
            <v>1.0111368148084899E-2</v>
          </cell>
          <cell r="E752">
            <v>1.0532323241302199E-3</v>
          </cell>
          <cell r="F752">
            <v>2.1857129407751401E-7</v>
          </cell>
          <cell r="G752">
            <v>2.7560047815165701E-7</v>
          </cell>
          <cell r="H752">
            <v>6.0348662032954996E-4</v>
          </cell>
          <cell r="I752">
            <v>2.0488971170716199E-4</v>
          </cell>
        </row>
        <row r="753">
          <cell r="A753" t="str">
            <v>RHES-SHSTG-SOL</v>
          </cell>
          <cell r="B753" t="str">
            <v>VAR_cap</v>
          </cell>
          <cell r="C753" t="str">
            <v>-</v>
          </cell>
          <cell r="D753">
            <v>1.0111368148084899E-2</v>
          </cell>
          <cell r="E753">
            <v>1.1164600472215101E-2</v>
          </cell>
          <cell r="F753">
            <v>1.1164819043509199E-2</v>
          </cell>
          <cell r="G753">
            <v>1.11650946439873E-2</v>
          </cell>
          <cell r="H753">
            <v>6.9184675740632904E-4</v>
          </cell>
          <cell r="I753">
            <v>6.8014005209369099E-4</v>
          </cell>
        </row>
        <row r="754">
          <cell r="A754" t="str">
            <v>D-ITOT_LTH</v>
          </cell>
          <cell r="B754" t="str">
            <v>VAR_fout</v>
          </cell>
          <cell r="C754" t="str">
            <v>ITOT_LTH_DH</v>
          </cell>
          <cell r="D754">
            <v>7.1200130254026019</v>
          </cell>
          <cell r="E754">
            <v>7.6289078985566654</v>
          </cell>
          <cell r="F754">
            <v>7.3709325873235887</v>
          </cell>
          <cell r="G754">
            <v>6.7282152314774653</v>
          </cell>
          <cell r="H754">
            <v>6.4761591466223063</v>
          </cell>
          <cell r="I754">
            <v>9.1001760704080326</v>
          </cell>
        </row>
        <row r="755">
          <cell r="A755" t="str">
            <v>D-ITOT_LTH</v>
          </cell>
          <cell r="B755" t="str">
            <v>VAR_fin</v>
          </cell>
          <cell r="C755" t="str">
            <v>LTH</v>
          </cell>
          <cell r="D755">
            <v>7.7403498507939696</v>
          </cell>
          <cell r="E755">
            <v>8.2914029427269984</v>
          </cell>
          <cell r="F755">
            <v>8.0078681855417972</v>
          </cell>
          <cell r="G755">
            <v>7.3048148692563437</v>
          </cell>
          <cell r="H755">
            <v>7.0219403288010422</v>
          </cell>
          <cell r="I755">
            <v>9.8541790109520893</v>
          </cell>
        </row>
        <row r="756">
          <cell r="A756" t="str">
            <v>D-ITOT_LTH</v>
          </cell>
          <cell r="B756" t="str">
            <v>VAR_ncap</v>
          </cell>
          <cell r="C756" t="str">
            <v>-</v>
          </cell>
          <cell r="D756">
            <v>0.79547239327494901</v>
          </cell>
          <cell r="E756">
            <v>9.2472745037427698E-8</v>
          </cell>
          <cell r="F756">
            <v>1.05231932337692E-7</v>
          </cell>
          <cell r="G756">
            <v>1.2060931237577101E-7</v>
          </cell>
          <cell r="H756">
            <v>2.26093838243806E-7</v>
          </cell>
          <cell r="I756">
            <v>3.3642680493627502E-7</v>
          </cell>
        </row>
        <row r="757">
          <cell r="A757" t="str">
            <v>D-ITOT_LTH</v>
          </cell>
          <cell r="B757" t="str">
            <v>VAR_cap</v>
          </cell>
          <cell r="C757" t="str">
            <v>-</v>
          </cell>
          <cell r="D757">
            <v>0.79547239327494901</v>
          </cell>
          <cell r="E757">
            <v>0.79547248574769402</v>
          </cell>
          <cell r="F757">
            <v>0.79547259097962697</v>
          </cell>
          <cell r="G757">
            <v>0.79547271158893895</v>
          </cell>
          <cell r="H757">
            <v>0.79547311374370699</v>
          </cell>
          <cell r="I757">
            <v>0.79547345017051196</v>
          </cell>
        </row>
        <row r="758">
          <cell r="A758" t="str">
            <v>D-IH2</v>
          </cell>
          <cell r="B758" t="str">
            <v>VAR_fout</v>
          </cell>
          <cell r="C758" t="str">
            <v>IH2</v>
          </cell>
          <cell r="G758">
            <v>2.4591889395562121E-3</v>
          </cell>
          <cell r="H758">
            <v>0.92082471869849492</v>
          </cell>
          <cell r="I758">
            <v>13.228146454551183</v>
          </cell>
        </row>
        <row r="759">
          <cell r="A759" t="str">
            <v>D-IH2</v>
          </cell>
          <cell r="B759" t="str">
            <v>VAR_fin</v>
          </cell>
          <cell r="C759" t="str">
            <v>H2</v>
          </cell>
          <cell r="G759">
            <v>2.4779239951081907E-3</v>
          </cell>
          <cell r="H759">
            <v>0.92783991870243154</v>
          </cell>
          <cell r="I759">
            <v>13.328923607005553</v>
          </cell>
        </row>
        <row r="760">
          <cell r="A760" t="str">
            <v>D-IH2</v>
          </cell>
          <cell r="B760" t="str">
            <v>VAR_ncap</v>
          </cell>
          <cell r="C760" t="str">
            <v>-</v>
          </cell>
          <cell r="G760">
            <v>3.32962709085707E-4</v>
          </cell>
          <cell r="H760">
            <v>5.8207428640722999E-4</v>
          </cell>
          <cell r="I760">
            <v>0.471417001508464</v>
          </cell>
        </row>
        <row r="761">
          <cell r="A761" t="str">
            <v>D-IH2</v>
          </cell>
          <cell r="B761" t="str">
            <v>VAR_cap</v>
          </cell>
          <cell r="C761" t="str">
            <v>-</v>
          </cell>
          <cell r="G761">
            <v>3.32962709085707E-4</v>
          </cell>
          <cell r="H761">
            <v>3.6526599157715597E-2</v>
          </cell>
          <cell r="I761">
            <v>0.50794360066618005</v>
          </cell>
        </row>
        <row r="762">
          <cell r="A762" t="str">
            <v>D-RHNM_LTH_CHPWOD</v>
          </cell>
          <cell r="B762" t="str">
            <v>VAR_fout</v>
          </cell>
          <cell r="C762" t="str">
            <v>RHNM_LTH_CHPWOD_ON</v>
          </cell>
          <cell r="D762">
            <v>9.321234950569521E-6</v>
          </cell>
          <cell r="E762">
            <v>7.8992370735897143E-6</v>
          </cell>
          <cell r="F762">
            <v>2.3012280262910718E-6</v>
          </cell>
          <cell r="G762">
            <v>2.5535354253875624E-3</v>
          </cell>
          <cell r="H762">
            <v>8.3950001293944601E-3</v>
          </cell>
          <cell r="I762">
            <v>6.4050205854718971E-4</v>
          </cell>
        </row>
        <row r="763">
          <cell r="A763" t="str">
            <v>D-RHNM_LTH_CHPWOD</v>
          </cell>
          <cell r="B763" t="str">
            <v>VAR_fout</v>
          </cell>
          <cell r="C763" t="str">
            <v>RHSA_LTH</v>
          </cell>
          <cell r="D763">
            <v>1.4640618889134033E-5</v>
          </cell>
          <cell r="E763">
            <v>1.9611589175503767E-5</v>
          </cell>
          <cell r="F763">
            <v>7.2588372147222696E-6</v>
          </cell>
          <cell r="G763">
            <v>7.4278642752379524E-3</v>
          </cell>
          <cell r="H763">
            <v>5.6811774489164933E-3</v>
          </cell>
          <cell r="I763">
            <v>5.1625345263473692E-3</v>
          </cell>
        </row>
        <row r="764">
          <cell r="A764" t="str">
            <v>D-RHNM_LTH_CHPWOD</v>
          </cell>
          <cell r="B764" t="str">
            <v>VAR_fout</v>
          </cell>
          <cell r="C764" t="str">
            <v>LTH</v>
          </cell>
          <cell r="G764">
            <v>6.2745556833787231E-6</v>
          </cell>
          <cell r="H764">
            <v>1.7718166323415444E-5</v>
          </cell>
          <cell r="I764">
            <v>1.0543565925575798E-5</v>
          </cell>
        </row>
        <row r="765">
          <cell r="A765" t="str">
            <v>D-RHNM_LTH_CHPWOD</v>
          </cell>
          <cell r="B765" t="str">
            <v>VAR_fin</v>
          </cell>
          <cell r="C765" t="str">
            <v>RHNM_LTH_CHPWOD</v>
          </cell>
          <cell r="D765">
            <v>2.3961853839703554E-5</v>
          </cell>
          <cell r="E765">
            <v>2.8113502482141226E-5</v>
          </cell>
          <cell r="F765">
            <v>1.0151190889878138E-5</v>
          </cell>
          <cell r="G765">
            <v>9.9876742563088962E-3</v>
          </cell>
          <cell r="H765">
            <v>1.4093895744634372E-2</v>
          </cell>
          <cell r="I765">
            <v>5.8138941721697689E-3</v>
          </cell>
        </row>
        <row r="766">
          <cell r="A766" t="str">
            <v>RHNS-SHWODBR</v>
          </cell>
          <cell r="B766" t="str">
            <v>VAR_fout</v>
          </cell>
          <cell r="C766" t="str">
            <v>RHNS-SHWOD</v>
          </cell>
          <cell r="E766">
            <v>2.656957875341474E-2</v>
          </cell>
          <cell r="F766">
            <v>2.8444584506915383E-2</v>
          </cell>
          <cell r="G766">
            <v>8.9139586591369599E-2</v>
          </cell>
          <cell r="H766">
            <v>9.8584215633841288E-2</v>
          </cell>
          <cell r="I766">
            <v>0.10947403246125308</v>
          </cell>
        </row>
        <row r="767">
          <cell r="A767" t="str">
            <v>RHNS-SHWODBR</v>
          </cell>
          <cell r="B767" t="str">
            <v>VAR_fin</v>
          </cell>
          <cell r="C767" t="str">
            <v>RHNSWODBRC</v>
          </cell>
          <cell r="E767">
            <v>2.656957875341474E-2</v>
          </cell>
          <cell r="F767">
            <v>2.8444584506915383E-2</v>
          </cell>
          <cell r="G767">
            <v>8.9139586591369599E-2</v>
          </cell>
          <cell r="H767">
            <v>9.8584215633841288E-2</v>
          </cell>
          <cell r="I767">
            <v>0.10947403246125308</v>
          </cell>
        </row>
        <row r="768">
          <cell r="A768" t="str">
            <v>RHNS-SHWODBR</v>
          </cell>
          <cell r="B768" t="str">
            <v>VAR_fin</v>
          </cell>
          <cell r="C768" t="str">
            <v>RWOD</v>
          </cell>
          <cell r="E768">
            <v>3.690219271307605E-2</v>
          </cell>
          <cell r="F768">
            <v>3.8012751306185276E-2</v>
          </cell>
          <cell r="G768">
            <v>0.11714436053585334</v>
          </cell>
          <cell r="H768">
            <v>0.12907273597630597</v>
          </cell>
          <cell r="I768">
            <v>0.1432016073287361</v>
          </cell>
        </row>
        <row r="769">
          <cell r="A769" t="str">
            <v>RHNS-SHWODBR</v>
          </cell>
          <cell r="B769" t="str">
            <v>VAR_ncap</v>
          </cell>
          <cell r="C769" t="str">
            <v>-</v>
          </cell>
          <cell r="E769">
            <v>3.0903031678021402E-3</v>
          </cell>
          <cell r="F769">
            <v>3.4499302256467E-3</v>
          </cell>
        </row>
        <row r="770">
          <cell r="A770" t="str">
            <v>RHNS-SHWODBR</v>
          </cell>
          <cell r="B770" t="str">
            <v>VAR_cap</v>
          </cell>
          <cell r="C770" t="str">
            <v>-</v>
          </cell>
          <cell r="E770">
            <v>3.0903031678021402E-3</v>
          </cell>
          <cell r="F770">
            <v>6.5399765346135456E-3</v>
          </cell>
          <cell r="G770">
            <v>6.5397670232926449E-3</v>
          </cell>
          <cell r="H770">
            <v>1.8945513268427753E-2</v>
          </cell>
          <cell r="I770">
            <v>8.0012928593881701E-3</v>
          </cell>
        </row>
        <row r="771">
          <cell r="A771" t="str">
            <v>D-RHNM_NKEV_GAS_ELC_CHP</v>
          </cell>
          <cell r="B771" t="str">
            <v>VAR_fout</v>
          </cell>
          <cell r="C771" t="str">
            <v>ELC5</v>
          </cell>
          <cell r="E771">
            <v>1.838183167669373E-2</v>
          </cell>
          <cell r="F771">
            <v>1.8532128868878752E-2</v>
          </cell>
          <cell r="G771">
            <v>7.5017176070362374E-2</v>
          </cell>
          <cell r="H771">
            <v>3.884992264610148E-2</v>
          </cell>
        </row>
        <row r="772">
          <cell r="A772" t="str">
            <v>D-RHNM_NKEV_GAS_ELC_CHP</v>
          </cell>
          <cell r="B772" t="str">
            <v>VAR_fout</v>
          </cell>
          <cell r="C772" t="str">
            <v>RHNM_ELC</v>
          </cell>
          <cell r="E772">
            <v>1.8359886627961737E-2</v>
          </cell>
          <cell r="F772">
            <v>1.8511978412593048E-2</v>
          </cell>
          <cell r="G772">
            <v>7.4658447782321585E-2</v>
          </cell>
          <cell r="H772">
            <v>3.8767371916968475E-2</v>
          </cell>
        </row>
        <row r="773">
          <cell r="A773" t="str">
            <v>D-RHNM_NKEV_GAS_ELC_CHP</v>
          </cell>
          <cell r="B773" t="str">
            <v>VAR_fin</v>
          </cell>
          <cell r="C773" t="str">
            <v>RHNM_NKEV_GAS_ELC_CHP</v>
          </cell>
          <cell r="E773">
            <v>3.6741718304655481E-2</v>
          </cell>
          <cell r="F773">
            <v>3.7036454601609613E-2</v>
          </cell>
          <cell r="G773">
            <v>0.14966843454111772</v>
          </cell>
          <cell r="H773">
            <v>7.7605614586429839E-2</v>
          </cell>
        </row>
        <row r="774">
          <cell r="A774" t="str">
            <v>D-RLFO</v>
          </cell>
          <cell r="B774" t="str">
            <v>VAR_fout</v>
          </cell>
          <cell r="C774" t="str">
            <v>CO2</v>
          </cell>
          <cell r="D774">
            <v>4514.4835679603602</v>
          </cell>
          <cell r="E774">
            <v>3846.52631671774</v>
          </cell>
          <cell r="F774">
            <v>3528.4418824381801</v>
          </cell>
          <cell r="G774">
            <v>1652.06187818377</v>
          </cell>
          <cell r="H774">
            <v>337.14909504763801</v>
          </cell>
          <cell r="I774">
            <v>3.3578135379300499E-4</v>
          </cell>
        </row>
        <row r="775">
          <cell r="A775" t="str">
            <v>D-RLFO</v>
          </cell>
          <cell r="B775" t="str">
            <v>VAR_fout</v>
          </cell>
          <cell r="C775" t="str">
            <v>RLFO</v>
          </cell>
          <cell r="D775">
            <v>60.231837601315881</v>
          </cell>
          <cell r="E775">
            <v>51.320011458676127</v>
          </cell>
          <cell r="F775">
            <v>47.076794867525727</v>
          </cell>
          <cell r="G775">
            <v>22.041862492066187</v>
          </cell>
          <cell r="H775">
            <v>4.4989159746215872</v>
          </cell>
          <cell r="I775">
            <v>0.16933363954167543</v>
          </cell>
        </row>
        <row r="776">
          <cell r="A776" t="str">
            <v>D-RLFO</v>
          </cell>
          <cell r="B776" t="str">
            <v>VAR_fin</v>
          </cell>
          <cell r="C776" t="str">
            <v>LFO</v>
          </cell>
          <cell r="D776">
            <v>61.254865236911243</v>
          </cell>
          <cell r="E776">
            <v>52.191673225478155</v>
          </cell>
          <cell r="F776">
            <v>47.875737889256143</v>
          </cell>
          <cell r="G776">
            <v>22.416036338992743</v>
          </cell>
          <cell r="H776">
            <v>4.5746145868064927</v>
          </cell>
          <cell r="I776">
            <v>4.5560563608277515E-6</v>
          </cell>
        </row>
        <row r="777">
          <cell r="A777" t="str">
            <v>D-RLFO</v>
          </cell>
          <cell r="B777" t="str">
            <v>VAR_fin</v>
          </cell>
          <cell r="C777" t="str">
            <v>BDS</v>
          </cell>
          <cell r="F777">
            <v>6.4883830875973045E-4</v>
          </cell>
          <cell r="G777">
            <v>2.0398395669444811E-4</v>
          </cell>
          <cell r="H777">
            <v>7.1542024043645886E-4</v>
          </cell>
          <cell r="I777">
            <v>0.17220561217689326</v>
          </cell>
        </row>
        <row r="778">
          <cell r="A778" t="str">
            <v>D-SCOM_LTH_CHPBIO</v>
          </cell>
          <cell r="B778" t="str">
            <v>VAR_fout</v>
          </cell>
          <cell r="C778" t="str">
            <v>SCOM_LTH_CHPBIO_ON</v>
          </cell>
          <cell r="D778">
            <v>1.4243106563911889</v>
          </cell>
          <cell r="E778">
            <v>1.5427995457196912</v>
          </cell>
        </row>
        <row r="779">
          <cell r="A779" t="str">
            <v>D-SCOM_LTH_CHPBIO</v>
          </cell>
          <cell r="B779" t="str">
            <v>VAR_fout</v>
          </cell>
          <cell r="C779" t="str">
            <v>LTH</v>
          </cell>
          <cell r="E779">
            <v>3.5526624039195764E-2</v>
          </cell>
        </row>
        <row r="780">
          <cell r="A780" t="str">
            <v>D-SCOM_LTH_CHPBIO</v>
          </cell>
          <cell r="B780" t="str">
            <v>VAR_fin</v>
          </cell>
          <cell r="C780" t="str">
            <v>SCOM_LTH_CHPBIO</v>
          </cell>
          <cell r="D780">
            <v>1.4243106563911889</v>
          </cell>
          <cell r="E780">
            <v>1.5783261697588866</v>
          </cell>
        </row>
        <row r="781">
          <cell r="A781" t="str">
            <v>D-SCOM_NKEV_GAS_ELC_CHP</v>
          </cell>
          <cell r="B781" t="str">
            <v>VAR_fout</v>
          </cell>
          <cell r="C781" t="str">
            <v>ELC5</v>
          </cell>
          <cell r="D781">
            <v>0.27509980346502955</v>
          </cell>
          <cell r="E781">
            <v>0.31247304098252576</v>
          </cell>
          <cell r="F781">
            <v>5.7105495298379709E-3</v>
          </cell>
          <cell r="G781">
            <v>1.5506178359565997E-2</v>
          </cell>
          <cell r="H781">
            <v>7.0334568109191127E-3</v>
          </cell>
        </row>
        <row r="782">
          <cell r="A782" t="str">
            <v>D-SCOM_NKEV_GAS_ELC_CHP</v>
          </cell>
          <cell r="B782" t="str">
            <v>VAR_fout</v>
          </cell>
          <cell r="C782" t="str">
            <v>SCOM_ELC</v>
          </cell>
          <cell r="D782">
            <v>0.31930432956737165</v>
          </cell>
          <cell r="E782">
            <v>0.31341467513475268</v>
          </cell>
          <cell r="F782">
            <v>5.7141669367100009E-3</v>
          </cell>
          <cell r="G782">
            <v>1.5516235826317367E-2</v>
          </cell>
          <cell r="H782">
            <v>7.0308931582461365E-3</v>
          </cell>
        </row>
        <row r="783">
          <cell r="A783" t="str">
            <v>D-SCOM_NKEV_GAS_ELC_CHP</v>
          </cell>
          <cell r="B783" t="str">
            <v>VAR_fin</v>
          </cell>
          <cell r="C783" t="str">
            <v>SCOM_NKEV_GAS_ELC_CHP</v>
          </cell>
          <cell r="D783">
            <v>0.59440413303240169</v>
          </cell>
          <cell r="E783">
            <v>0.62588771611727778</v>
          </cell>
          <cell r="F783">
            <v>1.1416645214939066E-2</v>
          </cell>
          <cell r="G783">
            <v>3.1013323540359645E-2</v>
          </cell>
          <cell r="H783">
            <v>1.4053290974302439E-2</v>
          </cell>
        </row>
        <row r="784">
          <cell r="A784" t="str">
            <v>RHEM-SHLTHDH</v>
          </cell>
          <cell r="B784" t="str">
            <v>VAR_fout</v>
          </cell>
          <cell r="C784" t="str">
            <v>RHEM-SHLTHD</v>
          </cell>
          <cell r="D784">
            <v>3.3810433897834593</v>
          </cell>
          <cell r="E784">
            <v>3.7887333461736152</v>
          </cell>
          <cell r="F784">
            <v>4.3622748191384453</v>
          </cell>
          <cell r="G784">
            <v>4.573589171563226</v>
          </cell>
          <cell r="H784">
            <v>4.1507484099325351</v>
          </cell>
          <cell r="I784">
            <v>3.5511346219705002</v>
          </cell>
        </row>
        <row r="785">
          <cell r="A785" t="str">
            <v>RHEM-SHLTHDH</v>
          </cell>
          <cell r="B785" t="str">
            <v>VAR_fin</v>
          </cell>
          <cell r="C785" t="str">
            <v>RHEMLTHDHC</v>
          </cell>
          <cell r="D785">
            <v>3.3810433897834593</v>
          </cell>
          <cell r="E785">
            <v>3.7887333461736152</v>
          </cell>
          <cell r="F785">
            <v>4.3622748191384453</v>
          </cell>
          <cell r="G785">
            <v>4.573589171563226</v>
          </cell>
          <cell r="H785">
            <v>4.1507484099325351</v>
          </cell>
          <cell r="I785">
            <v>3.5511346219705002</v>
          </cell>
        </row>
        <row r="786">
          <cell r="A786" t="str">
            <v>RHEM-SHLTHDH</v>
          </cell>
          <cell r="B786" t="str">
            <v>VAR_fin</v>
          </cell>
          <cell r="C786" t="str">
            <v>RHEM_LTH_DH</v>
          </cell>
          <cell r="D786">
            <v>3.4151953432156152</v>
          </cell>
          <cell r="E786">
            <v>3.8270033799733465</v>
          </cell>
          <cell r="F786">
            <v>4.9167138757419382</v>
          </cell>
          <cell r="G786">
            <v>5.1548859881801858</v>
          </cell>
          <cell r="H786">
            <v>4.6783027544009048</v>
          </cell>
          <cell r="I786">
            <v>4.0024788887368432</v>
          </cell>
        </row>
        <row r="787">
          <cell r="A787" t="str">
            <v>RHEM-SHLTHDH</v>
          </cell>
          <cell r="B787" t="str">
            <v>VAR_ncap</v>
          </cell>
          <cell r="C787" t="str">
            <v>-</v>
          </cell>
          <cell r="D787">
            <v>4.9428441439637902E-8</v>
          </cell>
          <cell r="E787">
            <v>5.5381627332319799E-2</v>
          </cell>
          <cell r="F787">
            <v>0.143227968992058</v>
          </cell>
          <cell r="G787">
            <v>5.7337558814144603E-2</v>
          </cell>
          <cell r="H787">
            <v>5.6454895894466603E-2</v>
          </cell>
          <cell r="I787">
            <v>0.100131181337415</v>
          </cell>
        </row>
        <row r="788">
          <cell r="A788" t="str">
            <v>RHEM-SHLTHDH</v>
          </cell>
          <cell r="B788" t="str">
            <v>VAR_cap</v>
          </cell>
          <cell r="C788" t="str">
            <v>-</v>
          </cell>
          <cell r="D788">
            <v>0.31562551654012944</v>
          </cell>
          <cell r="E788">
            <v>0.27515535181804079</v>
          </cell>
          <cell r="F788">
            <v>0.39905571399858697</v>
          </cell>
          <cell r="G788">
            <v>0.40163410139035399</v>
          </cell>
          <cell r="H788">
            <v>0.32204493698500092</v>
          </cell>
          <cell r="I788">
            <v>0.35334535677849699</v>
          </cell>
        </row>
        <row r="789">
          <cell r="A789" t="str">
            <v>D-ITOT_SOLELC</v>
          </cell>
          <cell r="B789" t="str">
            <v>VAR_fout</v>
          </cell>
          <cell r="C789" t="str">
            <v>ITOT_ELC</v>
          </cell>
          <cell r="D789">
            <v>3.5144370215251621</v>
          </cell>
          <cell r="E789">
            <v>4.8474932114156486</v>
          </cell>
          <cell r="F789">
            <v>11.159982157646642</v>
          </cell>
          <cell r="G789">
            <v>14.417387200544868</v>
          </cell>
          <cell r="H789">
            <v>30.30286799640901</v>
          </cell>
          <cell r="I789">
            <v>40.143415541308066</v>
          </cell>
        </row>
        <row r="790">
          <cell r="A790" t="str">
            <v>D-ITOT_SOLELC</v>
          </cell>
          <cell r="B790" t="str">
            <v>VAR_fout</v>
          </cell>
          <cell r="C790" t="str">
            <v>ELC5</v>
          </cell>
          <cell r="D790">
            <v>3.516978182367337E-3</v>
          </cell>
          <cell r="E790">
            <v>2.3440379059492026E-3</v>
          </cell>
          <cell r="F790">
            <v>1.6471544407789206E-3</v>
          </cell>
          <cell r="G790">
            <v>0.16726456677743198</v>
          </cell>
          <cell r="H790">
            <v>10.531533229065982</v>
          </cell>
          <cell r="I790">
            <v>19.668383628445007</v>
          </cell>
        </row>
        <row r="791">
          <cell r="A791" t="str">
            <v>D-ITOT_SOLELC</v>
          </cell>
          <cell r="B791" t="str">
            <v>VAR_fin</v>
          </cell>
          <cell r="C791" t="str">
            <v>ITOT_SOL_ELC</v>
          </cell>
          <cell r="D791">
            <v>3.517953999707534</v>
          </cell>
          <cell r="E791">
            <v>4.849835787194932</v>
          </cell>
          <cell r="F791">
            <v>11.161625413724458</v>
          </cell>
          <cell r="G791">
            <v>14.584647113699532</v>
          </cell>
          <cell r="H791">
            <v>40.834395085661264</v>
          </cell>
          <cell r="I791">
            <v>59.8117949737752</v>
          </cell>
        </row>
        <row r="792">
          <cell r="A792" t="str">
            <v>D-SWOD</v>
          </cell>
          <cell r="B792" t="str">
            <v>VAR_fout</v>
          </cell>
          <cell r="C792" t="str">
            <v>SWOD</v>
          </cell>
          <cell r="D792">
            <v>8.5743703578275881</v>
          </cell>
          <cell r="E792">
            <v>9.3625060808783935</v>
          </cell>
          <cell r="F792">
            <v>10.511500573353679</v>
          </cell>
          <cell r="G792">
            <v>10.347884537695816</v>
          </cell>
          <cell r="H792">
            <v>7.8762995820958075</v>
          </cell>
          <cell r="I792">
            <v>5.1302590308359131</v>
          </cell>
        </row>
        <row r="793">
          <cell r="A793" t="str">
            <v>D-SWOD</v>
          </cell>
          <cell r="B793" t="str">
            <v>VAR_fin</v>
          </cell>
          <cell r="C793" t="str">
            <v>WOD</v>
          </cell>
          <cell r="D793">
            <v>8.5743703578275881</v>
          </cell>
          <cell r="E793">
            <v>9.3625060808783935</v>
          </cell>
          <cell r="F793">
            <v>10.511500573353679</v>
          </cell>
          <cell r="G793">
            <v>10.347884537695816</v>
          </cell>
          <cell r="H793">
            <v>7.8762995820958075</v>
          </cell>
          <cell r="I793">
            <v>5.1302590308359131</v>
          </cell>
        </row>
        <row r="794">
          <cell r="A794" t="str">
            <v>ITOT-PROCESSCO2CCS</v>
          </cell>
          <cell r="B794" t="str">
            <v>VAR_fout</v>
          </cell>
          <cell r="C794" t="str">
            <v>CO2_O</v>
          </cell>
          <cell r="H794">
            <v>0.14436520399382197</v>
          </cell>
          <cell r="I794">
            <v>1031.8800764599173</v>
          </cell>
        </row>
        <row r="795">
          <cell r="A795" t="str">
            <v>ITOT-PROCESSCO2CCS</v>
          </cell>
          <cell r="B795" t="str">
            <v>VAR_fout</v>
          </cell>
          <cell r="C795" t="str">
            <v>CO2</v>
          </cell>
          <cell r="H795">
            <v>-0.14436520399382199</v>
          </cell>
          <cell r="I795">
            <v>-1031.88007645992</v>
          </cell>
        </row>
        <row r="796">
          <cell r="A796" t="str">
            <v>ITOT-PROCESSCO2CCS</v>
          </cell>
          <cell r="B796" t="str">
            <v>VAR_fin</v>
          </cell>
          <cell r="C796" t="str">
            <v>ITOT_ELC</v>
          </cell>
          <cell r="H796">
            <v>3.057145496339762E-4</v>
          </cell>
          <cell r="I796">
            <v>2.1851578089739419</v>
          </cell>
        </row>
        <row r="797">
          <cell r="A797" t="str">
            <v>ITOT-PROCESSCO2CCS</v>
          </cell>
          <cell r="B797" t="str">
            <v>VAR_fin</v>
          </cell>
          <cell r="C797" t="str">
            <v>ITOT_LTH_DH</v>
          </cell>
          <cell r="H797">
            <v>1.1888899152432402E-4</v>
          </cell>
          <cell r="I797">
            <v>0.849783592378755</v>
          </cell>
        </row>
        <row r="798">
          <cell r="A798" t="str">
            <v>ITOT-PROCESSCO2CCS</v>
          </cell>
          <cell r="B798" t="str">
            <v>VAR_ncap</v>
          </cell>
          <cell r="C798" t="str">
            <v>-</v>
          </cell>
          <cell r="H798">
            <v>0.405534563905735</v>
          </cell>
          <cell r="I798">
            <v>3150.3164485101702</v>
          </cell>
        </row>
        <row r="799">
          <cell r="A799" t="str">
            <v>ITOT-PROCESSCO2CCS</v>
          </cell>
          <cell r="B799" t="str">
            <v>VAR_cap</v>
          </cell>
          <cell r="C799" t="str">
            <v>-</v>
          </cell>
          <cell r="H799">
            <v>0.405534563905735</v>
          </cell>
          <cell r="I799">
            <v>3150.7219830740801</v>
          </cell>
        </row>
        <row r="800">
          <cell r="A800" t="str">
            <v>D-RSH2R</v>
          </cell>
          <cell r="B800" t="str">
            <v>VAR_fout</v>
          </cell>
          <cell r="C800" t="str">
            <v>RSH2</v>
          </cell>
          <cell r="G800">
            <v>3.2044350413525254E-4</v>
          </cell>
          <cell r="H800">
            <v>6.6746347686429358E-4</v>
          </cell>
          <cell r="I800">
            <v>2.6803193100337575E-4</v>
          </cell>
        </row>
        <row r="801">
          <cell r="A801" t="str">
            <v>D-RSH2R</v>
          </cell>
          <cell r="B801" t="str">
            <v>VAR_fin</v>
          </cell>
          <cell r="C801" t="str">
            <v>H2</v>
          </cell>
          <cell r="G801">
            <v>3.2044350413525254E-4</v>
          </cell>
          <cell r="H801">
            <v>6.6746347686429358E-4</v>
          </cell>
          <cell r="I801">
            <v>2.6803193100337575E-4</v>
          </cell>
        </row>
        <row r="802">
          <cell r="A802" t="str">
            <v>D-RSH2R</v>
          </cell>
          <cell r="B802" t="str">
            <v>VAR_ncap</v>
          </cell>
          <cell r="C802" t="str">
            <v>-</v>
          </cell>
          <cell r="G802">
            <v>6.55940795987493E-5</v>
          </cell>
          <cell r="H802">
            <v>9.7554879277551303E-5</v>
          </cell>
          <cell r="I802">
            <v>3.3929573570266003E-5</v>
          </cell>
        </row>
        <row r="803">
          <cell r="A803" t="str">
            <v>D-RSH2R</v>
          </cell>
          <cell r="B803" t="str">
            <v>VAR_cap</v>
          </cell>
          <cell r="C803" t="str">
            <v>-</v>
          </cell>
          <cell r="G803">
            <v>6.55940795987493E-5</v>
          </cell>
          <cell r="H803">
            <v>1.0924145087100499E-4</v>
          </cell>
          <cell r="I803">
            <v>6.7344192446406695E-5</v>
          </cell>
        </row>
        <row r="804">
          <cell r="A804" t="str">
            <v>SCOM-SHLTHCHPBIO</v>
          </cell>
          <cell r="B804" t="str">
            <v>VAR_fout</v>
          </cell>
          <cell r="C804" t="str">
            <v>SCOM-SHLTHC-BIO</v>
          </cell>
          <cell r="D804">
            <v>1.4100675498272766</v>
          </cell>
          <cell r="E804">
            <v>1.5273715502624945</v>
          </cell>
        </row>
        <row r="805">
          <cell r="A805" t="str">
            <v>SCOM-SHLTHCHPBIO</v>
          </cell>
          <cell r="B805" t="str">
            <v>VAR_fin</v>
          </cell>
          <cell r="C805" t="str">
            <v>SCOM_LTH_CHPBIO_ON</v>
          </cell>
          <cell r="D805">
            <v>1.4243106563911889</v>
          </cell>
          <cell r="E805">
            <v>1.5427995457196912</v>
          </cell>
        </row>
        <row r="806">
          <cell r="A806" t="str">
            <v>SCOM-SHLTHCHPBIO</v>
          </cell>
          <cell r="B806" t="str">
            <v>VAR_fin</v>
          </cell>
          <cell r="C806" t="str">
            <v>SCOMLTHCHPC</v>
          </cell>
          <cell r="D806">
            <v>1.4100675498272766</v>
          </cell>
          <cell r="E806">
            <v>1.5273715502624945</v>
          </cell>
        </row>
        <row r="807">
          <cell r="A807" t="str">
            <v>SCOM-SHLTHCHPBIO</v>
          </cell>
          <cell r="B807" t="str">
            <v>VAR_ncap</v>
          </cell>
          <cell r="C807" t="str">
            <v>-</v>
          </cell>
          <cell r="D807">
            <v>1.17969691329271E-7</v>
          </cell>
          <cell r="E807">
            <v>4.4895716803329801E-2</v>
          </cell>
          <cell r="F807">
            <v>4.05499524917931E-2</v>
          </cell>
          <cell r="G807">
            <v>3.2527724879592802E-2</v>
          </cell>
          <cell r="H807">
            <v>0.10367622572829099</v>
          </cell>
          <cell r="I807">
            <v>5.0260683885829202E-2</v>
          </cell>
        </row>
        <row r="808">
          <cell r="A808" t="str">
            <v>SCOM-SHLTHCHPBIO</v>
          </cell>
          <cell r="B808" t="str">
            <v>VAR_cap</v>
          </cell>
          <cell r="C808" t="str">
            <v>-</v>
          </cell>
          <cell r="D808">
            <v>0.10913980554873033</v>
          </cell>
          <cell r="E808">
            <v>0.12094503225209249</v>
          </cell>
          <cell r="F808">
            <v>0.100774866380425</v>
          </cell>
          <cell r="G808">
            <v>8.7535662980279011E-2</v>
          </cell>
          <cell r="H808">
            <v>0.15144238240619698</v>
          </cell>
          <cell r="I808">
            <v>0.11709199733372069</v>
          </cell>
        </row>
        <row r="809">
          <cell r="A809" t="str">
            <v>D-RSH2</v>
          </cell>
          <cell r="B809" t="str">
            <v>VAR_fout</v>
          </cell>
          <cell r="C809" t="str">
            <v>RSH2</v>
          </cell>
          <cell r="G809">
            <v>3.0577397395594645E-4</v>
          </cell>
          <cell r="H809">
            <v>5.8209976006481229E-4</v>
          </cell>
          <cell r="I809">
            <v>3.0132916764079635E-4</v>
          </cell>
        </row>
        <row r="810">
          <cell r="A810" t="str">
            <v>D-RSH2</v>
          </cell>
          <cell r="B810" t="str">
            <v>VAR_fin</v>
          </cell>
          <cell r="C810" t="str">
            <v>H2</v>
          </cell>
          <cell r="G810">
            <v>3.0810347873545666E-4</v>
          </cell>
          <cell r="H810">
            <v>5.8653442190237663E-4</v>
          </cell>
          <cell r="I810">
            <v>3.0362481016113128E-4</v>
          </cell>
        </row>
        <row r="811">
          <cell r="A811" t="str">
            <v>D-RSH2</v>
          </cell>
          <cell r="B811" t="str">
            <v>VAR_ncap</v>
          </cell>
          <cell r="C811" t="str">
            <v>-</v>
          </cell>
          <cell r="G811">
            <v>8.7160604128379903E-5</v>
          </cell>
          <cell r="H811">
            <v>2.4969821587048702E-6</v>
          </cell>
          <cell r="I811">
            <v>1.5960586338492399E-6</v>
          </cell>
        </row>
        <row r="812">
          <cell r="A812" t="str">
            <v>D-RSH2</v>
          </cell>
          <cell r="B812" t="str">
            <v>VAR_cap</v>
          </cell>
          <cell r="C812" t="str">
            <v>-</v>
          </cell>
          <cell r="G812">
            <v>8.7160604128379903E-5</v>
          </cell>
          <cell r="H812">
            <v>1.3201197714666401E-4</v>
          </cell>
          <cell r="I812">
            <v>1.33608035780513E-4</v>
          </cell>
        </row>
        <row r="813">
          <cell r="A813" t="str">
            <v>RHES-SHNGABR</v>
          </cell>
          <cell r="B813" t="str">
            <v>VAR_fout</v>
          </cell>
          <cell r="C813" t="str">
            <v>CO2_R</v>
          </cell>
          <cell r="D813">
            <v>1043.13544082453</v>
          </cell>
          <cell r="E813">
            <v>1118.08321852066</v>
          </cell>
          <cell r="F813">
            <v>639.36133202754797</v>
          </cell>
          <cell r="G813">
            <v>441.751479228356</v>
          </cell>
          <cell r="H813">
            <v>133.16910834835099</v>
          </cell>
          <cell r="I813">
            <v>51.624577205911798</v>
          </cell>
        </row>
        <row r="814">
          <cell r="A814" t="str">
            <v>RHES-SHNGABR</v>
          </cell>
          <cell r="B814" t="str">
            <v>VAR_fout</v>
          </cell>
          <cell r="C814" t="str">
            <v>RHES-SHNGA</v>
          </cell>
          <cell r="D814">
            <v>17.570543772753574</v>
          </cell>
          <cell r="E814">
            <v>18.832962014089105</v>
          </cell>
          <cell r="F814">
            <v>10.355034161354149</v>
          </cell>
          <cell r="G814">
            <v>7.1568531073283781</v>
          </cell>
          <cell r="H814">
            <v>2.1574839965399795</v>
          </cell>
          <cell r="I814">
            <v>0.85536023772408509</v>
          </cell>
        </row>
        <row r="815">
          <cell r="A815" t="str">
            <v>RHES-SHNGABR</v>
          </cell>
          <cell r="B815" t="str">
            <v>VAR_fin</v>
          </cell>
          <cell r="C815" t="str">
            <v>RNGA</v>
          </cell>
          <cell r="D815">
            <v>18.495309234477471</v>
          </cell>
          <cell r="E815">
            <v>19.824170541146426</v>
          </cell>
          <cell r="F815">
            <v>11.336193830275677</v>
          </cell>
          <cell r="G815">
            <v>7.8324730359637593</v>
          </cell>
          <cell r="H815">
            <v>2.3611544033395515</v>
          </cell>
          <cell r="I815">
            <v>0.9153293830835415</v>
          </cell>
        </row>
        <row r="816">
          <cell r="A816" t="str">
            <v>RHES-SHNGABR</v>
          </cell>
          <cell r="B816" t="str">
            <v>VAR_ncap</v>
          </cell>
          <cell r="C816" t="str">
            <v>-</v>
          </cell>
          <cell r="E816">
            <v>9.9569903143490499E-2</v>
          </cell>
          <cell r="F816">
            <v>1.7530641601830599E-7</v>
          </cell>
          <cell r="G816">
            <v>4.1637790972141702E-7</v>
          </cell>
          <cell r="H816">
            <v>0.15566488671710799</v>
          </cell>
          <cell r="I816">
            <v>1.7268154834115399E-7</v>
          </cell>
        </row>
        <row r="817">
          <cell r="A817" t="str">
            <v>RHES-SHNGABR</v>
          </cell>
          <cell r="B817" t="str">
            <v>VAR_cap</v>
          </cell>
          <cell r="C817" t="str">
            <v>-</v>
          </cell>
          <cell r="D817">
            <v>1.4219190615860799</v>
          </cell>
          <cell r="E817">
            <v>1.5214888856841653</v>
          </cell>
          <cell r="F817">
            <v>1.2732430236432766</v>
          </cell>
          <cell r="G817">
            <v>1.273184373750281</v>
          </cell>
          <cell r="H817">
            <v>0.17432452988568581</v>
          </cell>
          <cell r="I817">
            <v>0.1106304674560291</v>
          </cell>
        </row>
        <row r="818">
          <cell r="A818" t="str">
            <v>SCOM-SHLTHCHPHFC</v>
          </cell>
          <cell r="B818" t="str">
            <v>VAR_ncap</v>
          </cell>
          <cell r="C818" t="str">
            <v>-</v>
          </cell>
          <cell r="G818">
            <v>5.50543006079317E-5</v>
          </cell>
          <cell r="H818">
            <v>6.01685920596155E-4</v>
          </cell>
          <cell r="I818">
            <v>4.1962601116100299E-4</v>
          </cell>
        </row>
        <row r="819">
          <cell r="A819" t="str">
            <v>SCOM-SHLTHCHPHFC</v>
          </cell>
          <cell r="B819" t="str">
            <v>VAR_cap</v>
          </cell>
          <cell r="C819" t="str">
            <v>-</v>
          </cell>
          <cell r="G819">
            <v>5.50543006079317E-5</v>
          </cell>
          <cell r="H819">
            <v>6.4294418164081155E-4</v>
          </cell>
          <cell r="I819">
            <v>5.856594449078511E-4</v>
          </cell>
        </row>
        <row r="820">
          <cell r="A820" t="str">
            <v>RHSA-WHNGABR</v>
          </cell>
          <cell r="B820" t="str">
            <v>VAR_fout</v>
          </cell>
          <cell r="C820" t="str">
            <v>RHSA-WHNGA</v>
          </cell>
          <cell r="D820">
            <v>6.3804549126569228</v>
          </cell>
          <cell r="E820">
            <v>5.5366097610782816</v>
          </cell>
          <cell r="F820">
            <v>5.1258285056494159</v>
          </cell>
          <cell r="G820">
            <v>3.2579970766067579</v>
          </cell>
          <cell r="H820">
            <v>1.1631015148511532</v>
          </cell>
          <cell r="I820">
            <v>0.4378718073579676</v>
          </cell>
        </row>
        <row r="821">
          <cell r="A821" t="str">
            <v>RHSA-WHNGABR</v>
          </cell>
          <cell r="B821" t="str">
            <v>VAR_fout</v>
          </cell>
          <cell r="C821" t="str">
            <v>CO2_R</v>
          </cell>
          <cell r="D821">
            <v>479.81020943179999</v>
          </cell>
          <cell r="E821">
            <v>414.14428451566999</v>
          </cell>
          <cell r="F821">
            <v>546.440781154364</v>
          </cell>
          <cell r="G821">
            <v>333.004469997824</v>
          </cell>
          <cell r="H821">
            <v>118.058946785076</v>
          </cell>
          <cell r="I821">
            <v>44.445548168832602</v>
          </cell>
        </row>
        <row r="822">
          <cell r="A822" t="str">
            <v>RHSA-WHNGABR</v>
          </cell>
          <cell r="B822" t="str">
            <v>VAR_fin</v>
          </cell>
          <cell r="C822" t="str">
            <v>RNGA</v>
          </cell>
          <cell r="D822">
            <v>8.5072732168758964</v>
          </cell>
          <cell r="E822">
            <v>7.3429837680083292</v>
          </cell>
          <cell r="F822">
            <v>9.6886663325241997</v>
          </cell>
          <cell r="G822">
            <v>5.9043345744295035</v>
          </cell>
          <cell r="H822">
            <v>2.0932437373240336</v>
          </cell>
          <cell r="I822">
            <v>0.78804163419915996</v>
          </cell>
        </row>
        <row r="823">
          <cell r="A823" t="str">
            <v>RHSA-WHNGABR</v>
          </cell>
          <cell r="B823" t="str">
            <v>VAR_ncap</v>
          </cell>
          <cell r="C823" t="str">
            <v>-</v>
          </cell>
          <cell r="E823">
            <v>5.6160702580674003E-7</v>
          </cell>
          <cell r="F823">
            <v>3.5324228915065402E-7</v>
          </cell>
          <cell r="G823">
            <v>6.6666313333959499E-7</v>
          </cell>
          <cell r="H823">
            <v>2.5340274161323999E-2</v>
          </cell>
          <cell r="I823">
            <v>3.1364796617088301E-7</v>
          </cell>
        </row>
        <row r="824">
          <cell r="A824" t="str">
            <v>RHSA-WHNGABR</v>
          </cell>
          <cell r="B824" t="str">
            <v>VAR_cap</v>
          </cell>
          <cell r="C824" t="str">
            <v>-</v>
          </cell>
          <cell r="D824">
            <v>0.43610075802020798</v>
          </cell>
          <cell r="E824">
            <v>0.4345945094309725</v>
          </cell>
          <cell r="F824">
            <v>0.42989536313247645</v>
          </cell>
          <cell r="G824">
            <v>0.40559144232193883</v>
          </cell>
          <cell r="H824">
            <v>8.2234679953896203E-2</v>
          </cell>
          <cell r="I824">
            <v>4.2447582518419597E-2</v>
          </cell>
        </row>
        <row r="825">
          <cell r="A825" t="str">
            <v>ITOT-SWHWSTBR</v>
          </cell>
          <cell r="B825" t="str">
            <v>VAR_fout</v>
          </cell>
          <cell r="C825" t="str">
            <v>ITOT-SWH</v>
          </cell>
          <cell r="D825">
            <v>4.1173667330947703</v>
          </cell>
          <cell r="E825">
            <v>4.2663266981862371</v>
          </cell>
          <cell r="F825">
            <v>2.9611720791227309</v>
          </cell>
          <cell r="G825">
            <v>2.9280864805675333</v>
          </cell>
          <cell r="H825">
            <v>2.8803974748847501</v>
          </cell>
          <cell r="I825">
            <v>1.0195378265017967E-3</v>
          </cell>
        </row>
        <row r="826">
          <cell r="A826" t="str">
            <v>ITOT-SWHWSTBR</v>
          </cell>
          <cell r="B826" t="str">
            <v>VAR_fout</v>
          </cell>
          <cell r="C826" t="str">
            <v>CO2_I</v>
          </cell>
          <cell r="D826">
            <v>723.65839551362603</v>
          </cell>
          <cell r="E826">
            <v>749.83923786303603</v>
          </cell>
          <cell r="F826">
            <v>520.44842602763094</v>
          </cell>
          <cell r="G826">
            <v>514.63338143308204</v>
          </cell>
          <cell r="H826">
            <v>506.251677403987</v>
          </cell>
          <cell r="I826">
            <v>0.17392115863854199</v>
          </cell>
        </row>
        <row r="827">
          <cell r="A827" t="str">
            <v>ITOT-SWHWSTBR</v>
          </cell>
          <cell r="B827" t="str">
            <v>VAR_fin</v>
          </cell>
          <cell r="C827" t="str">
            <v>IWST</v>
          </cell>
          <cell r="D827">
            <v>7.7980430551037294</v>
          </cell>
          <cell r="E827">
            <v>8.0801642011102981</v>
          </cell>
          <cell r="F827">
            <v>5.6082804528839523</v>
          </cell>
          <cell r="G827">
            <v>5.5456183344082062</v>
          </cell>
          <cell r="H827">
            <v>5.4552982478877832</v>
          </cell>
          <cell r="I827">
            <v>1.8741504163635977E-3</v>
          </cell>
        </row>
        <row r="828">
          <cell r="A828" t="str">
            <v>ITOT-SWHWSTBR</v>
          </cell>
          <cell r="B828" t="str">
            <v>VAR_ncap</v>
          </cell>
          <cell r="C828" t="str">
            <v>-</v>
          </cell>
          <cell r="E828">
            <v>1.41020430932004E-5</v>
          </cell>
          <cell r="F828">
            <v>1.5667976614654301E-5</v>
          </cell>
          <cell r="G828">
            <v>2.5393578291343901E-5</v>
          </cell>
          <cell r="H828">
            <v>5.16676853123876E-2</v>
          </cell>
          <cell r="I828">
            <v>4.9094449663694197E-6</v>
          </cell>
        </row>
        <row r="829">
          <cell r="A829" t="str">
            <v>ITOT-SWHWSTBR</v>
          </cell>
          <cell r="B829" t="str">
            <v>VAR_cap</v>
          </cell>
          <cell r="C829" t="str">
            <v>-</v>
          </cell>
          <cell r="D829">
            <v>0.35954682816669398</v>
          </cell>
          <cell r="E829">
            <v>0.29210590922768076</v>
          </cell>
          <cell r="F829">
            <v>0.28189234292316989</v>
          </cell>
          <cell r="G829">
            <v>0.23654391152734616</v>
          </cell>
          <cell r="H829">
            <v>0.16681189994388909</v>
          </cell>
          <cell r="I829">
            <v>9.5459909446801716E-5</v>
          </cell>
        </row>
        <row r="830">
          <cell r="A830" t="str">
            <v>SCOM-SHSTG-ELC</v>
          </cell>
          <cell r="B830" t="str">
            <v>VAR_fout</v>
          </cell>
          <cell r="C830" t="str">
            <v>SCOM-SHAELCB</v>
          </cell>
          <cell r="D830">
            <v>1.0907560517621261E-5</v>
          </cell>
          <cell r="E830">
            <v>1.0346384384031614E-4</v>
          </cell>
          <cell r="F830">
            <v>1.6964803168090912E-5</v>
          </cell>
          <cell r="G830">
            <v>1.6775512828968345E-5</v>
          </cell>
          <cell r="H830">
            <v>2.4332175636777698E-5</v>
          </cell>
          <cell r="I830">
            <v>8.082596673126443E-6</v>
          </cell>
        </row>
        <row r="831">
          <cell r="A831" t="str">
            <v>SCOM-SHSTG-ELC</v>
          </cell>
          <cell r="B831" t="str">
            <v>VAR_fin</v>
          </cell>
          <cell r="C831" t="str">
            <v>SCOM-SHAELCB</v>
          </cell>
          <cell r="D831">
            <v>1.4163928175944864E-5</v>
          </cell>
          <cell r="E831">
            <v>1.3297459901532658E-4</v>
          </cell>
          <cell r="F831">
            <v>1.9733665487831002E-5</v>
          </cell>
          <cell r="G831">
            <v>1.8506259466304974E-5</v>
          </cell>
          <cell r="H831">
            <v>2.7329527664252399E-5</v>
          </cell>
          <cell r="I831">
            <v>9.0853309956223955E-6</v>
          </cell>
        </row>
        <row r="832">
          <cell r="A832" t="str">
            <v>SCOM-SHSTG-ELC</v>
          </cell>
          <cell r="B832" t="str">
            <v>VAR_ncap</v>
          </cell>
          <cell r="C832" t="str">
            <v>-</v>
          </cell>
          <cell r="D832">
            <v>2.55709994605985E-3</v>
          </cell>
          <cell r="E832">
            <v>2.47573184313887E-5</v>
          </cell>
          <cell r="F832">
            <v>8.5811725723065994E-3</v>
          </cell>
          <cell r="G832">
            <v>4.8899689959184899E-5</v>
          </cell>
          <cell r="H832">
            <v>5.5686302728820102E-3</v>
          </cell>
          <cell r="I832">
            <v>5.40623274507832E-4</v>
          </cell>
        </row>
        <row r="833">
          <cell r="A833" t="str">
            <v>SCOM-SHSTG-ELC</v>
          </cell>
          <cell r="B833" t="str">
            <v>VAR_cap</v>
          </cell>
          <cell r="C833" t="str">
            <v>-</v>
          </cell>
          <cell r="D833">
            <v>2.55709994605985E-3</v>
          </cell>
          <cell r="E833">
            <v>4.142673601666598E-4</v>
          </cell>
          <cell r="F833">
            <v>8.9830329647463299E-3</v>
          </cell>
          <cell r="G833">
            <v>8.9749796070530703E-3</v>
          </cell>
          <cell r="H833">
            <v>7.1364956896891084E-3</v>
          </cell>
          <cell r="I833">
            <v>4.5756370194347529E-3</v>
          </cell>
        </row>
        <row r="834">
          <cell r="A834" t="str">
            <v>SCOM-SHNGABR</v>
          </cell>
          <cell r="B834" t="str">
            <v>VAR_fout</v>
          </cell>
          <cell r="C834" t="str">
            <v>CO2_S</v>
          </cell>
          <cell r="D834">
            <v>1440.9461096530199</v>
          </cell>
          <cell r="E834">
            <v>1508.6877787609901</v>
          </cell>
          <cell r="F834">
            <v>1259.73701721416</v>
          </cell>
          <cell r="G834">
            <v>848.89149266214395</v>
          </cell>
          <cell r="H834">
            <v>218.05392297019699</v>
          </cell>
          <cell r="I834">
            <v>62.805527687895001</v>
          </cell>
        </row>
        <row r="835">
          <cell r="A835" t="str">
            <v>SCOM-SHNGABR</v>
          </cell>
          <cell r="B835" t="str">
            <v>VAR_fout</v>
          </cell>
          <cell r="C835" t="str">
            <v>SCOM-SHNGA</v>
          </cell>
          <cell r="D835">
            <v>24.189717021110415</v>
          </cell>
          <cell r="E835">
            <v>25.326922496930788</v>
          </cell>
          <cell r="F835">
            <v>19.036733295056688</v>
          </cell>
          <cell r="G835">
            <v>12.958539125503526</v>
          </cell>
          <cell r="H835">
            <v>3.3286472025034572</v>
          </cell>
          <cell r="I835">
            <v>0.95874195333160128</v>
          </cell>
        </row>
        <row r="836">
          <cell r="A836" t="str">
            <v>SCOM-SHNGABR</v>
          </cell>
          <cell r="B836" t="str">
            <v>VAR_fin</v>
          </cell>
          <cell r="C836" t="str">
            <v>SNGA</v>
          </cell>
          <cell r="D836">
            <v>25.548689887464889</v>
          </cell>
          <cell r="E836">
            <v>26.749783311365064</v>
          </cell>
          <cell r="F836">
            <v>22.33576271656316</v>
          </cell>
          <cell r="G836">
            <v>15.051267600392622</v>
          </cell>
          <cell r="H836">
            <v>3.8662043079822124</v>
          </cell>
          <cell r="I836">
            <v>1.1135731859555853</v>
          </cell>
        </row>
        <row r="837">
          <cell r="A837" t="str">
            <v>SCOM-SHNGABR</v>
          </cell>
          <cell r="B837" t="str">
            <v>VAR_ncap</v>
          </cell>
          <cell r="C837" t="str">
            <v>-</v>
          </cell>
          <cell r="D837">
            <v>2.4242257888366099E-7</v>
          </cell>
          <cell r="E837">
            <v>1.90069521296154E-6</v>
          </cell>
          <cell r="F837">
            <v>1.5856786613372101E-6</v>
          </cell>
          <cell r="G837">
            <v>2.2740565180667801E-6</v>
          </cell>
          <cell r="H837">
            <v>8.8899232982642605E-6</v>
          </cell>
          <cell r="I837">
            <v>1.24461642208641E-6</v>
          </cell>
        </row>
        <row r="838">
          <cell r="A838" t="str">
            <v>SCOM-SHNGABR</v>
          </cell>
          <cell r="B838" t="str">
            <v>VAR_cap</v>
          </cell>
          <cell r="C838" t="str">
            <v>-</v>
          </cell>
          <cell r="D838">
            <v>2.7746817402977988</v>
          </cell>
          <cell r="E838">
            <v>2.7744102607127021</v>
          </cell>
          <cell r="F838">
            <v>2.2030492278715061</v>
          </cell>
          <cell r="G838">
            <v>2.2029551210031841</v>
          </cell>
          <cell r="H838">
            <v>0.34238750067484597</v>
          </cell>
          <cell r="I838">
            <v>0.14482511881994867</v>
          </cell>
        </row>
        <row r="839">
          <cell r="A839" t="str">
            <v>RHEM-SHELCHP</v>
          </cell>
          <cell r="B839" t="str">
            <v>VAR_fout</v>
          </cell>
          <cell r="C839" t="str">
            <v>RHEM-SHAELCH</v>
          </cell>
          <cell r="D839">
            <v>9.9025344206913779</v>
          </cell>
          <cell r="E839">
            <v>11.655200949731286</v>
          </cell>
          <cell r="F839">
            <v>10.965509769367232</v>
          </cell>
          <cell r="G839">
            <v>20.431592143553956</v>
          </cell>
          <cell r="H839">
            <v>29.765585067393619</v>
          </cell>
          <cell r="I839">
            <v>29.061829071857478</v>
          </cell>
        </row>
        <row r="840">
          <cell r="A840" t="str">
            <v>RHEM-SHELCHP</v>
          </cell>
          <cell r="B840" t="str">
            <v>VAR_fin</v>
          </cell>
          <cell r="C840" t="str">
            <v>RHEMELCHPC</v>
          </cell>
          <cell r="D840">
            <v>9.9025344206913779</v>
          </cell>
          <cell r="E840">
            <v>11.655200949731286</v>
          </cell>
          <cell r="F840">
            <v>10.965509769367232</v>
          </cell>
          <cell r="G840">
            <v>20.431592143553956</v>
          </cell>
          <cell r="H840">
            <v>29.765585067393619</v>
          </cell>
          <cell r="I840">
            <v>29.061829071857478</v>
          </cell>
        </row>
        <row r="841">
          <cell r="A841" t="str">
            <v>RHEM-SHELCHP</v>
          </cell>
          <cell r="B841" t="str">
            <v>VAR_fin</v>
          </cell>
          <cell r="C841" t="str">
            <v>RHEM_ELC</v>
          </cell>
          <cell r="D841">
            <v>3.0945419898098798</v>
          </cell>
          <cell r="E841">
            <v>3.5825412683847651</v>
          </cell>
          <cell r="F841">
            <v>3.4413139487264508</v>
          </cell>
          <cell r="G841">
            <v>5.7792317089891965</v>
          </cell>
          <cell r="H841">
            <v>7.6467384979855133</v>
          </cell>
          <cell r="I841">
            <v>6.9302938253308417</v>
          </cell>
        </row>
        <row r="842">
          <cell r="A842" t="str">
            <v>RHEM-SHELCHP</v>
          </cell>
          <cell r="B842" t="str">
            <v>VAR_ncap</v>
          </cell>
          <cell r="C842" t="str">
            <v>-</v>
          </cell>
          <cell r="D842">
            <v>3.1880778757420999E-6</v>
          </cell>
          <cell r="E842">
            <v>0.12375980736499501</v>
          </cell>
          <cell r="F842">
            <v>1.3633139447741499E-6</v>
          </cell>
          <cell r="G842">
            <v>0.61975179046962903</v>
          </cell>
          <cell r="H842">
            <v>0.79261877880092901</v>
          </cell>
          <cell r="I842">
            <v>1.10216992797152</v>
          </cell>
        </row>
        <row r="843">
          <cell r="A843" t="str">
            <v>RHEM-SHELCHP</v>
          </cell>
          <cell r="B843" t="str">
            <v>VAR_cap</v>
          </cell>
          <cell r="C843" t="str">
            <v>-</v>
          </cell>
          <cell r="D843">
            <v>0.69925513846987475</v>
          </cell>
          <cell r="E843">
            <v>0.82301483845622825</v>
          </cell>
          <cell r="F843">
            <v>0.82301524226977718</v>
          </cell>
          <cell r="G843">
            <v>1.4427672195142034</v>
          </cell>
          <cell r="H843">
            <v>2.1019085699141478</v>
          </cell>
          <cell r="I843">
            <v>2.052176361076008</v>
          </cell>
        </row>
        <row r="844">
          <cell r="A844" t="str">
            <v>RHNM-SHSTG-ELC</v>
          </cell>
          <cell r="B844" t="str">
            <v>VAR_fout</v>
          </cell>
          <cell r="C844" t="str">
            <v>RHNM-SHAELCB</v>
          </cell>
          <cell r="E844">
            <v>4.6893816281052195E-6</v>
          </cell>
          <cell r="F844">
            <v>1.3595709991688616E-5</v>
          </cell>
          <cell r="G844">
            <v>8.9437745418243032E-5</v>
          </cell>
          <cell r="H844">
            <v>1.1278193038556287E-4</v>
          </cell>
          <cell r="I844">
            <v>2.0074854425957322E-4</v>
          </cell>
        </row>
        <row r="845">
          <cell r="A845" t="str">
            <v>RHNM-SHSTG-ELC</v>
          </cell>
          <cell r="B845" t="str">
            <v>VAR_fin</v>
          </cell>
          <cell r="C845" t="str">
            <v>RHNM-SHAELCB</v>
          </cell>
          <cell r="E845">
            <v>2.9070115484013077E-7</v>
          </cell>
          <cell r="F845">
            <v>1.0297313829455729E-5</v>
          </cell>
          <cell r="G845">
            <v>8.5832117061539757E-5</v>
          </cell>
          <cell r="H845">
            <v>1.0853652664654479E-4</v>
          </cell>
          <cell r="I845">
            <v>1.9947681123103235E-4</v>
          </cell>
        </row>
        <row r="846">
          <cell r="A846" t="str">
            <v>RHNM-SHSTG-ELC</v>
          </cell>
          <cell r="B846" t="str">
            <v>VAR_ncap</v>
          </cell>
          <cell r="C846" t="str">
            <v>-</v>
          </cell>
          <cell r="D846">
            <v>1.73638106147636E-4</v>
          </cell>
          <cell r="E846">
            <v>2.6970414959651698E-3</v>
          </cell>
          <cell r="F846">
            <v>6.4376076343182706E-5</v>
          </cell>
          <cell r="G846">
            <v>6.3309519474102297E-5</v>
          </cell>
          <cell r="H846">
            <v>5.94706054562891E-5</v>
          </cell>
          <cell r="I846">
            <v>4.6694369394093002E-5</v>
          </cell>
        </row>
        <row r="847">
          <cell r="A847" t="str">
            <v>RHNM-SHSTG-ELC</v>
          </cell>
          <cell r="B847" t="str">
            <v>VAR_cap</v>
          </cell>
          <cell r="C847" t="str">
            <v>-</v>
          </cell>
          <cell r="D847">
            <v>1.73638106147636E-4</v>
          </cell>
          <cell r="E847">
            <v>2.8619280757023308E-3</v>
          </cell>
          <cell r="F847">
            <v>2.8457822556932477E-3</v>
          </cell>
          <cell r="G847">
            <v>2.683508862489018E-3</v>
          </cell>
          <cell r="H847">
            <v>2.495513997091E-4</v>
          </cell>
          <cell r="I847">
            <v>1.055394530748272E-4</v>
          </cell>
        </row>
        <row r="848">
          <cell r="A848" t="str">
            <v>D-RWOD</v>
          </cell>
          <cell r="B848" t="str">
            <v>VAR_fout</v>
          </cell>
          <cell r="C848" t="str">
            <v>RWOD</v>
          </cell>
          <cell r="D848">
            <v>13.722996702450637</v>
          </cell>
          <cell r="E848">
            <v>14.587122758792363</v>
          </cell>
          <cell r="F848">
            <v>17.34799263363313</v>
          </cell>
          <cell r="G848">
            <v>15.593079261167784</v>
          </cell>
          <cell r="H848">
            <v>11.465988932243256</v>
          </cell>
          <cell r="I848">
            <v>7.1843931805387573</v>
          </cell>
        </row>
        <row r="849">
          <cell r="A849" t="str">
            <v>D-RWOD</v>
          </cell>
          <cell r="B849" t="str">
            <v>VAR_fin</v>
          </cell>
          <cell r="C849" t="str">
            <v>WOD</v>
          </cell>
          <cell r="D849">
            <v>13.722996702450637</v>
          </cell>
          <cell r="E849">
            <v>14.587122758792363</v>
          </cell>
          <cell r="F849">
            <v>17.34799263363313</v>
          </cell>
          <cell r="G849">
            <v>15.593079261167784</v>
          </cell>
          <cell r="H849">
            <v>11.465988932243256</v>
          </cell>
          <cell r="I849">
            <v>7.1843931805387573</v>
          </cell>
        </row>
        <row r="850">
          <cell r="A850" t="str">
            <v>RHNS-SHLTHCHPWOD</v>
          </cell>
          <cell r="B850" t="str">
            <v>VAR_ncap</v>
          </cell>
          <cell r="C850" t="str">
            <v>-</v>
          </cell>
          <cell r="G850">
            <v>2.0192058776477499E-4</v>
          </cell>
          <cell r="H850">
            <v>2.2601050452651601E-4</v>
          </cell>
          <cell r="I850">
            <v>8.6712201763680395E-5</v>
          </cell>
        </row>
        <row r="851">
          <cell r="A851" t="str">
            <v>RHNS-SHLTHCHPWOD</v>
          </cell>
          <cell r="B851" t="str">
            <v>VAR_cap</v>
          </cell>
          <cell r="C851" t="str">
            <v>-</v>
          </cell>
          <cell r="G851">
            <v>2.0192058776477499E-4</v>
          </cell>
          <cell r="H851">
            <v>3.5279287002162104E-4</v>
          </cell>
          <cell r="I851">
            <v>1.5452579346731098E-4</v>
          </cell>
        </row>
        <row r="852">
          <cell r="A852" t="str">
            <v>RHNM-SHELCBR</v>
          </cell>
          <cell r="B852" t="str">
            <v>VAR_fout</v>
          </cell>
          <cell r="C852" t="str">
            <v>RHNM-SHAELCB</v>
          </cell>
          <cell r="E852">
            <v>0.15438723929134393</v>
          </cell>
          <cell r="F852">
            <v>3.4356097157264549E-4</v>
          </cell>
          <cell r="G852">
            <v>1.0087360115343727E-3</v>
          </cell>
          <cell r="H852">
            <v>1.2965472251772476E-3</v>
          </cell>
          <cell r="I852">
            <v>1.3028348506884042E-3</v>
          </cell>
        </row>
        <row r="853">
          <cell r="A853" t="str">
            <v>RHNM-SHELCBR</v>
          </cell>
          <cell r="B853" t="str">
            <v>VAR_fin</v>
          </cell>
          <cell r="C853" t="str">
            <v>RHNM_ELC</v>
          </cell>
          <cell r="E853">
            <v>0.16251288346457271</v>
          </cell>
          <cell r="F853">
            <v>3.6164312797120582E-4</v>
          </cell>
          <cell r="G853">
            <v>1.061827380562498E-3</v>
          </cell>
          <cell r="H853">
            <v>1.3647865528181552E-3</v>
          </cell>
          <cell r="I853">
            <v>1.3714051059877941E-3</v>
          </cell>
        </row>
        <row r="854">
          <cell r="A854" t="str">
            <v>RHNM-SHELCBR</v>
          </cell>
          <cell r="B854" t="str">
            <v>VAR_ncap</v>
          </cell>
          <cell r="C854" t="str">
            <v>-</v>
          </cell>
          <cell r="E854">
            <v>1.22221283760499E-2</v>
          </cell>
        </row>
        <row r="855">
          <cell r="A855" t="str">
            <v>RHNM-SHELCBR</v>
          </cell>
          <cell r="B855" t="str">
            <v>VAR_cap</v>
          </cell>
          <cell r="C855" t="str">
            <v>-</v>
          </cell>
          <cell r="E855">
            <v>1.22221283760499E-2</v>
          </cell>
          <cell r="F855">
            <v>1.2095340147910841E-2</v>
          </cell>
          <cell r="G855">
            <v>1.140414921457192E-2</v>
          </cell>
          <cell r="H855">
            <v>1.06043234161063E-3</v>
          </cell>
          <cell r="I855">
            <v>4.4773057174005761E-4</v>
          </cell>
        </row>
        <row r="856">
          <cell r="A856" t="str">
            <v>RHNS-SHSTG-NGAHP</v>
          </cell>
          <cell r="B856" t="str">
            <v>VAR_fout</v>
          </cell>
          <cell r="C856" t="str">
            <v>RHNS-SHANGAH</v>
          </cell>
          <cell r="F856">
            <v>8.5127079222459979E-3</v>
          </cell>
          <cell r="G856">
            <v>2.4263273128652185E-2</v>
          </cell>
          <cell r="H856">
            <v>5.0212606401533064E-2</v>
          </cell>
          <cell r="I856">
            <v>6.2734743274406563E-2</v>
          </cell>
        </row>
        <row r="857">
          <cell r="A857" t="str">
            <v>RHNS-SHSTG-NGAHP</v>
          </cell>
          <cell r="B857" t="str">
            <v>VAR_fin</v>
          </cell>
          <cell r="C857" t="str">
            <v>RHNS-SHANGAH</v>
          </cell>
          <cell r="F857">
            <v>8.5281070084698395E-3</v>
          </cell>
          <cell r="G857">
            <v>2.4274735211909555E-2</v>
          </cell>
          <cell r="H857">
            <v>5.0220556924811768E-2</v>
          </cell>
          <cell r="I857">
            <v>6.27487870336597E-2</v>
          </cell>
        </row>
        <row r="858">
          <cell r="A858" t="str">
            <v>RHNS-SHSTG-NGAHP</v>
          </cell>
          <cell r="B858" t="str">
            <v>VAR_ncap</v>
          </cell>
          <cell r="C858" t="str">
            <v>-</v>
          </cell>
          <cell r="D858">
            <v>1.44027666461078E-5</v>
          </cell>
          <cell r="E858">
            <v>7.8357140133960702E-6</v>
          </cell>
          <cell r="F858">
            <v>2.0913254893003301E-3</v>
          </cell>
          <cell r="G858">
            <v>4.49365660369388E-3</v>
          </cell>
          <cell r="H858">
            <v>5.4237645865326499E-3</v>
          </cell>
          <cell r="I858">
            <v>8.7887141055857203E-3</v>
          </cell>
        </row>
        <row r="859">
          <cell r="A859" t="str">
            <v>RHNS-SHSTG-NGAHP</v>
          </cell>
          <cell r="B859" t="str">
            <v>VAR_cap</v>
          </cell>
          <cell r="C859" t="str">
            <v>-</v>
          </cell>
          <cell r="D859">
            <v>1.44027666461078E-5</v>
          </cell>
          <cell r="E859">
            <v>4.9681136026020066E-7</v>
          </cell>
          <cell r="F859">
            <v>2.0875925100451421E-3</v>
          </cell>
          <cell r="G859">
            <v>6.5691632268978064E-3</v>
          </cell>
          <cell r="H859">
            <v>1.1583288991460191E-2</v>
          </cell>
          <cell r="I859">
            <v>1.3859300532425079E-2</v>
          </cell>
        </row>
        <row r="860">
          <cell r="A860" t="str">
            <v>RHNS-SHLTHDH</v>
          </cell>
          <cell r="B860" t="str">
            <v>VAR_fout</v>
          </cell>
          <cell r="C860" t="str">
            <v>RHNS-SHLTHD</v>
          </cell>
          <cell r="E860">
            <v>5.3921579083785386E-2</v>
          </cell>
          <cell r="F860">
            <v>4.293897807546574E-2</v>
          </cell>
          <cell r="G860">
            <v>0.11410819378319841</v>
          </cell>
          <cell r="H860">
            <v>0.1153458089472738</v>
          </cell>
          <cell r="I860">
            <v>0.11995444899640935</v>
          </cell>
        </row>
        <row r="861">
          <cell r="A861" t="str">
            <v>RHNS-SHLTHDH</v>
          </cell>
          <cell r="B861" t="str">
            <v>VAR_fin</v>
          </cell>
          <cell r="C861" t="str">
            <v>RHNS_LTH_DH</v>
          </cell>
          <cell r="E861">
            <v>5.4466241498773098E-2</v>
          </cell>
          <cell r="F861">
            <v>4.7434916603548656E-2</v>
          </cell>
          <cell r="G861">
            <v>0.12570532278407762</v>
          </cell>
          <cell r="H861">
            <v>0.12702960891797085</v>
          </cell>
          <cell r="I861">
            <v>0.13210507501793983</v>
          </cell>
        </row>
        <row r="862">
          <cell r="A862" t="str">
            <v>RHNS-SHLTHDH</v>
          </cell>
          <cell r="B862" t="str">
            <v>VAR_fin</v>
          </cell>
          <cell r="C862" t="str">
            <v>RHNSLTHDHC</v>
          </cell>
          <cell r="E862">
            <v>5.3921579083785386E-2</v>
          </cell>
          <cell r="F862">
            <v>4.293897807546574E-2</v>
          </cell>
          <cell r="G862">
            <v>0.11410819378319841</v>
          </cell>
          <cell r="H862">
            <v>0.1153458089472738</v>
          </cell>
          <cell r="I862">
            <v>0.11995444899640935</v>
          </cell>
        </row>
        <row r="863">
          <cell r="A863" t="str">
            <v>RHNS-SHLTHDH</v>
          </cell>
          <cell r="B863" t="str">
            <v>VAR_ncap</v>
          </cell>
          <cell r="C863" t="str">
            <v>-</v>
          </cell>
          <cell r="E863">
            <v>7.4439613679760401E-3</v>
          </cell>
          <cell r="F863">
            <v>3.2914829866157798E-2</v>
          </cell>
          <cell r="G863">
            <v>1.41884727305156E-2</v>
          </cell>
          <cell r="H863">
            <v>1.40022896867777E-2</v>
          </cell>
          <cell r="I863">
            <v>5.0764129764005097E-3</v>
          </cell>
        </row>
        <row r="864">
          <cell r="A864" t="str">
            <v>RHNS-SHLTHDH</v>
          </cell>
          <cell r="B864" t="str">
            <v>VAR_cap</v>
          </cell>
          <cell r="C864" t="str">
            <v>-</v>
          </cell>
          <cell r="E864">
            <v>7.4439613679760401E-3</v>
          </cell>
          <cell r="F864">
            <v>3.7995815105860892E-2</v>
          </cell>
          <cell r="G864">
            <v>2.7633792683917999E-2</v>
          </cell>
          <cell r="H864">
            <v>3.7773597203086103E-2</v>
          </cell>
          <cell r="I864">
            <v>1.8955867335918308E-2</v>
          </cell>
        </row>
        <row r="865">
          <cell r="A865" t="str">
            <v>ITOT-SWHNGAHP</v>
          </cell>
          <cell r="B865" t="str">
            <v>VAR_fout</v>
          </cell>
          <cell r="C865" t="str">
            <v>ITOT-SWHANGAH</v>
          </cell>
          <cell r="F865">
            <v>6.823346575986382E-3</v>
          </cell>
          <cell r="G865">
            <v>6.9176038388142781E-3</v>
          </cell>
          <cell r="H865">
            <v>1.5071216383447886E-2</v>
          </cell>
          <cell r="I865">
            <v>1.5037526899681597E-2</v>
          </cell>
        </row>
        <row r="866">
          <cell r="A866" t="str">
            <v>ITOT-SWHNGAHP</v>
          </cell>
          <cell r="B866" t="str">
            <v>VAR_fout</v>
          </cell>
          <cell r="C866" t="str">
            <v>CO2_I</v>
          </cell>
          <cell r="F866">
            <v>0.20411150820964</v>
          </cell>
          <cell r="G866">
            <v>0.20296570576352099</v>
          </cell>
          <cell r="H866">
            <v>0.42587455635278698</v>
          </cell>
          <cell r="I866">
            <v>0.40979656646221002</v>
          </cell>
        </row>
        <row r="867">
          <cell r="A867" t="str">
            <v>ITOT-SWHNGAHP</v>
          </cell>
          <cell r="B867" t="str">
            <v>VAR_fin</v>
          </cell>
          <cell r="C867" t="str">
            <v>ITOTELCHPC</v>
          </cell>
          <cell r="F867">
            <v>6.823346575986382E-3</v>
          </cell>
          <cell r="G867">
            <v>6.9176038388142781E-3</v>
          </cell>
          <cell r="H867">
            <v>1.5071216383447886E-2</v>
          </cell>
          <cell r="I867">
            <v>1.5037526899681597E-2</v>
          </cell>
        </row>
        <row r="868">
          <cell r="A868" t="str">
            <v>ITOT-SWHNGAHP</v>
          </cell>
          <cell r="B868" t="str">
            <v>VAR_fin</v>
          </cell>
          <cell r="C868" t="str">
            <v>INGA</v>
          </cell>
          <cell r="F868">
            <v>3.6189983725113438E-3</v>
          </cell>
          <cell r="G868">
            <v>3.5986827263035539E-3</v>
          </cell>
          <cell r="H868">
            <v>7.5509673112196252E-3</v>
          </cell>
          <cell r="I868">
            <v>7.265896568478908E-3</v>
          </cell>
        </row>
        <row r="869">
          <cell r="A869" t="str">
            <v>ITOT-SWHNGAHP</v>
          </cell>
          <cell r="B869" t="str">
            <v>VAR_ncap</v>
          </cell>
          <cell r="C869" t="str">
            <v>-</v>
          </cell>
          <cell r="E869">
            <v>3.3424876080282801E-4</v>
          </cell>
          <cell r="F869">
            <v>3.2062808856670399E-4</v>
          </cell>
          <cell r="G869">
            <v>1.3143773963271499E-5</v>
          </cell>
          <cell r="H869">
            <v>3.9683210290720398E-4</v>
          </cell>
          <cell r="I869">
            <v>4.0936172016318799E-4</v>
          </cell>
        </row>
        <row r="870">
          <cell r="A870" t="str">
            <v>ITOT-SWHNGAHP</v>
          </cell>
          <cell r="B870" t="str">
            <v>VAR_cap</v>
          </cell>
          <cell r="C870" t="str">
            <v>-</v>
          </cell>
          <cell r="E870">
            <v>3.3424876080282801E-4</v>
          </cell>
          <cell r="F870">
            <v>6.5368224473210854E-4</v>
          </cell>
          <cell r="G870">
            <v>6.6528379406184278E-4</v>
          </cell>
          <cell r="H870">
            <v>1.1485416310216179E-3</v>
          </cell>
          <cell r="I870">
            <v>9.8624055699382128E-4</v>
          </cell>
        </row>
        <row r="871">
          <cell r="A871" t="str">
            <v>RHSA-WHLFOBR</v>
          </cell>
          <cell r="B871" t="str">
            <v>VAR_fout</v>
          </cell>
          <cell r="C871" t="str">
            <v>CO2_R</v>
          </cell>
          <cell r="D871">
            <v>726.71271629164505</v>
          </cell>
          <cell r="E871">
            <v>572.01673724498403</v>
          </cell>
          <cell r="F871">
            <v>628.89019246682801</v>
          </cell>
          <cell r="G871">
            <v>261.18144813117101</v>
          </cell>
          <cell r="H871">
            <v>72.240607809903395</v>
          </cell>
          <cell r="I871">
            <v>1.6296137213605799</v>
          </cell>
        </row>
        <row r="872">
          <cell r="A872" t="str">
            <v>RHSA-WHLFOBR</v>
          </cell>
          <cell r="B872" t="str">
            <v>VAR_fout</v>
          </cell>
          <cell r="C872" t="str">
            <v>RHSA-WHLFO</v>
          </cell>
          <cell r="D872">
            <v>6.9844618820431625</v>
          </cell>
          <cell r="E872">
            <v>5.5461821821299546</v>
          </cell>
          <cell r="F872">
            <v>4.2751698112736252</v>
          </cell>
          <cell r="G872">
            <v>1.897314863441985</v>
          </cell>
          <cell r="H872">
            <v>0.54385237403268238</v>
          </cell>
          <cell r="I872">
            <v>1.3001256859337373E-2</v>
          </cell>
        </row>
        <row r="873">
          <cell r="A873" t="str">
            <v>RHSA-WHLFOBR</v>
          </cell>
          <cell r="B873" t="str">
            <v>VAR_fin</v>
          </cell>
          <cell r="C873" t="str">
            <v>RLFO</v>
          </cell>
          <cell r="D873">
            <v>9.8604167746491811</v>
          </cell>
          <cell r="E873">
            <v>7.7614211295113202</v>
          </cell>
          <cell r="F873">
            <v>8.5331098028063295</v>
          </cell>
          <cell r="G873">
            <v>3.5438459719290458</v>
          </cell>
          <cell r="H873">
            <v>0.98019820637589494</v>
          </cell>
          <cell r="I873">
            <v>2.2111448051025558E-2</v>
          </cell>
        </row>
        <row r="874">
          <cell r="A874" t="str">
            <v>RHSA-WHLFOBR</v>
          </cell>
          <cell r="B874" t="str">
            <v>VAR_ncap</v>
          </cell>
          <cell r="C874" t="str">
            <v>-</v>
          </cell>
          <cell r="E874">
            <v>5.9628476355325599E-7</v>
          </cell>
          <cell r="F874">
            <v>2.00078695797025E-7</v>
          </cell>
          <cell r="G874">
            <v>4.3498223973432999E-7</v>
          </cell>
          <cell r="H874">
            <v>5.0905164308320799E-3</v>
          </cell>
        </row>
        <row r="875">
          <cell r="A875" t="str">
            <v>RHSA-WHLFOBR</v>
          </cell>
          <cell r="B875" t="str">
            <v>VAR_cap</v>
          </cell>
          <cell r="C875" t="str">
            <v>-</v>
          </cell>
          <cell r="D875">
            <v>0.47738433216181703</v>
          </cell>
          <cell r="E875">
            <v>0.47737581035962079</v>
          </cell>
          <cell r="F875">
            <v>0.31015153918930338</v>
          </cell>
          <cell r="G875">
            <v>0.21674550621523009</v>
          </cell>
          <cell r="H875">
            <v>3.718736980075673E-2</v>
          </cell>
          <cell r="I875">
            <v>1.3138739036227982E-3</v>
          </cell>
        </row>
        <row r="876">
          <cell r="A876" t="str">
            <v>D-IWST</v>
          </cell>
          <cell r="B876" t="str">
            <v>VAR_fout</v>
          </cell>
          <cell r="C876" t="str">
            <v>CO2</v>
          </cell>
          <cell r="D876">
            <v>1068.12858372752</v>
          </cell>
          <cell r="E876">
            <v>1094.48201523598</v>
          </cell>
          <cell r="F876">
            <v>1024.6416094636199</v>
          </cell>
          <cell r="G876">
            <v>1013.1980281367599</v>
          </cell>
          <cell r="H876">
            <v>996.69866458948695</v>
          </cell>
          <cell r="I876">
            <v>986.58529056599195</v>
          </cell>
        </row>
        <row r="877">
          <cell r="A877" t="str">
            <v>D-IWST</v>
          </cell>
          <cell r="B877" t="str">
            <v>VAR_fout</v>
          </cell>
          <cell r="C877" t="str">
            <v>IWST</v>
          </cell>
          <cell r="D877">
            <v>11.510006290167279</v>
          </cell>
          <cell r="E877">
            <v>11.793987233146323</v>
          </cell>
          <cell r="F877">
            <v>11.041396653702845</v>
          </cell>
          <cell r="G877">
            <v>10.918082199749588</v>
          </cell>
          <cell r="H877">
            <v>10.740287333938443</v>
          </cell>
          <cell r="I877">
            <v>10.631307010409403</v>
          </cell>
        </row>
        <row r="878">
          <cell r="A878" t="str">
            <v>D-IWST</v>
          </cell>
          <cell r="B878" t="str">
            <v>VAR_fin</v>
          </cell>
          <cell r="C878" t="str">
            <v>WSTNREN</v>
          </cell>
          <cell r="D878">
            <v>11.510006290167279</v>
          </cell>
          <cell r="E878">
            <v>11.793987233146323</v>
          </cell>
          <cell r="F878">
            <v>11.041396653702845</v>
          </cell>
          <cell r="G878">
            <v>10.918082199749588</v>
          </cell>
          <cell r="H878">
            <v>10.740287333938443</v>
          </cell>
          <cell r="I878">
            <v>10.631307010409403</v>
          </cell>
        </row>
        <row r="879">
          <cell r="A879" t="str">
            <v>RHES-SHLFOBR</v>
          </cell>
          <cell r="B879" t="str">
            <v>VAR_fout</v>
          </cell>
          <cell r="C879" t="str">
            <v>CO2_R</v>
          </cell>
          <cell r="D879">
            <v>1783.66292267578</v>
          </cell>
          <cell r="E879">
            <v>1640.96936637984</v>
          </cell>
          <cell r="F879">
            <v>1189.8781796977601</v>
          </cell>
          <cell r="G879">
            <v>547.00264613022</v>
          </cell>
          <cell r="H879">
            <v>89.761280442257302</v>
          </cell>
          <cell r="I879">
            <v>3.9732455933683499</v>
          </cell>
        </row>
        <row r="880">
          <cell r="A880" t="str">
            <v>RHES-SHLFOBR</v>
          </cell>
          <cell r="B880" t="str">
            <v>VAR_fout</v>
          </cell>
          <cell r="C880" t="str">
            <v>RHES-SHLFO</v>
          </cell>
          <cell r="D880">
            <v>21.680660808191664</v>
          </cell>
          <cell r="E880">
            <v>19.946201592699364</v>
          </cell>
          <cell r="F880">
            <v>13.641642466700144</v>
          </cell>
          <cell r="G880">
            <v>6.3919156649638973</v>
          </cell>
          <cell r="H880">
            <v>1.0480488250383977</v>
          </cell>
          <cell r="I880">
            <v>4.6848600692589504E-2</v>
          </cell>
        </row>
        <row r="881">
          <cell r="A881" t="str">
            <v>RHES-SHLFOBR</v>
          </cell>
          <cell r="B881" t="str">
            <v>VAR_fin</v>
          </cell>
          <cell r="C881" t="str">
            <v>RLFO</v>
          </cell>
          <cell r="D881">
            <v>24.201667878911586</v>
          </cell>
          <cell r="E881">
            <v>22.265527359292282</v>
          </cell>
          <cell r="F881">
            <v>16.144887105804063</v>
          </cell>
          <cell r="G881">
            <v>7.4220169081440899</v>
          </cell>
          <cell r="H881">
            <v>1.2179278214688909</v>
          </cell>
          <cell r="I881">
            <v>5.3911066395771423E-2</v>
          </cell>
        </row>
        <row r="882">
          <cell r="A882" t="str">
            <v>RHES-SHLFOBR</v>
          </cell>
          <cell r="B882" t="str">
            <v>VAR_ncap</v>
          </cell>
          <cell r="C882" t="str">
            <v>-</v>
          </cell>
          <cell r="E882">
            <v>2.4725489360637602E-7</v>
          </cell>
          <cell r="F882">
            <v>1.14285497013032E-7</v>
          </cell>
          <cell r="G882">
            <v>3.0149446044979103E-7</v>
          </cell>
          <cell r="H882">
            <v>8.4633253531970001E-2</v>
          </cell>
          <cell r="I882">
            <v>1.0552014268068399E-7</v>
          </cell>
        </row>
        <row r="883">
          <cell r="A883" t="str">
            <v>RHES-SHLFOBR</v>
          </cell>
          <cell r="B883" t="str">
            <v>VAR_cap</v>
          </cell>
          <cell r="C883" t="str">
            <v>-</v>
          </cell>
          <cell r="D883">
            <v>1.7515307393373001</v>
          </cell>
          <cell r="E883">
            <v>1.7509190063589248</v>
          </cell>
          <cell r="F883">
            <v>1.1378403847800356</v>
          </cell>
          <cell r="G883">
            <v>1.1376432112140051</v>
          </cell>
          <cell r="H883">
            <v>8.468809846551334E-2</v>
          </cell>
          <cell r="I883">
            <v>6.0581585191306978E-3</v>
          </cell>
        </row>
        <row r="884">
          <cell r="A884" t="str">
            <v>ITOT-SWHSTG</v>
          </cell>
          <cell r="B884" t="str">
            <v>VAR_fout</v>
          </cell>
          <cell r="C884" t="str">
            <v>ITOT-SWH</v>
          </cell>
          <cell r="D884">
            <v>5.2111696890406709E-6</v>
          </cell>
          <cell r="E884">
            <v>1.7309921247203909E-4</v>
          </cell>
          <cell r="F884">
            <v>5.4237669071346356E-3</v>
          </cell>
          <cell r="G884">
            <v>1.9640264764609308E-3</v>
          </cell>
          <cell r="H884">
            <v>1.0809767154201013E-2</v>
          </cell>
          <cell r="I884">
            <v>1.8911999964744035</v>
          </cell>
        </row>
        <row r="885">
          <cell r="A885" t="str">
            <v>ITOT-SWHSTG</v>
          </cell>
          <cell r="B885" t="str">
            <v>VAR_fout</v>
          </cell>
          <cell r="C885" t="str">
            <v>AUX_ITOT-STG_OUT</v>
          </cell>
          <cell r="D885">
            <v>5.2111696890406633E-6</v>
          </cell>
          <cell r="E885">
            <v>1.7295784207749275E-4</v>
          </cell>
          <cell r="F885">
            <v>5.4168488371000283E-3</v>
          </cell>
          <cell r="G885">
            <v>1.9640264764609343E-3</v>
          </cell>
          <cell r="H885">
            <v>1.0809767154201025E-2</v>
          </cell>
          <cell r="I885">
            <v>1.8911999964744042</v>
          </cell>
        </row>
        <row r="886">
          <cell r="A886" t="str">
            <v>ITOT-SWHSTG</v>
          </cell>
          <cell r="B886" t="str">
            <v>VAR_fin</v>
          </cell>
          <cell r="C886" t="str">
            <v>AUX_ITOT-STG_IN</v>
          </cell>
          <cell r="D886">
            <v>6.4335797912331981E-6</v>
          </cell>
          <cell r="E886">
            <v>2.105829874961356E-4</v>
          </cell>
          <cell r="F886">
            <v>6.4568653777342874E-3</v>
          </cell>
          <cell r="G886">
            <v>2.2575016837106583E-3</v>
          </cell>
          <cell r="H886">
            <v>1.1623405577088271E-2</v>
          </cell>
          <cell r="I886">
            <v>1.910303020909156</v>
          </cell>
        </row>
        <row r="887">
          <cell r="A887" t="str">
            <v>ITOT-SWHSTG</v>
          </cell>
          <cell r="B887" t="str">
            <v>VAR_fin</v>
          </cell>
          <cell r="C887" t="str">
            <v>ITOT-SWH</v>
          </cell>
          <cell r="D887">
            <v>6.4335797912331981E-6</v>
          </cell>
          <cell r="E887">
            <v>2.105829874961356E-4</v>
          </cell>
          <cell r="F887">
            <v>6.4568653777342874E-3</v>
          </cell>
          <cell r="G887">
            <v>2.2575016837106583E-3</v>
          </cell>
          <cell r="H887">
            <v>1.1623405577088271E-2</v>
          </cell>
          <cell r="I887">
            <v>1.910303020909156</v>
          </cell>
        </row>
        <row r="888">
          <cell r="A888" t="str">
            <v>ITOT-SWHSTG</v>
          </cell>
          <cell r="B888" t="str">
            <v>VAR_ncap</v>
          </cell>
          <cell r="C888" t="str">
            <v>-</v>
          </cell>
          <cell r="D888">
            <v>1.3067716534987299E-3</v>
          </cell>
          <cell r="E888">
            <v>8.2372228126295401E-6</v>
          </cell>
          <cell r="F888">
            <v>1.2917841824463499E-5</v>
          </cell>
          <cell r="G888">
            <v>6.5222129135709304E-6</v>
          </cell>
          <cell r="H888">
            <v>1.0194229014485799E-3</v>
          </cell>
          <cell r="I888">
            <v>0.43435368421926701</v>
          </cell>
        </row>
        <row r="889">
          <cell r="A889" t="str">
            <v>ITOT-SWHSTG</v>
          </cell>
          <cell r="B889" t="str">
            <v>VAR_cap</v>
          </cell>
          <cell r="C889" t="str">
            <v>-</v>
          </cell>
          <cell r="D889">
            <v>1.3067716534987299E-3</v>
          </cell>
          <cell r="E889">
            <v>1.3140745886581126E-3</v>
          </cell>
          <cell r="F889">
            <v>1.3249187683702025E-3</v>
          </cell>
          <cell r="G889">
            <v>1.3261401690755554E-3</v>
          </cell>
          <cell r="H889">
            <v>2.6164906278266804E-3</v>
          </cell>
          <cell r="I889">
            <v>0.43576079397631756</v>
          </cell>
        </row>
        <row r="890">
          <cell r="A890" t="str">
            <v>SCOM-SHLFOBR</v>
          </cell>
          <cell r="B890" t="str">
            <v>VAR_fout</v>
          </cell>
          <cell r="C890" t="str">
            <v>CO2_S</v>
          </cell>
          <cell r="D890">
            <v>2229.9141340367701</v>
          </cell>
          <cell r="E890">
            <v>2010.1533636163799</v>
          </cell>
          <cell r="F890">
            <v>1751.45198185084</v>
          </cell>
          <cell r="G890">
            <v>914.04137218062897</v>
          </cell>
          <cell r="H890">
            <v>230.94106388809899</v>
          </cell>
          <cell r="I890">
            <v>6.0674288069720701</v>
          </cell>
        </row>
        <row r="891">
          <cell r="A891" t="str">
            <v>SCOM-SHLFOBR</v>
          </cell>
          <cell r="B891" t="str">
            <v>VAR_fout</v>
          </cell>
          <cell r="C891" t="str">
            <v>SCOM-SHLFO</v>
          </cell>
          <cell r="D891">
            <v>24.843071903261727</v>
          </cell>
          <cell r="E891">
            <v>22.439102777701741</v>
          </cell>
          <cell r="F891">
            <v>18.719459235065244</v>
          </cell>
          <cell r="G891">
            <v>10.10794857120287</v>
          </cell>
          <cell r="H891">
            <v>2.5538673278986712</v>
          </cell>
          <cell r="I891">
            <v>6.8654107560375821E-2</v>
          </cell>
        </row>
        <row r="892">
          <cell r="A892" t="str">
            <v>SCOM-SHLFOBR</v>
          </cell>
          <cell r="B892" t="str">
            <v>VAR_fin</v>
          </cell>
          <cell r="C892" t="str">
            <v>SLFO</v>
          </cell>
          <cell r="D892">
            <v>30.256636825465016</v>
          </cell>
          <cell r="E892">
            <v>27.274808190181503</v>
          </cell>
          <cell r="F892">
            <v>23.764613050893377</v>
          </cell>
          <cell r="G892">
            <v>12.402189581826701</v>
          </cell>
          <cell r="H892">
            <v>3.1335286823351236</v>
          </cell>
          <cell r="I892">
            <v>8.2326035372755332E-2</v>
          </cell>
        </row>
        <row r="893">
          <cell r="A893" t="str">
            <v>SCOM-SHLFOBR</v>
          </cell>
          <cell r="B893" t="str">
            <v>VAR_ncap</v>
          </cell>
          <cell r="C893" t="str">
            <v>-</v>
          </cell>
          <cell r="D893">
            <v>1.6845796157638399E-6</v>
          </cell>
          <cell r="E893">
            <v>2.2369058594219798E-6</v>
          </cell>
          <cell r="F893">
            <v>1.01683702822981E-6</v>
          </cell>
          <cell r="G893">
            <v>1.61033137060661E-6</v>
          </cell>
          <cell r="H893">
            <v>5.9921080491809801E-6</v>
          </cell>
          <cell r="I893">
            <v>3.6595009223262599E-7</v>
          </cell>
        </row>
        <row r="894">
          <cell r="A894" t="str">
            <v>SCOM-SHLFOBR</v>
          </cell>
          <cell r="B894" t="str">
            <v>VAR_cap</v>
          </cell>
          <cell r="C894" t="str">
            <v>-</v>
          </cell>
          <cell r="D894">
            <v>1.9285753418047358</v>
          </cell>
          <cell r="E894">
            <v>1.8684554101295712</v>
          </cell>
          <cell r="F894">
            <v>1.4523691356140114</v>
          </cell>
          <cell r="G894">
            <v>1.4520462186534531</v>
          </cell>
          <cell r="H894">
            <v>0.19881577937270081</v>
          </cell>
          <cell r="I894">
            <v>1.1534115703890305E-2</v>
          </cell>
        </row>
        <row r="895">
          <cell r="A895" t="str">
            <v>RHNM-SHPLTBR</v>
          </cell>
          <cell r="B895" t="str">
            <v>VAR_fout</v>
          </cell>
          <cell r="C895" t="str">
            <v>RHNM-SHPLT</v>
          </cell>
          <cell r="E895">
            <v>7.3539651174796036E-2</v>
          </cell>
          <cell r="F895">
            <v>1.0908363999337728E-2</v>
          </cell>
          <cell r="G895">
            <v>2.7802476519387886E-2</v>
          </cell>
          <cell r="H895">
            <v>3.7133705392087546E-2</v>
          </cell>
          <cell r="I895">
            <v>4.343263292285103E-2</v>
          </cell>
        </row>
        <row r="896">
          <cell r="A896" t="str">
            <v>RHNM-SHPLTBR</v>
          </cell>
          <cell r="B896" t="str">
            <v>VAR_fin</v>
          </cell>
          <cell r="C896" t="str">
            <v>RPLT</v>
          </cell>
          <cell r="E896">
            <v>8.1710723527551085E-2</v>
          </cell>
          <cell r="F896">
            <v>1.4562792103891484E-2</v>
          </cell>
          <cell r="G896">
            <v>3.6587484439594781E-2</v>
          </cell>
          <cell r="H896">
            <v>4.8384297399401852E-2</v>
          </cell>
          <cell r="I896">
            <v>5.6591643790712347E-2</v>
          </cell>
        </row>
        <row r="897">
          <cell r="A897" t="str">
            <v>RHNM-SHPLTBR</v>
          </cell>
          <cell r="B897" t="str">
            <v>VAR_fin</v>
          </cell>
          <cell r="C897" t="str">
            <v>RHNMPLTBRC</v>
          </cell>
          <cell r="E897">
            <v>7.3539651174796036E-2</v>
          </cell>
          <cell r="F897">
            <v>1.0908363999337728E-2</v>
          </cell>
          <cell r="G897">
            <v>2.7802476519387886E-2</v>
          </cell>
          <cell r="H897">
            <v>3.7133705392087546E-2</v>
          </cell>
          <cell r="I897">
            <v>4.343263292285103E-2</v>
          </cell>
        </row>
        <row r="898">
          <cell r="A898" t="str">
            <v>RHNM-SHPLTBR</v>
          </cell>
          <cell r="B898" t="str">
            <v>VAR_ncap</v>
          </cell>
          <cell r="C898" t="str">
            <v>-</v>
          </cell>
          <cell r="E898">
            <v>5.8360464923297604E-3</v>
          </cell>
          <cell r="F898">
            <v>2.0067281448914499E-6</v>
          </cell>
          <cell r="G898">
            <v>1.16272011947784E-6</v>
          </cell>
          <cell r="H898">
            <v>3.0060419737776502E-3</v>
          </cell>
          <cell r="I898">
            <v>1.25791938207448E-3</v>
          </cell>
        </row>
        <row r="899">
          <cell r="A899" t="str">
            <v>RHNM-SHPLTBR</v>
          </cell>
          <cell r="B899" t="str">
            <v>VAR_cap</v>
          </cell>
          <cell r="C899" t="str">
            <v>-</v>
          </cell>
          <cell r="E899">
            <v>5.8360464923297604E-3</v>
          </cell>
          <cell r="F899">
            <v>5.8247580515814927E-3</v>
          </cell>
          <cell r="G899">
            <v>5.821961628196896E-3</v>
          </cell>
          <cell r="H899">
            <v>3.0241866533656727E-3</v>
          </cell>
          <cell r="I899">
            <v>3.4463929886152924E-3</v>
          </cell>
        </row>
        <row r="900">
          <cell r="A900" t="str">
            <v>D-RHES_NKEV_GAS_ELC_CHP</v>
          </cell>
          <cell r="B900" t="str">
            <v>VAR_fout</v>
          </cell>
          <cell r="C900" t="str">
            <v>RHES_ELC</v>
          </cell>
          <cell r="D900">
            <v>7.7866811269803136E-3</v>
          </cell>
          <cell r="E900">
            <v>1.3299206713360838E-3</v>
          </cell>
          <cell r="F900">
            <v>1.4669771827314968E-3</v>
          </cell>
          <cell r="G900">
            <v>4.2408709124278701E-3</v>
          </cell>
          <cell r="H900">
            <v>8.3809777291885196E-4</v>
          </cell>
        </row>
        <row r="901">
          <cell r="A901" t="str">
            <v>D-RHES_NKEV_GAS_ELC_CHP</v>
          </cell>
          <cell r="B901" t="str">
            <v>VAR_fout</v>
          </cell>
          <cell r="C901" t="str">
            <v>ELC5</v>
          </cell>
          <cell r="D901">
            <v>7.7273685566873413E-3</v>
          </cell>
          <cell r="E901">
            <v>1.3299328413828794E-3</v>
          </cell>
          <cell r="F901">
            <v>1.4670407042585622E-3</v>
          </cell>
          <cell r="G901">
            <v>4.2420773946410632E-3</v>
          </cell>
          <cell r="H901">
            <v>8.3829149604528841E-4</v>
          </cell>
        </row>
        <row r="902">
          <cell r="A902" t="str">
            <v>D-RHES_NKEV_GAS_ELC_CHP</v>
          </cell>
          <cell r="B902" t="str">
            <v>VAR_fin</v>
          </cell>
          <cell r="C902" t="str">
            <v>RHES_NKEV_GAS_ELC_CHP</v>
          </cell>
          <cell r="D902">
            <v>1.5514049683667647E-2</v>
          </cell>
          <cell r="E902">
            <v>2.6598535127189604E-3</v>
          </cell>
          <cell r="F902">
            <v>2.9263596056614788E-3</v>
          </cell>
          <cell r="G902">
            <v>8.4768426495958112E-3</v>
          </cell>
          <cell r="H902">
            <v>1.6683410102980643E-3</v>
          </cell>
        </row>
        <row r="903">
          <cell r="A903" t="str">
            <v>SCOM-SHSTG-SOL</v>
          </cell>
          <cell r="B903" t="str">
            <v>VAR_fout</v>
          </cell>
          <cell r="C903" t="str">
            <v>SCOM-SHASOL</v>
          </cell>
          <cell r="D903">
            <v>3.3853971411125973E-5</v>
          </cell>
          <cell r="E903">
            <v>3.4582830179191215E-5</v>
          </cell>
          <cell r="F903">
            <v>2.1709920455737815E-5</v>
          </cell>
          <cell r="G903">
            <v>2.1124658080217374E-5</v>
          </cell>
          <cell r="H903">
            <v>2.7466715626035888E-5</v>
          </cell>
          <cell r="I903">
            <v>1.3830935206574235E-5</v>
          </cell>
        </row>
        <row r="904">
          <cell r="A904" t="str">
            <v>SCOM-SHSTG-SOL</v>
          </cell>
          <cell r="B904" t="str">
            <v>VAR_fin</v>
          </cell>
          <cell r="C904" t="str">
            <v>SCOM-SHASOL</v>
          </cell>
          <cell r="D904">
            <v>3.1004851218068474E-5</v>
          </cell>
          <cell r="E904">
            <v>3.3771457194228872E-5</v>
          </cell>
          <cell r="F904">
            <v>1.6332947488151138E-5</v>
          </cell>
          <cell r="G904">
            <v>1.5791660256523454E-5</v>
          </cell>
          <cell r="H904">
            <v>2.5903146335754663E-5</v>
          </cell>
          <cell r="I904">
            <v>7.2793554623160768E-6</v>
          </cell>
        </row>
        <row r="905">
          <cell r="A905" t="str">
            <v>SCOM-SHSTG-SOL</v>
          </cell>
          <cell r="B905" t="str">
            <v>VAR_ncap</v>
          </cell>
          <cell r="C905" t="str">
            <v>-</v>
          </cell>
          <cell r="D905">
            <v>1.36240970027573E-2</v>
          </cell>
          <cell r="E905">
            <v>9.8791900508945502E-3</v>
          </cell>
          <cell r="F905">
            <v>6.4668069474810304E-7</v>
          </cell>
          <cell r="G905">
            <v>3.0928640452174299E-3</v>
          </cell>
          <cell r="H905">
            <v>1.7206079735796499E-2</v>
          </cell>
          <cell r="I905">
            <v>3.1194774784839101E-2</v>
          </cell>
        </row>
        <row r="906">
          <cell r="A906" t="str">
            <v>SCOM-SHSTG-SOL</v>
          </cell>
          <cell r="B906" t="str">
            <v>VAR_cap</v>
          </cell>
          <cell r="C906" t="str">
            <v>-</v>
          </cell>
          <cell r="D906">
            <v>1.36240970027573E-2</v>
          </cell>
          <cell r="E906">
            <v>2.3503287053651799E-2</v>
          </cell>
          <cell r="F906">
            <v>2.3503933734346599E-2</v>
          </cell>
          <cell r="G906">
            <v>2.6596797779563999E-2</v>
          </cell>
          <cell r="H906">
            <v>3.9113746272239402E-2</v>
          </cell>
          <cell r="I906">
            <v>5.2055053932346003E-2</v>
          </cell>
        </row>
        <row r="907">
          <cell r="A907" t="str">
            <v>RHNM-SHELCBRA</v>
          </cell>
          <cell r="B907" t="str">
            <v>VAR_fout</v>
          </cell>
          <cell r="C907" t="str">
            <v>RHNM-SHELCB</v>
          </cell>
          <cell r="E907">
            <v>0.15439193161437856</v>
          </cell>
          <cell r="F907">
            <v>3.4695378825039437E-4</v>
          </cell>
          <cell r="G907">
            <v>1.0123542798925881E-3</v>
          </cell>
          <cell r="H907">
            <v>1.3008024144425148E-3</v>
          </cell>
          <cell r="I907">
            <v>1.3040988284955355E-3</v>
          </cell>
        </row>
        <row r="908">
          <cell r="A908" t="str">
            <v>RHNM-SHELCBRA</v>
          </cell>
          <cell r="B908" t="str">
            <v>VAR_fin</v>
          </cell>
          <cell r="C908" t="str">
            <v>RHNM-SHAELCB</v>
          </cell>
          <cell r="E908">
            <v>0.15439193161437856</v>
          </cell>
          <cell r="F908">
            <v>3.4695378825039437E-4</v>
          </cell>
          <cell r="G908">
            <v>1.0123542798925881E-3</v>
          </cell>
          <cell r="H908">
            <v>1.3008024144425148E-3</v>
          </cell>
          <cell r="I908">
            <v>1.3040988284955355E-3</v>
          </cell>
        </row>
        <row r="909">
          <cell r="A909" t="str">
            <v>RHNM-SHELCBRA</v>
          </cell>
          <cell r="B909" t="str">
            <v>VAR_ncap</v>
          </cell>
          <cell r="C909" t="str">
            <v>-</v>
          </cell>
          <cell r="E909">
            <v>1.22221283760499E-2</v>
          </cell>
        </row>
        <row r="910">
          <cell r="A910" t="str">
            <v>RHNM-SHELCBRA</v>
          </cell>
          <cell r="B910" t="str">
            <v>VAR_cap</v>
          </cell>
          <cell r="C910" t="str">
            <v>-</v>
          </cell>
          <cell r="E910">
            <v>1.22221283760499E-2</v>
          </cell>
          <cell r="F910">
            <v>1.2095376064140295E-2</v>
          </cell>
          <cell r="G910">
            <v>1.1404190483786382E-2</v>
          </cell>
          <cell r="H910">
            <v>1.0606046546294296E-3</v>
          </cell>
          <cell r="I910">
            <v>4.4779714142245257E-4</v>
          </cell>
        </row>
        <row r="911">
          <cell r="A911" t="str">
            <v>RHNM-SHSTG-SOL</v>
          </cell>
          <cell r="B911" t="str">
            <v>VAR_fout</v>
          </cell>
          <cell r="C911" t="str">
            <v>RHNM-SHASOL</v>
          </cell>
          <cell r="E911">
            <v>2.2863918193865637E-5</v>
          </cell>
          <cell r="F911">
            <v>1.7957865256022797E-5</v>
          </cell>
          <cell r="G911">
            <v>5.254091904838224E-5</v>
          </cell>
          <cell r="H911">
            <v>8.172184533126637E-5</v>
          </cell>
          <cell r="I911">
            <v>1.3907162006687206E-4</v>
          </cell>
        </row>
        <row r="912">
          <cell r="A912" t="str">
            <v>RHNM-SHSTG-SOL</v>
          </cell>
          <cell r="B912" t="str">
            <v>VAR_fin</v>
          </cell>
          <cell r="C912" t="str">
            <v>RHNM-SHASOL</v>
          </cell>
          <cell r="E912">
            <v>8.0777520898410604E-7</v>
          </cell>
          <cell r="F912">
            <v>8.9475159718817019E-6</v>
          </cell>
          <cell r="G912">
            <v>4.9723573410931027E-5</v>
          </cell>
          <cell r="H912">
            <v>8.0876050738322184E-5</v>
          </cell>
          <cell r="I912">
            <v>1.3889389825719813E-4</v>
          </cell>
        </row>
        <row r="913">
          <cell r="A913" t="str">
            <v>RHNM-SHSTG-SOL</v>
          </cell>
          <cell r="B913" t="str">
            <v>VAR_ncap</v>
          </cell>
          <cell r="C913" t="str">
            <v>-</v>
          </cell>
          <cell r="D913">
            <v>2.1166582616120001E-4</v>
          </cell>
          <cell r="E913">
            <v>5.0798280766381596E-4</v>
          </cell>
          <cell r="F913">
            <v>3.7660529134623401E-5</v>
          </cell>
          <cell r="G913">
            <v>1.06366223654431E-6</v>
          </cell>
          <cell r="H913">
            <v>9.2670623654396198E-5</v>
          </cell>
          <cell r="I913">
            <v>6.7117139217724101E-5</v>
          </cell>
        </row>
        <row r="914">
          <cell r="A914" t="str">
            <v>RHNM-SHSTG-SOL</v>
          </cell>
          <cell r="B914" t="str">
            <v>VAR_cap</v>
          </cell>
          <cell r="C914" t="str">
            <v>-</v>
          </cell>
          <cell r="D914">
            <v>2.1166582616120001E-4</v>
          </cell>
          <cell r="E914">
            <v>7.1964863382501703E-4</v>
          </cell>
          <cell r="F914">
            <v>7.5730916295963999E-4</v>
          </cell>
          <cell r="G914">
            <v>7.5837282519618395E-4</v>
          </cell>
          <cell r="H914">
            <v>1.4192318283640101E-4</v>
          </cell>
          <cell r="I914">
            <v>1.5207600694797999E-4</v>
          </cell>
        </row>
        <row r="915">
          <cell r="A915" t="str">
            <v>RHNS-SHELCHP</v>
          </cell>
          <cell r="B915" t="str">
            <v>VAR_fout</v>
          </cell>
          <cell r="C915" t="str">
            <v>RHNS-SHAELCH</v>
          </cell>
          <cell r="E915">
            <v>0.13912544629274293</v>
          </cell>
          <cell r="F915">
            <v>1.0212007855232124</v>
          </cell>
          <cell r="G915">
            <v>1.7693573433524949</v>
          </cell>
          <cell r="H915">
            <v>2.7226307166033936</v>
          </cell>
          <cell r="I915">
            <v>3.3554927119092861</v>
          </cell>
        </row>
        <row r="916">
          <cell r="A916" t="str">
            <v>RHNS-SHELCHP</v>
          </cell>
          <cell r="B916" t="str">
            <v>VAR_fin</v>
          </cell>
          <cell r="C916" t="str">
            <v>RHNS_ELC</v>
          </cell>
          <cell r="E916">
            <v>4.2763969147359561E-2</v>
          </cell>
          <cell r="F916">
            <v>0.29272398544553663</v>
          </cell>
          <cell r="G916">
            <v>0.48021692764781565</v>
          </cell>
          <cell r="H916">
            <v>0.68873426023143636</v>
          </cell>
          <cell r="I916">
            <v>0.78455835817424457</v>
          </cell>
        </row>
        <row r="917">
          <cell r="A917" t="str">
            <v>RHNS-SHELCHP</v>
          </cell>
          <cell r="B917" t="str">
            <v>VAR_fin</v>
          </cell>
          <cell r="C917" t="str">
            <v>RHNSELCHPC</v>
          </cell>
          <cell r="E917">
            <v>0.13912544629274293</v>
          </cell>
          <cell r="F917">
            <v>1.0212007855232124</v>
          </cell>
          <cell r="G917">
            <v>1.7693573433524949</v>
          </cell>
          <cell r="H917">
            <v>2.7226307166033936</v>
          </cell>
          <cell r="I917">
            <v>3.3554927119092861</v>
          </cell>
        </row>
        <row r="918">
          <cell r="A918" t="str">
            <v>RHNS-SHELCHP</v>
          </cell>
          <cell r="B918" t="str">
            <v>VAR_ncap</v>
          </cell>
          <cell r="C918" t="str">
            <v>-</v>
          </cell>
          <cell r="E918">
            <v>1.0315619010233401E-2</v>
          </cell>
          <cell r="F918">
            <v>6.4199443323420799E-2</v>
          </cell>
          <cell r="G918">
            <v>5.4439471579880203E-2</v>
          </cell>
          <cell r="H918">
            <v>0.10653908931572099</v>
          </cell>
          <cell r="I918">
            <v>0.148849571932444</v>
          </cell>
        </row>
        <row r="919">
          <cell r="A919" t="str">
            <v>RHNS-SHELCHP</v>
          </cell>
          <cell r="B919" t="str">
            <v>VAR_cap</v>
          </cell>
          <cell r="C919" t="str">
            <v>-</v>
          </cell>
          <cell r="E919">
            <v>1.0315619010233401E-2</v>
          </cell>
          <cell r="F919">
            <v>7.4514840427081758E-2</v>
          </cell>
          <cell r="G919">
            <v>0.12895415970427818</v>
          </cell>
          <cell r="H919">
            <v>0.19842688504100253</v>
          </cell>
          <cell r="I919">
            <v>0.24449910524517252</v>
          </cell>
        </row>
        <row r="920">
          <cell r="A920" t="str">
            <v>SCOM-SHBIOBR</v>
          </cell>
          <cell r="B920" t="str">
            <v>VAR_fout</v>
          </cell>
          <cell r="C920" t="str">
            <v>SCOM-SHBIO</v>
          </cell>
          <cell r="D920">
            <v>1.2230682395993115</v>
          </cell>
          <cell r="E920">
            <v>1.3407679127438146</v>
          </cell>
        </row>
        <row r="921">
          <cell r="A921" t="str">
            <v>SCOM-SHBIOBR</v>
          </cell>
          <cell r="B921" t="str">
            <v>VAR_fin</v>
          </cell>
          <cell r="C921" t="str">
            <v>SBIO</v>
          </cell>
          <cell r="D921">
            <v>1.4022795684468132</v>
          </cell>
          <cell r="E921">
            <v>1.5372253069752497</v>
          </cell>
        </row>
        <row r="922">
          <cell r="A922" t="str">
            <v>SCOM-SHBIOBR</v>
          </cell>
          <cell r="B922" t="str">
            <v>VAR_ncap</v>
          </cell>
          <cell r="C922" t="str">
            <v>-</v>
          </cell>
          <cell r="D922">
            <v>1.0831225571552099E-6</v>
          </cell>
          <cell r="E922">
            <v>9.4675543253205503E-6</v>
          </cell>
          <cell r="F922">
            <v>2.5548453434071602E-6</v>
          </cell>
          <cell r="G922">
            <v>1.9506233392546999E-6</v>
          </cell>
          <cell r="H922">
            <v>7.4581390565668399E-5</v>
          </cell>
          <cell r="I922">
            <v>4.3432268716120299E-5</v>
          </cell>
        </row>
        <row r="923">
          <cell r="A923" t="str">
            <v>SCOM-SHBIOBR</v>
          </cell>
          <cell r="B923" t="str">
            <v>VAR_cap</v>
          </cell>
          <cell r="C923" t="str">
            <v>-</v>
          </cell>
          <cell r="D923">
            <v>0.10534200859123316</v>
          </cell>
          <cell r="E923">
            <v>0.10534988784071699</v>
          </cell>
          <cell r="F923">
            <v>0.10530280259618842</v>
          </cell>
          <cell r="G923">
            <v>0.10528971557722926</v>
          </cell>
          <cell r="H923">
            <v>1.4086117235233975E-4</v>
          </cell>
          <cell r="I923">
            <v>1.2391809903968841E-4</v>
          </cell>
        </row>
        <row r="924">
          <cell r="A924" t="str">
            <v>RHES-SHDEM</v>
          </cell>
          <cell r="B924" t="str">
            <v>VAR_fout</v>
          </cell>
          <cell r="C924" t="str">
            <v>RHES-SHD</v>
          </cell>
          <cell r="D924">
            <v>62.024837503894084</v>
          </cell>
          <cell r="E924">
            <v>67.815394581973521</v>
          </cell>
          <cell r="F924">
            <v>55.747952723835724</v>
          </cell>
          <cell r="G924">
            <v>54.377635876651482</v>
          </cell>
          <cell r="H924">
            <v>52.108097684777803</v>
          </cell>
          <cell r="I924">
            <v>50.698917964304727</v>
          </cell>
        </row>
        <row r="925">
          <cell r="A925" t="str">
            <v>RHES-SHDEM</v>
          </cell>
          <cell r="B925" t="str">
            <v>VAR_fin</v>
          </cell>
          <cell r="C925" t="str">
            <v>RHES-SHPLT</v>
          </cell>
          <cell r="D925">
            <v>1.2930342406271214</v>
          </cell>
          <cell r="E925">
            <v>1.486850967473601</v>
          </cell>
          <cell r="F925">
            <v>4.0296289727084697E-2</v>
          </cell>
          <cell r="G925">
            <v>5.7130431522756694E-2</v>
          </cell>
          <cell r="H925">
            <v>6.9775555508796161E-2</v>
          </cell>
          <cell r="I925">
            <v>6.3524698324273696E-2</v>
          </cell>
        </row>
        <row r="926">
          <cell r="A926" t="str">
            <v>RHES-SHDEM</v>
          </cell>
          <cell r="B926" t="str">
            <v>VAR_fin</v>
          </cell>
          <cell r="C926" t="str">
            <v>RHES-SHLTHC-NGA</v>
          </cell>
          <cell r="D926">
            <v>3.4513232547172631E-2</v>
          </cell>
          <cell r="E926">
            <v>6.1241241704487366E-3</v>
          </cell>
          <cell r="G926">
            <v>9.8985034880782711E-7</v>
          </cell>
        </row>
        <row r="927">
          <cell r="A927" t="str">
            <v>RHES-SHDEM</v>
          </cell>
          <cell r="B927" t="str">
            <v>VAR_fin</v>
          </cell>
          <cell r="C927" t="str">
            <v>RHES-SHSOL</v>
          </cell>
          <cell r="D927">
            <v>0.3761232481410296</v>
          </cell>
          <cell r="E927">
            <v>0.43548777789161131</v>
          </cell>
          <cell r="F927">
            <v>2.1377586824733872E-2</v>
          </cell>
          <cell r="G927">
            <v>2.4853449667053946E-2</v>
          </cell>
          <cell r="H927">
            <v>2.6376545091069171E-2</v>
          </cell>
          <cell r="I927">
            <v>2.5889815499570867E-2</v>
          </cell>
        </row>
        <row r="928">
          <cell r="A928" t="str">
            <v>RHES-SHDEM</v>
          </cell>
          <cell r="B928" t="str">
            <v>VAR_fin</v>
          </cell>
          <cell r="C928" t="str">
            <v>RHES-SHLTHC-WOD</v>
          </cell>
          <cell r="D928">
            <v>9.7380659201189721E-5</v>
          </cell>
          <cell r="E928">
            <v>2.4044587533528477E-5</v>
          </cell>
          <cell r="G928">
            <v>1.9904638494411444E-6</v>
          </cell>
        </row>
        <row r="929">
          <cell r="A929" t="str">
            <v>RHES-SHDEM</v>
          </cell>
          <cell r="B929" t="str">
            <v>VAR_fin</v>
          </cell>
          <cell r="C929" t="str">
            <v>RHES-SHNGA</v>
          </cell>
          <cell r="D929">
            <v>17.566044387700941</v>
          </cell>
          <cell r="E929">
            <v>18.832927753927379</v>
          </cell>
          <cell r="F929">
            <v>10.355047750446818</v>
          </cell>
          <cell r="G929">
            <v>7.1568656761372758</v>
          </cell>
          <cell r="H929">
            <v>2.1574943261951001</v>
          </cell>
          <cell r="I929">
            <v>0.85537044177153498</v>
          </cell>
        </row>
        <row r="930">
          <cell r="A930" t="str">
            <v>RHES-SHDEM</v>
          </cell>
          <cell r="B930" t="str">
            <v>VAR_fin</v>
          </cell>
          <cell r="C930" t="str">
            <v>RHES-SHNGAH</v>
          </cell>
          <cell r="D930">
            <v>3.8603168516460214E-4</v>
          </cell>
          <cell r="E930">
            <v>2.012497632713606E-5</v>
          </cell>
          <cell r="F930">
            <v>1.465911804049977</v>
          </cell>
          <cell r="G930">
            <v>1.4434654312671333</v>
          </cell>
          <cell r="H930">
            <v>1.2828866975755797</v>
          </cell>
          <cell r="I930">
            <v>1.0847708888477059</v>
          </cell>
        </row>
        <row r="931">
          <cell r="A931" t="str">
            <v>RHES-SHDEM</v>
          </cell>
          <cell r="B931" t="str">
            <v>VAR_fin</v>
          </cell>
          <cell r="C931" t="str">
            <v>RHES-SHCOA</v>
          </cell>
          <cell r="D931">
            <v>7.4500064787447418E-2</v>
          </cell>
          <cell r="E931">
            <v>7.1971290889004308E-2</v>
          </cell>
          <cell r="F931">
            <v>2.0436238878382522E-2</v>
          </cell>
          <cell r="G931">
            <v>3.9541352916292388E-4</v>
          </cell>
        </row>
        <row r="932">
          <cell r="A932" t="str">
            <v>RHES-SHDEM</v>
          </cell>
          <cell r="B932" t="str">
            <v>VAR_fin</v>
          </cell>
          <cell r="C932" t="str">
            <v>RHES-SHLFO</v>
          </cell>
          <cell r="D932">
            <v>21.674425477413919</v>
          </cell>
          <cell r="E932">
            <v>19.946160785896819</v>
          </cell>
          <cell r="F932">
            <v>13.641656122031105</v>
          </cell>
          <cell r="G932">
            <v>6.3919285064094602</v>
          </cell>
          <cell r="H932">
            <v>1.0480582289436109</v>
          </cell>
          <cell r="I932">
            <v>4.685813662574536E-2</v>
          </cell>
        </row>
        <row r="933">
          <cell r="A933" t="str">
            <v>RHES-SHDEM</v>
          </cell>
          <cell r="B933" t="str">
            <v>VAR_fin</v>
          </cell>
          <cell r="C933" t="str">
            <v>RHES-SHCON</v>
          </cell>
          <cell r="D933">
            <v>4.1244750032466249E-2</v>
          </cell>
          <cell r="E933">
            <v>3.7336533568331509</v>
          </cell>
          <cell r="F933">
            <v>2.2797035368557297</v>
          </cell>
          <cell r="G933">
            <v>4.5306004449542945</v>
          </cell>
          <cell r="H933">
            <v>8.6810249911063853</v>
          </cell>
          <cell r="I933">
            <v>12.432643971052102</v>
          </cell>
        </row>
        <row r="934">
          <cell r="A934" t="str">
            <v>RHES-SHDEM</v>
          </cell>
          <cell r="B934" t="str">
            <v>VAR_fin</v>
          </cell>
          <cell r="C934" t="str">
            <v>RHES-SHWOD</v>
          </cell>
          <cell r="D934">
            <v>4.3832557793011837</v>
          </cell>
          <cell r="E934">
            <v>5.0342356596162778</v>
          </cell>
          <cell r="F934">
            <v>5.2468184252114778</v>
          </cell>
          <cell r="G934">
            <v>4.3267193089659211</v>
          </cell>
          <cell r="H934">
            <v>2.6836255826413757</v>
          </cell>
          <cell r="I934">
            <v>1.4494774014490894</v>
          </cell>
        </row>
        <row r="935">
          <cell r="A935" t="str">
            <v>RHES-SHDEM</v>
          </cell>
          <cell r="B935" t="str">
            <v>VAR_fin</v>
          </cell>
          <cell r="C935" t="str">
            <v>RHES-SHLTHD</v>
          </cell>
          <cell r="D935">
            <v>3.1490159950254863</v>
          </cell>
          <cell r="E935">
            <v>3.5037631317785523</v>
          </cell>
          <cell r="F935">
            <v>1.4380234893666439</v>
          </cell>
          <cell r="G935">
            <v>1.5550597304752576</v>
          </cell>
          <cell r="H935">
            <v>1.4623649543423523</v>
          </cell>
          <cell r="I935">
            <v>1.3072917846511947</v>
          </cell>
        </row>
        <row r="936">
          <cell r="A936" t="str">
            <v>RHES-SHDEM</v>
          </cell>
          <cell r="B936" t="str">
            <v>VAR_fin</v>
          </cell>
          <cell r="C936" t="str">
            <v>RHES-SHELCB</v>
          </cell>
          <cell r="D936">
            <v>4.2761048106649229</v>
          </cell>
          <cell r="E936">
            <v>4.4886092792764263</v>
          </cell>
          <cell r="F936">
            <v>0.76657409514384067</v>
          </cell>
          <cell r="G936">
            <v>0.18154363202685361</v>
          </cell>
          <cell r="H936">
            <v>2.1623820481454937E-3</v>
          </cell>
          <cell r="I936">
            <v>6.9327094410062662E-4</v>
          </cell>
        </row>
        <row r="937">
          <cell r="A937" t="str">
            <v>RHES-SHDEM</v>
          </cell>
          <cell r="B937" t="str">
            <v>VAR_fin</v>
          </cell>
          <cell r="C937" t="str">
            <v>RHES-SHELCH</v>
          </cell>
          <cell r="D937">
            <v>9.1535284486540451</v>
          </cell>
          <cell r="E937">
            <v>10.275875416638891</v>
          </cell>
          <cell r="F937">
            <v>20.472448311327984</v>
          </cell>
          <cell r="G937">
            <v>28.709338392513942</v>
          </cell>
          <cell r="H937">
            <v>34.694576556430505</v>
          </cell>
          <cell r="I937">
            <v>33.432599145467186</v>
          </cell>
        </row>
        <row r="938">
          <cell r="A938" t="str">
            <v>RHES-SHDEM</v>
          </cell>
          <cell r="B938" t="str">
            <v>VAR_fin</v>
          </cell>
          <cell r="C938" t="str">
            <v>RHES-SHNST</v>
          </cell>
          <cell r="D938">
            <v>2.8269189436467852E-3</v>
          </cell>
          <cell r="E938">
            <v>1.8954747478125039E-5</v>
          </cell>
          <cell r="F938">
            <v>3.0679622929430815E-6</v>
          </cell>
          <cell r="G938">
            <v>3.554486976954895E-7</v>
          </cell>
        </row>
        <row r="939">
          <cell r="A939" t="str">
            <v>D-RHEM_LTH_CHPNGA</v>
          </cell>
          <cell r="B939" t="str">
            <v>VAR_fout</v>
          </cell>
          <cell r="C939" t="str">
            <v>RHSA_LTH</v>
          </cell>
          <cell r="D939">
            <v>1.6180472124771234E-3</v>
          </cell>
          <cell r="E939">
            <v>1.6515117538018639E-2</v>
          </cell>
          <cell r="F939">
            <v>9.2390438624683199E-2</v>
          </cell>
          <cell r="G939">
            <v>0.37006976591310775</v>
          </cell>
          <cell r="H939">
            <v>8.5324518159769339E-2</v>
          </cell>
          <cell r="I939">
            <v>6.2212784647517314E-6</v>
          </cell>
        </row>
        <row r="940">
          <cell r="A940" t="str">
            <v>D-RHEM_LTH_CHPNGA</v>
          </cell>
          <cell r="B940" t="str">
            <v>VAR_fout</v>
          </cell>
          <cell r="C940" t="str">
            <v>RHEM_LTH_CHPNGA_ON</v>
          </cell>
          <cell r="D940">
            <v>4.9802501191154258E-2</v>
          </cell>
          <cell r="E940">
            <v>7.7961108914588503E-2</v>
          </cell>
          <cell r="H940">
            <v>6.2681022714193624E-2</v>
          </cell>
          <cell r="I940">
            <v>5.1247358360097919E-6</v>
          </cell>
        </row>
        <row r="941">
          <cell r="A941" t="str">
            <v>D-RHEM_LTH_CHPNGA</v>
          </cell>
          <cell r="B941" t="str">
            <v>VAR_fout</v>
          </cell>
          <cell r="C941" t="str">
            <v>LTH</v>
          </cell>
          <cell r="E941">
            <v>1.1452322170380343E-5</v>
          </cell>
          <cell r="F941">
            <v>2.8825730707504191E-5</v>
          </cell>
          <cell r="G941">
            <v>1.8129603769112746E-4</v>
          </cell>
          <cell r="H941">
            <v>1.6883432948152803E-4</v>
          </cell>
          <cell r="I941">
            <v>5.7185648186522609E-6</v>
          </cell>
        </row>
        <row r="942">
          <cell r="A942" t="str">
            <v>D-RHEM_LTH_CHPNGA</v>
          </cell>
          <cell r="B942" t="str">
            <v>VAR_fin</v>
          </cell>
          <cell r="C942" t="str">
            <v>RHEM_LTH_CHPNGA</v>
          </cell>
          <cell r="D942">
            <v>5.1420548403631368E-2</v>
          </cell>
          <cell r="E942">
            <v>9.4488049722735362E-2</v>
          </cell>
          <cell r="F942">
            <v>9.2419264355390718E-2</v>
          </cell>
          <cell r="G942">
            <v>0.37025106195079915</v>
          </cell>
          <cell r="H942">
            <v>0.14817437520344448</v>
          </cell>
          <cell r="I942">
            <v>1.7064579119413785E-5</v>
          </cell>
        </row>
        <row r="943">
          <cell r="A943" t="str">
            <v>RHEM-SHLTHCHPNGA</v>
          </cell>
          <cell r="B943" t="str">
            <v>VAR_fout</v>
          </cell>
          <cell r="C943" t="str">
            <v>RHEM-SHLTHC-NGA</v>
          </cell>
          <cell r="D943">
            <v>4.7512833915456021E-2</v>
          </cell>
          <cell r="E943">
            <v>5.5802675644682463E-2</v>
          </cell>
        </row>
        <row r="944">
          <cell r="A944" t="str">
            <v>RHEM-SHLTHCHPNGA</v>
          </cell>
          <cell r="B944" t="str">
            <v>VAR_fin</v>
          </cell>
          <cell r="C944" t="str">
            <v>RHEM_LTH_CHPNGA_ON</v>
          </cell>
          <cell r="D944">
            <v>4.7992761530763692E-2</v>
          </cell>
          <cell r="E944">
            <v>5.6366339035032791E-2</v>
          </cell>
        </row>
        <row r="945">
          <cell r="A945" t="str">
            <v>RHEM-SHLTHCHPNGA</v>
          </cell>
          <cell r="B945" t="str">
            <v>VAR_fin</v>
          </cell>
          <cell r="C945" t="str">
            <v>RHEMLTHCHPC</v>
          </cell>
          <cell r="D945">
            <v>4.7512833915456021E-2</v>
          </cell>
          <cell r="E945">
            <v>5.5802675644682463E-2</v>
          </cell>
        </row>
        <row r="946">
          <cell r="A946" t="str">
            <v>RHEM-SHLTHCHPNGA</v>
          </cell>
          <cell r="B946" t="str">
            <v>VAR_ncap</v>
          </cell>
          <cell r="C946" t="str">
            <v>-</v>
          </cell>
          <cell r="D946">
            <v>2.7778191115257901E-6</v>
          </cell>
          <cell r="E946">
            <v>3.6439798746648899E-3</v>
          </cell>
          <cell r="F946">
            <v>1.6303610846658802E-2</v>
          </cell>
          <cell r="G946">
            <v>1.15408114371036E-2</v>
          </cell>
          <cell r="H946">
            <v>3.3311186965526299E-3</v>
          </cell>
          <cell r="I946">
            <v>1.9544162367929299E-8</v>
          </cell>
        </row>
        <row r="947">
          <cell r="A947" t="str">
            <v>RHEM-SHLTHCHPNGA</v>
          </cell>
          <cell r="B947" t="str">
            <v>VAR_cap</v>
          </cell>
          <cell r="C947" t="str">
            <v>-</v>
          </cell>
          <cell r="D947">
            <v>6.8009788176602555E-3</v>
          </cell>
          <cell r="E947">
            <v>6.3305464263516895E-3</v>
          </cell>
          <cell r="F947">
            <v>2.087585377447997E-2</v>
          </cell>
          <cell r="G947">
            <v>2.2612716495835627E-2</v>
          </cell>
          <cell r="H947">
            <v>8.1737807531135007E-3</v>
          </cell>
        </row>
        <row r="948">
          <cell r="A948" t="str">
            <v>D-RHES_SOLELC</v>
          </cell>
          <cell r="B948" t="str">
            <v>VAR_fout</v>
          </cell>
          <cell r="C948" t="str">
            <v>RHES_ELC</v>
          </cell>
          <cell r="D948">
            <v>1.677897787174879</v>
          </cell>
          <cell r="E948">
            <v>1.4894847642675935</v>
          </cell>
          <cell r="F948">
            <v>1.8588189575515832</v>
          </cell>
          <cell r="G948">
            <v>1.9498221672780154</v>
          </cell>
          <cell r="H948">
            <v>0.77891307615735261</v>
          </cell>
          <cell r="I948">
            <v>1.8702369880029867E-3</v>
          </cell>
        </row>
        <row r="949">
          <cell r="A949" t="str">
            <v>D-RHES_SOLELC</v>
          </cell>
          <cell r="B949" t="str">
            <v>VAR_fout</v>
          </cell>
          <cell r="C949" t="str">
            <v>ELC5</v>
          </cell>
          <cell r="D949">
            <v>0.45704130155978234</v>
          </cell>
          <cell r="E949">
            <v>1.9011818822093893</v>
          </cell>
          <cell r="F949">
            <v>2.1816719214254134</v>
          </cell>
          <cell r="G949">
            <v>2.3942833766351521</v>
          </cell>
          <cell r="H949">
            <v>0.76939205307860248</v>
          </cell>
          <cell r="I949">
            <v>1.8306837791512262E-3</v>
          </cell>
        </row>
        <row r="950">
          <cell r="A950" t="str">
            <v>D-RHES_SOLELC</v>
          </cell>
          <cell r="B950" t="str">
            <v>VAR_fin</v>
          </cell>
          <cell r="C950" t="str">
            <v>RHES_SOL_ELC</v>
          </cell>
          <cell r="D950">
            <v>2.1349390887346629</v>
          </cell>
          <cell r="E950">
            <v>3.3906652047577426</v>
          </cell>
          <cell r="F950">
            <v>4.0404908789769971</v>
          </cell>
          <cell r="G950">
            <v>4.3441011467844097</v>
          </cell>
          <cell r="H950">
            <v>1.5482983945101523</v>
          </cell>
          <cell r="I950">
            <v>3.6956112228229564E-3</v>
          </cell>
        </row>
        <row r="951">
          <cell r="A951" t="str">
            <v>D-DH2</v>
          </cell>
          <cell r="B951" t="str">
            <v>VAR_fout</v>
          </cell>
          <cell r="C951" t="str">
            <v>H2</v>
          </cell>
          <cell r="G951">
            <v>3.2211284882294852E-5</v>
          </cell>
          <cell r="H951">
            <v>2.8689890670773846E-3</v>
          </cell>
          <cell r="I951">
            <v>3.0095809493256389E-3</v>
          </cell>
        </row>
        <row r="952">
          <cell r="A952" t="str">
            <v>D-DH2</v>
          </cell>
          <cell r="B952" t="str">
            <v>VAR_fin</v>
          </cell>
          <cell r="C952" t="str">
            <v>H2_E</v>
          </cell>
          <cell r="G952">
            <v>3.2536651396257451E-5</v>
          </cell>
          <cell r="H952">
            <v>2.8979687546236204E-3</v>
          </cell>
          <cell r="I952">
            <v>3.0399807568945868E-3</v>
          </cell>
        </row>
        <row r="953">
          <cell r="A953" t="str">
            <v>D-DH2</v>
          </cell>
          <cell r="B953" t="str">
            <v>VAR_ncap</v>
          </cell>
          <cell r="C953" t="str">
            <v>-</v>
          </cell>
          <cell r="G953">
            <v>5.9456776874402402E-5</v>
          </cell>
          <cell r="H953">
            <v>1.3948164504401601E-4</v>
          </cell>
          <cell r="I953">
            <v>9.1186993584766594E-6</v>
          </cell>
        </row>
        <row r="954">
          <cell r="A954" t="str">
            <v>D-DH2</v>
          </cell>
          <cell r="B954" t="str">
            <v>VAR_cap</v>
          </cell>
          <cell r="C954" t="str">
            <v>-</v>
          </cell>
          <cell r="G954">
            <v>5.9456776874402402E-5</v>
          </cell>
          <cell r="H954">
            <v>5.2436559473869899E-4</v>
          </cell>
          <cell r="I954">
            <v>5.3348429409717595E-4</v>
          </cell>
        </row>
        <row r="955">
          <cell r="A955" t="str">
            <v>ITOT-SWHHFOBR</v>
          </cell>
          <cell r="B955" t="str">
            <v>VAR_fout</v>
          </cell>
          <cell r="C955" t="str">
            <v>ITOT-SWH</v>
          </cell>
          <cell r="D955">
            <v>1.8458228537999382</v>
          </cell>
          <cell r="E955">
            <v>1.1374512585133614E-3</v>
          </cell>
          <cell r="F955">
            <v>3.0350579366729053E-3</v>
          </cell>
          <cell r="G955">
            <v>6.2153323720024302E-4</v>
          </cell>
          <cell r="H955">
            <v>1.7031089542251042E-3</v>
          </cell>
        </row>
        <row r="956">
          <cell r="A956" t="str">
            <v>ITOT-SWHHFOBR</v>
          </cell>
          <cell r="B956" t="str">
            <v>VAR_fout</v>
          </cell>
          <cell r="C956" t="str">
            <v>CO2_I</v>
          </cell>
          <cell r="D956">
            <v>210.21018264758001</v>
          </cell>
          <cell r="E956">
            <v>0.12897982019811299</v>
          </cell>
          <cell r="F956">
            <v>0.34194708532062401</v>
          </cell>
          <cell r="G956">
            <v>6.9284197270240697E-2</v>
          </cell>
          <cell r="H956">
            <v>0.185914427751668</v>
          </cell>
        </row>
        <row r="957">
          <cell r="A957" t="str">
            <v>ITOT-SWHHFOBR</v>
          </cell>
          <cell r="B957" t="str">
            <v>VAR_fin</v>
          </cell>
          <cell r="C957" t="str">
            <v>IHFO</v>
          </cell>
          <cell r="D957">
            <v>2.7300023720464979</v>
          </cell>
          <cell r="E957">
            <v>1.675062599975495E-3</v>
          </cell>
          <cell r="F957">
            <v>4.4408712379301789E-3</v>
          </cell>
          <cell r="G957">
            <v>8.9979476974338555E-4</v>
          </cell>
          <cell r="H957">
            <v>2.4144730876840032E-3</v>
          </cell>
        </row>
        <row r="958">
          <cell r="A958" t="str">
            <v>ITOT-SWHHFOBR</v>
          </cell>
          <cell r="B958" t="str">
            <v>VAR_ncap</v>
          </cell>
          <cell r="C958" t="str">
            <v>-</v>
          </cell>
          <cell r="D958">
            <v>6.0340905474685295E-4</v>
          </cell>
          <cell r="E958">
            <v>1.8609044044024901E-5</v>
          </cell>
          <cell r="F958">
            <v>1.84934828420042E-4</v>
          </cell>
          <cell r="G958">
            <v>2.0241003880370798E-5</v>
          </cell>
          <cell r="H958">
            <v>1.4414244878249E-4</v>
          </cell>
          <cell r="I958">
            <v>7.7054415594714404E-7</v>
          </cell>
        </row>
        <row r="959">
          <cell r="A959" t="str">
            <v>ITOT-SWHHFOBR</v>
          </cell>
          <cell r="B959" t="str">
            <v>VAR_cap</v>
          </cell>
          <cell r="C959" t="str">
            <v>-</v>
          </cell>
          <cell r="D959">
            <v>0.10132040905474686</v>
          </cell>
          <cell r="E959">
            <v>1.0842170415788221E-4</v>
          </cell>
          <cell r="F959">
            <v>2.8394690987991467E-4</v>
          </cell>
          <cell r="G959">
            <v>5.8962978262286359E-5</v>
          </cell>
          <cell r="H959">
            <v>1.6079680760371318E-4</v>
          </cell>
          <cell r="I959">
            <v>-1.7641635296369943E-6</v>
          </cell>
        </row>
        <row r="960">
          <cell r="A960" t="str">
            <v>RHSA-WHSTG-ELCHP</v>
          </cell>
          <cell r="B960" t="str">
            <v>VAR_fout</v>
          </cell>
          <cell r="C960" t="str">
            <v>RHSA-WHAELCH</v>
          </cell>
          <cell r="D960">
            <v>4.4947116603979986E-7</v>
          </cell>
          <cell r="E960">
            <v>6.9179831460423922E-7</v>
          </cell>
          <cell r="F960">
            <v>5.2895534603232597E-2</v>
          </cell>
          <cell r="G960">
            <v>0.23702503869659264</v>
          </cell>
          <cell r="H960">
            <v>0.38080626153053937</v>
          </cell>
          <cell r="I960">
            <v>0.2614575786702637</v>
          </cell>
        </row>
        <row r="961">
          <cell r="A961" t="str">
            <v>RHSA-WHSTG-ELCHP</v>
          </cell>
          <cell r="B961" t="str">
            <v>VAR_fin</v>
          </cell>
          <cell r="C961" t="str">
            <v>RHSA-WHAELCH</v>
          </cell>
          <cell r="D961">
            <v>1.120570066953533E-5</v>
          </cell>
          <cell r="E961">
            <v>3.6218298303742139E-6</v>
          </cell>
          <cell r="F961">
            <v>5.2896593284806268E-2</v>
          </cell>
          <cell r="G961">
            <v>0.23702817024951017</v>
          </cell>
          <cell r="H961">
            <v>0.38081611838623097</v>
          </cell>
          <cell r="I961">
            <v>0.26146366148873817</v>
          </cell>
        </row>
        <row r="962">
          <cell r="A962" t="str">
            <v>RHSA-WHSTG-ELCHP</v>
          </cell>
          <cell r="B962" t="str">
            <v>VAR_ncap</v>
          </cell>
          <cell r="C962" t="str">
            <v>-</v>
          </cell>
          <cell r="D962">
            <v>1.1428819559250901E-2</v>
          </cell>
          <cell r="E962">
            <v>4.6733464829477198E-2</v>
          </cell>
          <cell r="F962">
            <v>2.2071145267077499E-2</v>
          </cell>
          <cell r="G962">
            <v>7.2029976248000699E-2</v>
          </cell>
          <cell r="H962">
            <v>0.119503534104934</v>
          </cell>
          <cell r="I962">
            <v>0.17289014009685399</v>
          </cell>
        </row>
        <row r="963">
          <cell r="A963" t="str">
            <v>RHSA-WHSTG-ELCHP</v>
          </cell>
          <cell r="B963" t="str">
            <v>VAR_cap</v>
          </cell>
          <cell r="C963" t="str">
            <v>-</v>
          </cell>
          <cell r="D963">
            <v>1.143005908865399E-2</v>
          </cell>
          <cell r="E963">
            <v>5.8077269581481732E-2</v>
          </cell>
          <cell r="F963">
            <v>8.0110774528577969E-2</v>
          </cell>
          <cell r="G963">
            <v>0.15209942011228167</v>
          </cell>
          <cell r="H963">
            <v>0.25167595767773626</v>
          </cell>
          <cell r="I963">
            <v>0.29303552367684543</v>
          </cell>
        </row>
        <row r="964">
          <cell r="A964" t="str">
            <v>RES-ELCSPECADV</v>
          </cell>
          <cell r="B964" t="str">
            <v>VAR_fout</v>
          </cell>
          <cell r="C964" t="str">
            <v>RHSA-ELS</v>
          </cell>
          <cell r="F964">
            <v>4.948597997239891</v>
          </cell>
          <cell r="G964">
            <v>13.276538270140721</v>
          </cell>
          <cell r="H964">
            <v>20.487972449794903</v>
          </cell>
          <cell r="I964">
            <v>27.634204072403293</v>
          </cell>
        </row>
        <row r="965">
          <cell r="A965" t="str">
            <v>RES-ELCSPECADV</v>
          </cell>
          <cell r="B965" t="str">
            <v>VAR_fin</v>
          </cell>
          <cell r="C965" t="str">
            <v>RHSA_ELC</v>
          </cell>
          <cell r="F965">
            <v>3.2990653314932619</v>
          </cell>
          <cell r="G965">
            <v>8.8510255134271461</v>
          </cell>
          <cell r="H965">
            <v>13.658648299863263</v>
          </cell>
          <cell r="I965">
            <v>18.422802714935525</v>
          </cell>
        </row>
        <row r="966">
          <cell r="A966" t="str">
            <v>RES-ELCSPECADV</v>
          </cell>
          <cell r="B966" t="str">
            <v>VAR_ncap</v>
          </cell>
          <cell r="C966" t="str">
            <v>-</v>
          </cell>
          <cell r="F966">
            <v>0.52306363747242801</v>
          </cell>
          <cell r="G966">
            <v>0.88025734678409795</v>
          </cell>
          <cell r="H966">
            <v>0.38656460048622898</v>
          </cell>
          <cell r="I966">
            <v>1.3627623629683301</v>
          </cell>
        </row>
        <row r="967">
          <cell r="A967" t="str">
            <v>RES-ELCSPECADV</v>
          </cell>
          <cell r="B967" t="str">
            <v>VAR_cap</v>
          </cell>
          <cell r="C967" t="str">
            <v>-</v>
          </cell>
          <cell r="F967">
            <v>0.52306363747242801</v>
          </cell>
          <cell r="G967">
            <v>1.4033208702344102</v>
          </cell>
          <cell r="H967">
            <v>2.1655646565337134</v>
          </cell>
          <cell r="I967">
            <v>2.9209162473835955</v>
          </cell>
        </row>
        <row r="968">
          <cell r="A968" t="str">
            <v>ITOT-SWHSTG-ELCHP</v>
          </cell>
          <cell r="B968" t="str">
            <v>VAR_fout</v>
          </cell>
          <cell r="C968" t="str">
            <v>ITOT-SWHAELCH</v>
          </cell>
          <cell r="D968">
            <v>4.3660079796056568E-5</v>
          </cell>
          <cell r="E968">
            <v>2.1758610619016282E-5</v>
          </cell>
          <cell r="F968">
            <v>7.1317478621010242E-3</v>
          </cell>
          <cell r="G968">
            <v>1.0800438728026599E-3</v>
          </cell>
          <cell r="H968">
            <v>7.7253859928104032E-2</v>
          </cell>
          <cell r="I968">
            <v>2.2453685809127055E-2</v>
          </cell>
        </row>
        <row r="969">
          <cell r="A969" t="str">
            <v>ITOT-SWHSTG-ELCHP</v>
          </cell>
          <cell r="B969" t="str">
            <v>VAR_fin</v>
          </cell>
          <cell r="C969" t="str">
            <v>ITOT-SWHAELCH</v>
          </cell>
          <cell r="D969">
            <v>6.1087185941518984E-5</v>
          </cell>
          <cell r="E969">
            <v>2.9099876971822178E-5</v>
          </cell>
          <cell r="F969">
            <v>9.2200574853313049E-3</v>
          </cell>
          <cell r="G969">
            <v>1.3735332323127228E-3</v>
          </cell>
          <cell r="H969">
            <v>9.0918743686707951E-2</v>
          </cell>
          <cell r="I969">
            <v>2.4973771867401399E-2</v>
          </cell>
        </row>
        <row r="970">
          <cell r="A970" t="str">
            <v>ITOT-SWHSTG-ELCHP</v>
          </cell>
          <cell r="B970" t="str">
            <v>VAR_ncap</v>
          </cell>
          <cell r="C970" t="str">
            <v>-</v>
          </cell>
          <cell r="D970">
            <v>1.7922613184257901E-2</v>
          </cell>
          <cell r="E970">
            <v>2.72938186084231E-4</v>
          </cell>
          <cell r="F970">
            <v>2.25965966810085E-2</v>
          </cell>
          <cell r="G970">
            <v>3.17171937192815E-2</v>
          </cell>
          <cell r="H970">
            <v>3.38544256277616E-2</v>
          </cell>
          <cell r="I970">
            <v>4.66847598430849E-2</v>
          </cell>
        </row>
        <row r="971">
          <cell r="A971" t="str">
            <v>ITOT-SWHSTG-ELCHP</v>
          </cell>
          <cell r="B971" t="str">
            <v>VAR_cap</v>
          </cell>
          <cell r="C971" t="str">
            <v>-</v>
          </cell>
          <cell r="D971">
            <v>1.7922613184257901E-2</v>
          </cell>
          <cell r="E971">
            <v>1.7978042776203663E-2</v>
          </cell>
          <cell r="F971">
            <v>4.0535956733196293E-2</v>
          </cell>
          <cell r="G971">
            <v>7.2228896227271439E-2</v>
          </cell>
          <cell r="H971">
            <v>8.0136254620007272E-2</v>
          </cell>
          <cell r="I971">
            <v>7.994769277872267E-2</v>
          </cell>
        </row>
        <row r="972">
          <cell r="A972" t="str">
            <v>D-RHNS_LTH_CHPWOD</v>
          </cell>
          <cell r="B972" t="str">
            <v>VAR_fout</v>
          </cell>
          <cell r="C972" t="str">
            <v>RHNS_LTH_CHPWOD_ON</v>
          </cell>
          <cell r="D972">
            <v>1.5843752180063874E-5</v>
          </cell>
          <cell r="E972">
            <v>3.4604628516205416E-6</v>
          </cell>
          <cell r="F972">
            <v>3.3135154847955968E-6</v>
          </cell>
          <cell r="H972">
            <v>3.4291976836760252E-3</v>
          </cell>
          <cell r="I972">
            <v>9.6427809476180664E-4</v>
          </cell>
        </row>
        <row r="973">
          <cell r="A973" t="str">
            <v>D-RHNS_LTH_CHPWOD</v>
          </cell>
          <cell r="B973" t="str">
            <v>VAR_fout</v>
          </cell>
          <cell r="C973" t="str">
            <v>RHSA_LTH</v>
          </cell>
          <cell r="D973">
            <v>5.3723898360869704E-6</v>
          </cell>
          <cell r="E973">
            <v>2.4180586858943381E-5</v>
          </cell>
          <cell r="F973">
            <v>6.228272099719833E-6</v>
          </cell>
          <cell r="G973">
            <v>2.9139588643036958E-3</v>
          </cell>
          <cell r="H973">
            <v>1.2050895436233407E-3</v>
          </cell>
          <cell r="I973">
            <v>1.1877541632743134E-3</v>
          </cell>
        </row>
        <row r="974">
          <cell r="A974" t="str">
            <v>D-RHNS_LTH_CHPWOD</v>
          </cell>
          <cell r="B974" t="str">
            <v>VAR_fout</v>
          </cell>
          <cell r="C974" t="str">
            <v>LTH</v>
          </cell>
          <cell r="G974">
            <v>4.4479558801053391E-7</v>
          </cell>
          <cell r="H974">
            <v>5.6131358406452622E-6</v>
          </cell>
          <cell r="I974">
            <v>3.4798004663042292E-6</v>
          </cell>
        </row>
        <row r="975">
          <cell r="A975" t="str">
            <v>D-RHNS_LTH_CHPWOD</v>
          </cell>
          <cell r="B975" t="str">
            <v>VAR_fin</v>
          </cell>
          <cell r="C975" t="str">
            <v>RHNS_LTH_CHPWOD</v>
          </cell>
          <cell r="D975">
            <v>2.1216142016150841E-5</v>
          </cell>
          <cell r="E975">
            <v>2.8094159419117388E-5</v>
          </cell>
          <cell r="F975">
            <v>1.013287206253611E-5</v>
          </cell>
          <cell r="G975">
            <v>2.9158326086021718E-3</v>
          </cell>
          <cell r="H975">
            <v>4.6402849397135836E-3</v>
          </cell>
          <cell r="I975">
            <v>2.1561650581647701E-3</v>
          </cell>
        </row>
        <row r="976">
          <cell r="A976" t="str">
            <v>D-SBIO</v>
          </cell>
          <cell r="B976" t="str">
            <v>VAR_fout</v>
          </cell>
          <cell r="C976" t="str">
            <v>SBIO</v>
          </cell>
          <cell r="D976">
            <v>4.0476772411936617</v>
          </cell>
          <cell r="E976">
            <v>4.583561956824755</v>
          </cell>
          <cell r="F976">
            <v>3.0440207222279057</v>
          </cell>
          <cell r="G976">
            <v>3.0324104404827712</v>
          </cell>
          <cell r="H976">
            <v>2.9514928953589061</v>
          </cell>
          <cell r="I976">
            <v>2.8716887217661098</v>
          </cell>
        </row>
        <row r="977">
          <cell r="A977" t="str">
            <v>D-SBIO</v>
          </cell>
          <cell r="B977" t="str">
            <v>VAR_fin</v>
          </cell>
          <cell r="C977" t="str">
            <v>BIO</v>
          </cell>
          <cell r="D977">
            <v>4.0476772411936617</v>
          </cell>
          <cell r="E977">
            <v>4.583561956824755</v>
          </cell>
          <cell r="F977">
            <v>3.0440207222279057</v>
          </cell>
          <cell r="G977">
            <v>3.0324104404827712</v>
          </cell>
          <cell r="H977">
            <v>2.9514928953589061</v>
          </cell>
          <cell r="I977">
            <v>2.8716887217661098</v>
          </cell>
        </row>
        <row r="978">
          <cell r="A978" t="str">
            <v>RHEM-SHDEM</v>
          </cell>
          <cell r="B978" t="str">
            <v>VAR_fout</v>
          </cell>
          <cell r="C978" t="str">
            <v>RHEM-SHD</v>
          </cell>
          <cell r="D978">
            <v>66.986774791699034</v>
          </cell>
          <cell r="E978">
            <v>66.782026660973088</v>
          </cell>
          <cell r="F978">
            <v>65.225133276163163</v>
          </cell>
          <cell r="G978">
            <v>63.234475565905683</v>
          </cell>
          <cell r="H978">
            <v>59.085752164180313</v>
          </cell>
          <cell r="I978">
            <v>56.366124836439283</v>
          </cell>
        </row>
        <row r="979">
          <cell r="A979" t="str">
            <v>RHEM-SHDEM</v>
          </cell>
          <cell r="B979" t="str">
            <v>VAR_fin</v>
          </cell>
          <cell r="C979" t="str">
            <v>RHEM-SHNST</v>
          </cell>
          <cell r="D979">
            <v>3.0844985903408971E-4</v>
          </cell>
          <cell r="E979">
            <v>2.1920725726311481E-5</v>
          </cell>
          <cell r="F979">
            <v>2.5665777824591687E-6</v>
          </cell>
          <cell r="G979">
            <v>9.6366556009629641E-7</v>
          </cell>
          <cell r="H979">
            <v>1.2848250481905068E-6</v>
          </cell>
          <cell r="I979">
            <v>8.3827698348908087E-7</v>
          </cell>
        </row>
        <row r="980">
          <cell r="A980" t="str">
            <v>RHEM-SHDEM</v>
          </cell>
          <cell r="B980" t="str">
            <v>VAR_fin</v>
          </cell>
          <cell r="C980" t="str">
            <v>RHEM-SHPLT</v>
          </cell>
          <cell r="D980">
            <v>1.4005723555961993</v>
          </cell>
          <cell r="E980">
            <v>1.607760510344511</v>
          </cell>
          <cell r="F980">
            <v>0.27270080561762272</v>
          </cell>
          <cell r="G980">
            <v>0.37353276644970651</v>
          </cell>
          <cell r="H980">
            <v>0.43622085468719313</v>
          </cell>
          <cell r="I980">
            <v>0.36137241019927385</v>
          </cell>
        </row>
        <row r="981">
          <cell r="A981" t="str">
            <v>RHEM-SHDEM</v>
          </cell>
          <cell r="B981" t="str">
            <v>VAR_fin</v>
          </cell>
          <cell r="C981" t="str">
            <v>RHEM-SHNGAH</v>
          </cell>
          <cell r="D981">
            <v>2.3963322545999472E-4</v>
          </cell>
          <cell r="E981">
            <v>2.5382721493896717E-5</v>
          </cell>
          <cell r="F981">
            <v>1.6407500088429832</v>
          </cell>
          <cell r="G981">
            <v>3.1368917232792337</v>
          </cell>
          <cell r="H981">
            <v>4.9841959640265703</v>
          </cell>
          <cell r="I981">
            <v>4.5324277778616997</v>
          </cell>
        </row>
        <row r="982">
          <cell r="A982" t="str">
            <v>RHEM-SHDEM</v>
          </cell>
          <cell r="B982" t="str">
            <v>VAR_fin</v>
          </cell>
          <cell r="C982" t="str">
            <v>RHEM-SHLTHC-WOD</v>
          </cell>
          <cell r="D982">
            <v>2.6875115204290882E-4</v>
          </cell>
          <cell r="E982">
            <v>2.1408821560403786E-5</v>
          </cell>
          <cell r="F982">
            <v>1.0283840755975211E-6</v>
          </cell>
          <cell r="G982">
            <v>1.1172893936774773E-6</v>
          </cell>
          <cell r="H982">
            <v>8.5862065197539536E-7</v>
          </cell>
          <cell r="I982">
            <v>9.9465685896808113E-7</v>
          </cell>
        </row>
        <row r="983">
          <cell r="A983" t="str">
            <v>RHEM-SHDEM</v>
          </cell>
          <cell r="B983" t="str">
            <v>VAR_fin</v>
          </cell>
          <cell r="C983" t="str">
            <v>RHEM-SHSOL</v>
          </cell>
          <cell r="D983">
            <v>0.40830477539281301</v>
          </cell>
          <cell r="E983">
            <v>0.47090212932423364</v>
          </cell>
          <cell r="F983">
            <v>8.9910277759151589E-3</v>
          </cell>
          <cell r="G983">
            <v>1.1692511048865579E-2</v>
          </cell>
          <cell r="H983">
            <v>1.3488384081071064E-2</v>
          </cell>
          <cell r="I983">
            <v>1.3075235644856877E-2</v>
          </cell>
        </row>
        <row r="984">
          <cell r="A984" t="str">
            <v>RHEM-SHDEM</v>
          </cell>
          <cell r="B984" t="str">
            <v>VAR_fin</v>
          </cell>
          <cell r="C984" t="str">
            <v>RHEM-SHLTHD</v>
          </cell>
          <cell r="D984">
            <v>3.3803713561364352</v>
          </cell>
          <cell r="E984">
            <v>3.7886895319301677</v>
          </cell>
          <cell r="F984">
            <v>4.3622816923737711</v>
          </cell>
          <cell r="G984">
            <v>4.5735955055015785</v>
          </cell>
          <cell r="H984">
            <v>4.150748960486351</v>
          </cell>
          <cell r="I984">
            <v>3.5511367532825648</v>
          </cell>
        </row>
        <row r="985">
          <cell r="A985" t="str">
            <v>RHEM-SHDEM</v>
          </cell>
          <cell r="B985" t="str">
            <v>VAR_fin</v>
          </cell>
          <cell r="C985" t="str">
            <v>RHEM-SHNGA</v>
          </cell>
          <cell r="D985">
            <v>18.998556071971151</v>
          </cell>
          <cell r="E985">
            <v>18.957305585139405</v>
          </cell>
          <cell r="F985">
            <v>20.905469529252507</v>
          </cell>
          <cell r="G985">
            <v>14.627992943674878</v>
          </cell>
          <cell r="H985">
            <v>3.2034046262057037</v>
          </cell>
          <cell r="I985">
            <v>0.97510533388555509</v>
          </cell>
        </row>
        <row r="986">
          <cell r="A986" t="str">
            <v>RHEM-SHDEM</v>
          </cell>
          <cell r="B986" t="str">
            <v>VAR_fin</v>
          </cell>
          <cell r="C986" t="str">
            <v>RHEM-SHELCB</v>
          </cell>
          <cell r="D986">
            <v>4.6273082188112085</v>
          </cell>
          <cell r="E986">
            <v>1.8821248740501701</v>
          </cell>
          <cell r="F986">
            <v>3.4938104153945986E-2</v>
          </cell>
          <cell r="G986">
            <v>9.8885476315158458E-3</v>
          </cell>
          <cell r="H986">
            <v>1.9023694158432139E-3</v>
          </cell>
          <cell r="I986">
            <v>1.4080574646945184E-3</v>
          </cell>
        </row>
        <row r="987">
          <cell r="A987" t="str">
            <v>RHEM-SHDEM</v>
          </cell>
          <cell r="B987" t="str">
            <v>VAR_fin</v>
          </cell>
          <cell r="C987" t="str">
            <v>RHEM-SHELCH</v>
          </cell>
          <cell r="D987">
            <v>9.901732554454723</v>
          </cell>
          <cell r="E987">
            <v>11.655160276265788</v>
          </cell>
          <cell r="F987">
            <v>10.965514369672812</v>
          </cell>
          <cell r="G987">
            <v>20.431591313184502</v>
          </cell>
          <cell r="H987">
            <v>29.765572445019618</v>
          </cell>
          <cell r="I987">
            <v>29.061819821744653</v>
          </cell>
        </row>
        <row r="988">
          <cell r="A988" t="str">
            <v>RHEM-SHDEM</v>
          </cell>
          <cell r="B988" t="str">
            <v>VAR_fin</v>
          </cell>
          <cell r="C988" t="str">
            <v>RHEM-SHLFO</v>
          </cell>
          <cell r="D988">
            <v>23.442812531713539</v>
          </cell>
          <cell r="E988">
            <v>19.074913521656434</v>
          </cell>
          <cell r="F988">
            <v>18.979076445286562</v>
          </cell>
          <cell r="G988">
            <v>9.5323589541911939</v>
          </cell>
          <cell r="H988">
            <v>1.9559571602678256</v>
          </cell>
          <cell r="I988">
            <v>8.0881836949343477E-2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RHEM-SHCON</v>
          </cell>
          <cell r="D989">
            <v>3.5883829161466381E-2</v>
          </cell>
          <cell r="E989">
            <v>4.7889653663014906</v>
          </cell>
          <cell r="F989">
            <v>2.9012350114428664</v>
          </cell>
          <cell r="G989">
            <v>5.7459531520317579</v>
          </cell>
          <cell r="H989">
            <v>10.876591823339213</v>
          </cell>
          <cell r="I989">
            <v>15.416918815461761</v>
          </cell>
        </row>
        <row r="990">
          <cell r="A990" t="str">
            <v>RHEM-SHDEM</v>
          </cell>
          <cell r="B990" t="str">
            <v>VAR_fin</v>
          </cell>
          <cell r="C990" t="str">
            <v>RHEM-SHWOD</v>
          </cell>
          <cell r="D990">
            <v>4.7432101756472909</v>
          </cell>
          <cell r="E990">
            <v>4.5006827539706817</v>
          </cell>
          <cell r="F990">
            <v>5.1545320015140614</v>
          </cell>
          <cell r="G990">
            <v>4.7912560315812565</v>
          </cell>
          <cell r="H990">
            <v>3.6979280621764619</v>
          </cell>
          <cell r="I990">
            <v>2.372191215615489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RHEM-SHLTHC-NGA</v>
          </cell>
          <cell r="D991">
            <v>4.7554855030632948E-2</v>
          </cell>
          <cell r="E991">
            <v>5.5787130882998109E-2</v>
          </cell>
          <cell r="G991">
            <v>1.7732702577431065E-6</v>
          </cell>
          <cell r="H991">
            <v>1.238290342100003E-6</v>
          </cell>
          <cell r="I991">
            <v>1.0239716741867773E-6</v>
          </cell>
        </row>
        <row r="992">
          <cell r="A992" t="str">
            <v>ITOT-SWHH2BR</v>
          </cell>
          <cell r="B992" t="str">
            <v>VAR_fout</v>
          </cell>
          <cell r="C992" t="str">
            <v>ITOT-SWH</v>
          </cell>
          <cell r="G992">
            <v>2.2871747775673412E-2</v>
          </cell>
          <cell r="H992">
            <v>3.9522409742187428</v>
          </cell>
          <cell r="I992">
            <v>15.587430488075192</v>
          </cell>
        </row>
        <row r="993">
          <cell r="A993" t="str">
            <v>ITOT-SWHH2BR</v>
          </cell>
          <cell r="B993" t="str">
            <v>VAR_fin</v>
          </cell>
          <cell r="C993" t="str">
            <v>IH2</v>
          </cell>
          <cell r="G993">
            <v>2.8411991469117E-2</v>
          </cell>
          <cell r="H993">
            <v>4.8882024501590911</v>
          </cell>
          <cell r="I993">
            <v>19.195171184748109</v>
          </cell>
        </row>
        <row r="994">
          <cell r="A994" t="str">
            <v>ITOT-SWHH2BR</v>
          </cell>
          <cell r="B994" t="str">
            <v>VAR_ncap</v>
          </cell>
          <cell r="C994" t="str">
            <v>-</v>
          </cell>
          <cell r="G994">
            <v>1.8802863731941001E-3</v>
          </cell>
          <cell r="H994">
            <v>4.61987230675499E-2</v>
          </cell>
          <cell r="I994">
            <v>1.1404731100840499</v>
          </cell>
        </row>
        <row r="995">
          <cell r="A995" t="str">
            <v>ITOT-SWHH2BR</v>
          </cell>
          <cell r="B995" t="str">
            <v>VAR_cap</v>
          </cell>
          <cell r="C995" t="str">
            <v>-</v>
          </cell>
          <cell r="G995">
            <v>1.8802863731941001E-3</v>
          </cell>
          <cell r="H995">
            <v>0.36277441198127619</v>
          </cell>
          <cell r="I995">
            <v>1.3073622793840478</v>
          </cell>
        </row>
        <row r="996">
          <cell r="A996" t="str">
            <v>RHNS-SHSTG-ELC</v>
          </cell>
          <cell r="B996" t="str">
            <v>VAR_fout</v>
          </cell>
          <cell r="C996" t="str">
            <v>RHNS-SHAELCB</v>
          </cell>
          <cell r="E996">
            <v>5.3927783193059323E-6</v>
          </cell>
          <cell r="F996">
            <v>4.5527997658474954E-4</v>
          </cell>
          <cell r="G996">
            <v>9.8466743833360102E-4</v>
          </cell>
          <cell r="H996">
            <v>1.0933515629209386E-3</v>
          </cell>
          <cell r="I996">
            <v>6.3371891945643679E-4</v>
          </cell>
        </row>
        <row r="997">
          <cell r="A997" t="str">
            <v>RHNS-SHSTG-ELC</v>
          </cell>
          <cell r="B997" t="str">
            <v>VAR_fin</v>
          </cell>
          <cell r="C997" t="str">
            <v>RHNS-SHAELCB</v>
          </cell>
          <cell r="E997">
            <v>5.403819573677973E-7</v>
          </cell>
          <cell r="F997">
            <v>4.5056007532034569E-4</v>
          </cell>
          <cell r="G997">
            <v>9.7979517386510449E-4</v>
          </cell>
          <cell r="H997">
            <v>1.08889450897874E-3</v>
          </cell>
          <cell r="I997">
            <v>6.3217601622172744E-4</v>
          </cell>
        </row>
        <row r="998">
          <cell r="A998" t="str">
            <v>RHNS-SHSTG-ELC</v>
          </cell>
          <cell r="B998" t="str">
            <v>VAR_ncap</v>
          </cell>
          <cell r="C998" t="str">
            <v>-</v>
          </cell>
          <cell r="D998">
            <v>6.9011502952935898E-5</v>
          </cell>
          <cell r="E998">
            <v>8.1651691745988995E-4</v>
          </cell>
          <cell r="F998">
            <v>6.5988761147595898E-5</v>
          </cell>
          <cell r="G998">
            <v>4.7279065582257601E-5</v>
          </cell>
          <cell r="H998">
            <v>3.84967323870612E-5</v>
          </cell>
          <cell r="I998">
            <v>3.2279770097682103E-5</v>
          </cell>
        </row>
        <row r="999">
          <cell r="A999" t="str">
            <v>RHNS-SHSTG-ELC</v>
          </cell>
          <cell r="B999" t="str">
            <v>VAR_cap</v>
          </cell>
          <cell r="C999" t="str">
            <v>-</v>
          </cell>
          <cell r="D999">
            <v>6.9011502952935898E-5</v>
          </cell>
          <cell r="E999">
            <v>8.7847745375757883E-4</v>
          </cell>
          <cell r="F999">
            <v>9.1666977894376154E-4</v>
          </cell>
          <cell r="G999">
            <v>9.1457172460190884E-4</v>
          </cell>
          <cell r="H999">
            <v>2.5930743336314156E-4</v>
          </cell>
          <cell r="I999">
            <v>1.095769718974061E-4</v>
          </cell>
        </row>
        <row r="1000">
          <cell r="A1000" t="str">
            <v>RHES-SHCOABR</v>
          </cell>
          <cell r="B1000" t="str">
            <v>VAR_fout</v>
          </cell>
          <cell r="C1000" t="str">
            <v>CO2_R</v>
          </cell>
          <cell r="D1000">
            <v>9.2700889264410407</v>
          </cell>
          <cell r="E1000">
            <v>9.2699724590546193</v>
          </cell>
          <cell r="F1000">
            <v>2.3723828862393699</v>
          </cell>
          <cell r="G1000">
            <v>4.4802908840092998E-2</v>
          </cell>
        </row>
        <row r="1001">
          <cell r="A1001" t="str">
            <v>RHES-SHCOABR</v>
          </cell>
          <cell r="B1001" t="str">
            <v>VAR_fout</v>
          </cell>
          <cell r="C1001" t="str">
            <v>RHES-SHCOA</v>
          </cell>
          <cell r="D1001">
            <v>7.2000690690804253E-2</v>
          </cell>
          <cell r="E1001">
            <v>7.1999786089744722E-2</v>
          </cell>
          <cell r="F1001">
            <v>2.0428623353947638E-2</v>
          </cell>
          <cell r="G1001">
            <v>3.8664861997922764E-4</v>
          </cell>
        </row>
        <row r="1002">
          <cell r="A1002" t="str">
            <v>RHES-SHCOABR</v>
          </cell>
          <cell r="B1002" t="str">
            <v>VAR_fin</v>
          </cell>
          <cell r="C1002" t="str">
            <v>RCOA</v>
          </cell>
          <cell r="D1002">
            <v>0.10000095929278358</v>
          </cell>
          <cell r="E1002">
            <v>9.9999702902423229E-2</v>
          </cell>
          <cell r="F1002">
            <v>2.5592048395246737E-2</v>
          </cell>
          <cell r="G1002">
            <v>4.8331077497403469E-4</v>
          </cell>
        </row>
        <row r="1003">
          <cell r="A1003" t="str">
            <v>RHES-SHCOABR</v>
          </cell>
          <cell r="B1003" t="str">
            <v>VAR_cap</v>
          </cell>
          <cell r="C1003" t="str">
            <v>-</v>
          </cell>
          <cell r="D1003">
            <v>7.0000000000000001E-3</v>
          </cell>
          <cell r="E1003">
            <v>6.9289113552640381E-3</v>
          </cell>
          <cell r="F1003">
            <v>2.5790629737703803E-3</v>
          </cell>
          <cell r="G1003">
            <v>5.4332937706170342E-5</v>
          </cell>
        </row>
        <row r="1004">
          <cell r="A1004" t="str">
            <v>D-INGA</v>
          </cell>
          <cell r="B1004" t="str">
            <v>VAR_fout</v>
          </cell>
          <cell r="C1004" t="str">
            <v>CO2</v>
          </cell>
          <cell r="D1004">
            <v>2102.0151662641001</v>
          </cell>
          <cell r="E1004">
            <v>1791.5635732538799</v>
          </cell>
          <cell r="F1004">
            <v>1627.8319133458899</v>
          </cell>
          <cell r="G1004">
            <v>1266.06263670574</v>
          </cell>
          <cell r="H1004">
            <v>708.18672682676504</v>
          </cell>
          <cell r="I1004">
            <v>121.475577475848</v>
          </cell>
        </row>
        <row r="1005">
          <cell r="A1005" t="str">
            <v>D-INGA</v>
          </cell>
          <cell r="B1005" t="str">
            <v>VAR_fout</v>
          </cell>
          <cell r="C1005" t="str">
            <v>IH2</v>
          </cell>
          <cell r="G1005">
            <v>2.848605172748862E-2</v>
          </cell>
          <cell r="H1005">
            <v>0.44589134383301637</v>
          </cell>
          <cell r="I1005">
            <v>0.15275349908109187</v>
          </cell>
        </row>
        <row r="1006">
          <cell r="A1006" t="str">
            <v>D-INGA</v>
          </cell>
          <cell r="B1006" t="str">
            <v>VAR_fout</v>
          </cell>
          <cell r="C1006" t="str">
            <v>INGA</v>
          </cell>
          <cell r="D1006">
            <v>37.477618674473909</v>
          </cell>
          <cell r="E1006">
            <v>31.664233846392808</v>
          </cell>
          <cell r="F1006">
            <v>30.212119467805497</v>
          </cell>
          <cell r="G1006">
            <v>25.185862164947753</v>
          </cell>
          <cell r="H1006">
            <v>15.32438568378887</v>
          </cell>
          <cell r="I1006">
            <v>4.9557769569299737</v>
          </cell>
        </row>
        <row r="1007">
          <cell r="A1007" t="str">
            <v>D-INGA</v>
          </cell>
          <cell r="B1007" t="str">
            <v>VAR_fin</v>
          </cell>
          <cell r="C1007" t="str">
            <v>NGA</v>
          </cell>
          <cell r="D1007">
            <v>37.269772451491114</v>
          </cell>
          <cell r="E1007">
            <v>31.765311582515643</v>
          </cell>
          <cell r="F1007">
            <v>28.862267967125689</v>
          </cell>
          <cell r="G1007">
            <v>22.447919090527197</v>
          </cell>
          <cell r="H1007">
            <v>12.556502248701507</v>
          </cell>
          <cell r="I1007">
            <v>2.153822295671068</v>
          </cell>
        </row>
        <row r="1008">
          <cell r="A1008" t="str">
            <v>D-INGA</v>
          </cell>
          <cell r="B1008" t="str">
            <v>VAR_fin</v>
          </cell>
          <cell r="C1008" t="str">
            <v>BNGA</v>
          </cell>
          <cell r="D1008">
            <v>0.32757295771418843</v>
          </cell>
          <cell r="E1008">
            <v>1.3491701751484574E-4</v>
          </cell>
          <cell r="F1008">
            <v>1.4463677293285622</v>
          </cell>
          <cell r="G1008">
            <v>2.818532081098521</v>
          </cell>
          <cell r="H1008">
            <v>2.8185400472214486</v>
          </cell>
          <cell r="I1008">
            <v>2.8183945567104582</v>
          </cell>
        </row>
        <row r="1009">
          <cell r="A1009" t="str">
            <v>D-INGA</v>
          </cell>
          <cell r="B1009" t="str">
            <v>VAR_fin</v>
          </cell>
          <cell r="C1009" t="str">
            <v>H2</v>
          </cell>
          <cell r="G1009">
            <v>2.8486051727489924E-2</v>
          </cell>
          <cell r="H1009">
            <v>0.44589134383408752</v>
          </cell>
          <cell r="I1009">
            <v>0.15275250507635602</v>
          </cell>
        </row>
        <row r="1010">
          <cell r="A1010" t="str">
            <v>D-INGA</v>
          </cell>
          <cell r="B1010" t="str">
            <v>VAR_ncap</v>
          </cell>
          <cell r="C1010" t="str">
            <v>-</v>
          </cell>
          <cell r="D1010">
            <v>1.64916268650204E-6</v>
          </cell>
          <cell r="E1010">
            <v>7.9413382669517999E-7</v>
          </cell>
          <cell r="F1010">
            <v>1.0800868157974601E-6</v>
          </cell>
          <cell r="G1010">
            <v>1.7540910368555299E-6</v>
          </cell>
          <cell r="H1010">
            <v>5.0004852085774803E-6</v>
          </cell>
          <cell r="I1010">
            <v>1.6653039732464001E-5</v>
          </cell>
        </row>
        <row r="1011">
          <cell r="A1011" t="str">
            <v>D-INGA</v>
          </cell>
          <cell r="B1011" t="str">
            <v>VAR_cap</v>
          </cell>
          <cell r="C1011" t="str">
            <v>-</v>
          </cell>
          <cell r="D1011">
            <v>1.9844850194287864</v>
          </cell>
          <cell r="E1011">
            <v>1.9844858135626131</v>
          </cell>
          <cell r="F1011">
            <v>1.9844868936494291</v>
          </cell>
          <cell r="G1011">
            <v>1.984488647740466</v>
          </cell>
          <cell r="H1011">
            <v>1.9844968383057366</v>
          </cell>
          <cell r="I1011">
            <v>1.0954895585252888</v>
          </cell>
        </row>
        <row r="1012">
          <cell r="A1012" t="str">
            <v>RHEM-SHNGAHP</v>
          </cell>
          <cell r="B1012" t="str">
            <v>VAR_fout</v>
          </cell>
          <cell r="C1012" t="str">
            <v>CO2_R</v>
          </cell>
          <cell r="F1012">
            <v>48.793234054656303</v>
          </cell>
          <cell r="G1012">
            <v>89.785252101364605</v>
          </cell>
          <cell r="H1012">
            <v>137.46177754706201</v>
          </cell>
          <cell r="I1012">
            <v>119.657987700796</v>
          </cell>
        </row>
        <row r="1013">
          <cell r="A1013" t="str">
            <v>RHEM-SHNGAHP</v>
          </cell>
          <cell r="B1013" t="str">
            <v>VAR_fout</v>
          </cell>
          <cell r="C1013" t="str">
            <v>RHEM-SHANGAH</v>
          </cell>
          <cell r="F1013">
            <v>1.6407524828248805</v>
          </cell>
          <cell r="G1013">
            <v>3.1368927166706286</v>
          </cell>
          <cell r="H1013">
            <v>4.9841911993646031</v>
          </cell>
          <cell r="I1013">
            <v>4.5324279110231922</v>
          </cell>
        </row>
        <row r="1014">
          <cell r="A1014" t="str">
            <v>RHEM-SHNGAHP</v>
          </cell>
          <cell r="B1014" t="str">
            <v>VAR_fin</v>
          </cell>
          <cell r="C1014" t="str">
            <v>RHEMELCHPC</v>
          </cell>
          <cell r="F1014">
            <v>1.6407524828248805</v>
          </cell>
          <cell r="G1014">
            <v>3.1368927166706286</v>
          </cell>
          <cell r="H1014">
            <v>4.9841911993646031</v>
          </cell>
          <cell r="I1014">
            <v>4.5324279110231922</v>
          </cell>
        </row>
        <row r="1015">
          <cell r="A1015" t="str">
            <v>RHEM-SHNGAHP</v>
          </cell>
          <cell r="B1015" t="str">
            <v>VAR_fin</v>
          </cell>
          <cell r="C1015" t="str">
            <v>RNGA</v>
          </cell>
          <cell r="F1015">
            <v>0.86512826338043092</v>
          </cell>
          <cell r="G1015">
            <v>1.5919370939958264</v>
          </cell>
          <cell r="H1015">
            <v>2.4372655593450681</v>
          </cell>
          <cell r="I1015">
            <v>2.1215955266098598</v>
          </cell>
        </row>
        <row r="1016">
          <cell r="A1016" t="str">
            <v>RHEM-SHNGAHP</v>
          </cell>
          <cell r="B1016" t="str">
            <v>VAR_ncap</v>
          </cell>
          <cell r="C1016" t="str">
            <v>-</v>
          </cell>
          <cell r="D1016">
            <v>2.4387060037749101E-7</v>
          </cell>
          <cell r="E1016">
            <v>7.8798642286837002E-7</v>
          </cell>
          <cell r="F1016">
            <v>0.115898880162933</v>
          </cell>
          <cell r="G1016">
            <v>0.105627926117616</v>
          </cell>
          <cell r="H1016">
            <v>0.197712175488338</v>
          </cell>
          <cell r="I1016">
            <v>0.15109528734795999</v>
          </cell>
        </row>
        <row r="1017">
          <cell r="A1017" t="str">
            <v>RHEM-SHNGAHP</v>
          </cell>
          <cell r="B1017" t="str">
            <v>VAR_cap</v>
          </cell>
          <cell r="C1017" t="str">
            <v>-</v>
          </cell>
          <cell r="D1017">
            <v>2.4387060037749101E-7</v>
          </cell>
          <cell r="E1017">
            <v>8.1528927734085708E-7</v>
          </cell>
          <cell r="F1017">
            <v>0.11589964364262471</v>
          </cell>
          <cell r="G1017">
            <v>0.22152750729726187</v>
          </cell>
          <cell r="H1017">
            <v>0.35199198592001935</v>
          </cell>
          <cell r="I1017">
            <v>0.32064201774643786</v>
          </cell>
        </row>
        <row r="1018">
          <cell r="A1018" t="str">
            <v>D-SPLT</v>
          </cell>
          <cell r="B1018" t="str">
            <v>VAR_fout</v>
          </cell>
          <cell r="C1018" t="str">
            <v>SPLT</v>
          </cell>
          <cell r="D1018">
            <v>2.0856366562171682</v>
          </cell>
          <cell r="E1018">
            <v>2.4000923485022674</v>
          </cell>
          <cell r="F1018">
            <v>0.53095504394980653</v>
          </cell>
          <cell r="G1018">
            <v>0.81645868236981523</v>
          </cell>
          <cell r="H1018">
            <v>1.1229691871126395</v>
          </cell>
          <cell r="I1018">
            <v>1.0381740467699916</v>
          </cell>
        </row>
        <row r="1019">
          <cell r="A1019" t="str">
            <v>D-SPLT</v>
          </cell>
          <cell r="B1019" t="str">
            <v>VAR_fin</v>
          </cell>
          <cell r="C1019" t="str">
            <v>PLT</v>
          </cell>
          <cell r="D1019">
            <v>2.0856366562171682</v>
          </cell>
          <cell r="E1019">
            <v>2.4000923485022674</v>
          </cell>
          <cell r="F1019">
            <v>0.53095504394980653</v>
          </cell>
          <cell r="G1019">
            <v>0.81645868236981523</v>
          </cell>
          <cell r="H1019">
            <v>1.1229691871126395</v>
          </cell>
          <cell r="I1019">
            <v>1.0381740467699916</v>
          </cell>
        </row>
        <row r="1020">
          <cell r="A1020" t="str">
            <v>RHES-SHCONBR</v>
          </cell>
          <cell r="B1020" t="str">
            <v>VAR_fout</v>
          </cell>
          <cell r="C1020" t="str">
            <v>RHES-SHCON</v>
          </cell>
          <cell r="F1020">
            <v>1.708076850534306E-4</v>
          </cell>
          <cell r="G1020">
            <v>1.8141363461872121E-4</v>
          </cell>
          <cell r="H1020">
            <v>1.9813402724356633E-4</v>
          </cell>
          <cell r="I1020">
            <v>2.1754918258512807E-4</v>
          </cell>
        </row>
        <row r="1021">
          <cell r="A1021" t="str">
            <v>RHES-SHCONBR</v>
          </cell>
          <cell r="B1021" t="str">
            <v>VAR_fin</v>
          </cell>
          <cell r="C1021" t="str">
            <v>CON</v>
          </cell>
          <cell r="F1021">
            <v>1.708076850534306E-4</v>
          </cell>
          <cell r="G1021">
            <v>1.8141363461872121E-4</v>
          </cell>
          <cell r="H1021">
            <v>1.9813402724356633E-4</v>
          </cell>
          <cell r="I1021">
            <v>2.1754918258512807E-4</v>
          </cell>
        </row>
        <row r="1022">
          <cell r="A1022" t="str">
            <v>RHES-SHCONBR</v>
          </cell>
          <cell r="B1022" t="str">
            <v>VAR_ncap</v>
          </cell>
          <cell r="C1022" t="str">
            <v>-</v>
          </cell>
          <cell r="E1022">
            <v>4.4436152027865197E-8</v>
          </cell>
          <cell r="F1022">
            <v>1.6181491626867102E-5</v>
          </cell>
          <cell r="G1022">
            <v>1.71487905506612E-7</v>
          </cell>
          <cell r="H1022">
            <v>1.2234672225857801E-7</v>
          </cell>
          <cell r="I1022">
            <v>1.20922498564186E-7</v>
          </cell>
        </row>
        <row r="1023">
          <cell r="A1023" t="str">
            <v>RHES-SHCONBR</v>
          </cell>
          <cell r="B1023" t="str">
            <v>VAR_cap</v>
          </cell>
          <cell r="C1023" t="str">
            <v>-</v>
          </cell>
          <cell r="E1023">
            <v>4.4436152027865197E-8</v>
          </cell>
          <cell r="F1023">
            <v>1.6199304320313976E-5</v>
          </cell>
          <cell r="G1023">
            <v>1.6346751280101104E-5</v>
          </cell>
          <cell r="H1023">
            <v>1.8901994021554193E-5</v>
          </cell>
          <cell r="I1023">
            <v>1.9141147920741501E-5</v>
          </cell>
        </row>
        <row r="1024">
          <cell r="A1024" t="str">
            <v>RHSA-WHSOLBR</v>
          </cell>
          <cell r="B1024" t="str">
            <v>VAR_fout</v>
          </cell>
          <cell r="C1024" t="str">
            <v>RHSA-WHASOL</v>
          </cell>
          <cell r="D1024">
            <v>1.721488024659851</v>
          </cell>
          <cell r="E1024">
            <v>1.986730094065879</v>
          </cell>
          <cell r="F1024">
            <v>0.93605643658791993</v>
          </cell>
          <cell r="G1024">
            <v>1.2482330754250324</v>
          </cell>
          <cell r="H1024">
            <v>1.7168332507949318</v>
          </cell>
          <cell r="I1024">
            <v>1.9442155301891264</v>
          </cell>
        </row>
        <row r="1025">
          <cell r="A1025" t="str">
            <v>RHSA-WHSOLBR</v>
          </cell>
          <cell r="B1025" t="str">
            <v>VAR_fin</v>
          </cell>
          <cell r="C1025" t="str">
            <v>SOL</v>
          </cell>
          <cell r="D1025">
            <v>1.721488024659851</v>
          </cell>
          <cell r="E1025">
            <v>1.986730094065879</v>
          </cell>
          <cell r="F1025">
            <v>0.93605643658791993</v>
          </cell>
          <cell r="G1025">
            <v>1.2482330754250324</v>
          </cell>
          <cell r="H1025">
            <v>1.7168332507949318</v>
          </cell>
          <cell r="I1025">
            <v>1.9442155301891264</v>
          </cell>
        </row>
        <row r="1026">
          <cell r="A1026" t="str">
            <v>RHSA-WHSOLBR</v>
          </cell>
          <cell r="B1026" t="str">
            <v>VAR_fin</v>
          </cell>
          <cell r="C1026" t="str">
            <v>RHSASOLBRC</v>
          </cell>
          <cell r="D1026">
            <v>1.721488024659851</v>
          </cell>
          <cell r="E1026">
            <v>1.986730094065879</v>
          </cell>
          <cell r="F1026">
            <v>0.93605643658791993</v>
          </cell>
          <cell r="G1026">
            <v>1.2482330754250324</v>
          </cell>
          <cell r="H1026">
            <v>1.7168332507949318</v>
          </cell>
          <cell r="I1026">
            <v>1.9442155301891264</v>
          </cell>
        </row>
        <row r="1027">
          <cell r="A1027" t="str">
            <v>RHSA-WHSOLBR</v>
          </cell>
          <cell r="B1027" t="str">
            <v>VAR_ncap</v>
          </cell>
          <cell r="C1027" t="str">
            <v>-</v>
          </cell>
          <cell r="E1027">
            <v>8.4064200049297405E-2</v>
          </cell>
          <cell r="F1027">
            <v>1.3753806552450699E-6</v>
          </cell>
          <cell r="G1027">
            <v>2.4707678483355902E-6</v>
          </cell>
          <cell r="H1027">
            <v>0.18454470142367899</v>
          </cell>
          <cell r="I1027">
            <v>0.32626904331990703</v>
          </cell>
        </row>
        <row r="1028">
          <cell r="A1028" t="str">
            <v>RHSA-WHSOLBR</v>
          </cell>
          <cell r="B1028" t="str">
            <v>VAR_cap</v>
          </cell>
          <cell r="C1028" t="str">
            <v>-</v>
          </cell>
          <cell r="D1028">
            <v>0.25000991745774798</v>
          </cell>
          <cell r="E1028">
            <v>0.33407391455892815</v>
          </cell>
          <cell r="F1028">
            <v>0.33407398520414328</v>
          </cell>
          <cell r="G1028">
            <v>0.33407594468021684</v>
          </cell>
          <cell r="H1028">
            <v>0.43992235597514034</v>
          </cell>
          <cell r="I1028">
            <v>0.56822159976493947</v>
          </cell>
        </row>
        <row r="1029">
          <cell r="A1029" t="str">
            <v>SCOM-SHCONBR</v>
          </cell>
          <cell r="B1029" t="str">
            <v>VAR_ncap</v>
          </cell>
          <cell r="C1029" t="str">
            <v>-</v>
          </cell>
          <cell r="D1029">
            <v>2.1197066951511201E-8</v>
          </cell>
          <cell r="E1029">
            <v>3.2551425258763898E-8</v>
          </cell>
          <cell r="F1029">
            <v>2.3844043167067699E-8</v>
          </cell>
          <cell r="G1029">
            <v>2.30255751298221E-8</v>
          </cell>
          <cell r="H1029">
            <v>9.8867360580871402E-8</v>
          </cell>
          <cell r="I1029">
            <v>1.05891434393834E-7</v>
          </cell>
        </row>
        <row r="1030">
          <cell r="A1030" t="str">
            <v>SCOM-SHCONBR</v>
          </cell>
          <cell r="B1030" t="str">
            <v>VAR_cap</v>
          </cell>
          <cell r="C1030" t="str">
            <v>-</v>
          </cell>
          <cell r="D1030">
            <v>2.1197066951511201E-8</v>
          </cell>
          <cell r="E1030">
            <v>3.4709582722902899E-8</v>
          </cell>
          <cell r="F1030">
            <v>3.1995936254158096E-8</v>
          </cell>
          <cell r="G1030">
            <v>2.9162915561324E-8</v>
          </cell>
          <cell r="H1030">
            <v>3.8648603623958717E-7</v>
          </cell>
          <cell r="I1030">
            <v>5.8294975732510695E-7</v>
          </cell>
        </row>
        <row r="1031">
          <cell r="A1031" t="str">
            <v>RHNM-SHNGABR</v>
          </cell>
          <cell r="B1031" t="str">
            <v>VAR_fout</v>
          </cell>
          <cell r="C1031" t="str">
            <v>CO2_R</v>
          </cell>
          <cell r="E1031">
            <v>43.099269625061602</v>
          </cell>
          <cell r="F1031">
            <v>6.7071204426705897</v>
          </cell>
          <cell r="G1031">
            <v>7.5658336156632098</v>
          </cell>
          <cell r="H1031">
            <v>4.0728697684968296</v>
          </cell>
        </row>
        <row r="1032">
          <cell r="A1032" t="str">
            <v>RHNM-SHNGABR</v>
          </cell>
          <cell r="B1032" t="str">
            <v>VAR_fout</v>
          </cell>
          <cell r="C1032" t="str">
            <v>RHNM-SHNGA</v>
          </cell>
          <cell r="E1032">
            <v>0.72596287489022093</v>
          </cell>
          <cell r="F1032">
            <v>0.11413642865381211</v>
          </cell>
          <cell r="G1032">
            <v>0.12875005599728045</v>
          </cell>
          <cell r="H1032">
            <v>6.9309445016500756E-2</v>
          </cell>
        </row>
        <row r="1033">
          <cell r="A1033" t="str">
            <v>RHNM-SHNGABR</v>
          </cell>
          <cell r="B1033" t="str">
            <v>VAR_fin</v>
          </cell>
          <cell r="C1033" t="str">
            <v>RNGA</v>
          </cell>
          <cell r="E1033">
            <v>0.76417144725286468</v>
          </cell>
          <cell r="F1033">
            <v>0.11892057522465567</v>
          </cell>
          <cell r="G1033">
            <v>0.13414598609331949</v>
          </cell>
          <cell r="H1033">
            <v>7.2214002987532361E-2</v>
          </cell>
        </row>
        <row r="1034">
          <cell r="A1034" t="str">
            <v>RHNM-SHNGABR</v>
          </cell>
          <cell r="B1034" t="str">
            <v>VAR_ncap</v>
          </cell>
          <cell r="C1034" t="str">
            <v>-</v>
          </cell>
          <cell r="E1034">
            <v>5.6405933465050399E-2</v>
          </cell>
          <cell r="F1034">
            <v>1.7144854441099099E-6</v>
          </cell>
          <cell r="G1034">
            <v>2.7797384765456401E-6</v>
          </cell>
          <cell r="H1034">
            <v>5.4145018778637699E-3</v>
          </cell>
          <cell r="I1034">
            <v>3.6702904206673798E-7</v>
          </cell>
        </row>
        <row r="1035">
          <cell r="A1035" t="str">
            <v>RHNM-SHNGABR</v>
          </cell>
          <cell r="B1035" t="str">
            <v>VAR_cap</v>
          </cell>
          <cell r="C1035" t="str">
            <v>-</v>
          </cell>
          <cell r="E1035">
            <v>5.6405933465050399E-2</v>
          </cell>
          <cell r="F1035">
            <v>2.1902246109579304E-2</v>
          </cell>
          <cell r="G1035">
            <v>2.1618543587163801E-2</v>
          </cell>
          <cell r="H1035">
            <v>5.4592101952083026E-3</v>
          </cell>
          <cell r="I1035">
            <v>1.8799126420160697E-5</v>
          </cell>
        </row>
        <row r="1036">
          <cell r="A1036" t="str">
            <v>RHES-SHSOLBR</v>
          </cell>
          <cell r="B1036" t="str">
            <v>VAR_fout</v>
          </cell>
          <cell r="C1036" t="str">
            <v>RHES-SHASOL</v>
          </cell>
          <cell r="D1036">
            <v>0.37732610756439694</v>
          </cell>
          <cell r="E1036">
            <v>0.43546606903295559</v>
          </cell>
          <cell r="F1036">
            <v>2.1364737710904001E-2</v>
          </cell>
          <cell r="G1036">
            <v>2.4839589852333963E-2</v>
          </cell>
          <cell r="H1036">
            <v>2.6364233209063854E-2</v>
          </cell>
          <cell r="I1036">
            <v>2.5877964435258055E-2</v>
          </cell>
        </row>
        <row r="1037">
          <cell r="A1037" t="str">
            <v>RHES-SHSOLBR</v>
          </cell>
          <cell r="B1037" t="str">
            <v>VAR_fin</v>
          </cell>
          <cell r="C1037" t="str">
            <v>SOL</v>
          </cell>
          <cell r="D1037">
            <v>0.37732610756439694</v>
          </cell>
          <cell r="E1037">
            <v>0.43546606903295559</v>
          </cell>
          <cell r="F1037">
            <v>2.1364737710904001E-2</v>
          </cell>
          <cell r="G1037">
            <v>2.4839589852333963E-2</v>
          </cell>
          <cell r="H1037">
            <v>2.6364233209063854E-2</v>
          </cell>
          <cell r="I1037">
            <v>2.5877964435258055E-2</v>
          </cell>
        </row>
        <row r="1038">
          <cell r="A1038" t="str">
            <v>RHES-SHSOLBR</v>
          </cell>
          <cell r="B1038" t="str">
            <v>VAR_ncap</v>
          </cell>
          <cell r="C1038" t="str">
            <v>-</v>
          </cell>
          <cell r="E1038">
            <v>8.4635612106239901E-3</v>
          </cell>
          <cell r="F1038">
            <v>3.9090108670223701E-7</v>
          </cell>
          <cell r="G1038">
            <v>4.4526081135196901E-7</v>
          </cell>
          <cell r="H1038">
            <v>3.9142284439617498E-3</v>
          </cell>
          <cell r="I1038">
            <v>1.0097014341902499E-3</v>
          </cell>
        </row>
        <row r="1039">
          <cell r="A1039" t="str">
            <v>RHES-SHSOLBR</v>
          </cell>
          <cell r="B1039" t="str">
            <v>VAR_cap</v>
          </cell>
          <cell r="C1039" t="str">
            <v>-</v>
          </cell>
          <cell r="D1039">
            <v>5.4798678617278197E-2</v>
          </cell>
          <cell r="E1039">
            <v>6.3262153810669505E-2</v>
          </cell>
          <cell r="F1039">
            <v>6.3261161622996193E-2</v>
          </cell>
          <cell r="G1039">
            <v>6.3261093512257172E-2</v>
          </cell>
          <cell r="H1039">
            <v>3.9170458700542553E-3</v>
          </cell>
          <cell r="I1039">
            <v>3.8513254601996029E-3</v>
          </cell>
        </row>
        <row r="1040">
          <cell r="A1040" t="str">
            <v>SCOM-SHSOLBR</v>
          </cell>
          <cell r="B1040" t="str">
            <v>VAR_fout</v>
          </cell>
          <cell r="C1040" t="str">
            <v>SCOM-SHASOL</v>
          </cell>
          <cell r="D1040">
            <v>0.62699662486170937</v>
          </cell>
          <cell r="E1040">
            <v>0.68733708189469023</v>
          </cell>
          <cell r="F1040">
            <v>0.55017016142159259</v>
          </cell>
          <cell r="G1040">
            <v>0.77599861913068036</v>
          </cell>
          <cell r="H1040">
            <v>1.1269873667141204</v>
          </cell>
          <cell r="I1040">
            <v>1.2839243356651608</v>
          </cell>
        </row>
        <row r="1041">
          <cell r="A1041" t="str">
            <v>SCOM-SHSOLBR</v>
          </cell>
          <cell r="B1041" t="str">
            <v>VAR_fin</v>
          </cell>
          <cell r="C1041" t="str">
            <v>SOL</v>
          </cell>
          <cell r="D1041">
            <v>0.62699662486170937</v>
          </cell>
          <cell r="E1041">
            <v>0.68733708189469023</v>
          </cell>
          <cell r="F1041">
            <v>0.55017016142159259</v>
          </cell>
          <cell r="G1041">
            <v>0.77599861913068036</v>
          </cell>
          <cell r="H1041">
            <v>1.1269873667141204</v>
          </cell>
          <cell r="I1041">
            <v>1.2839243356651608</v>
          </cell>
        </row>
        <row r="1042">
          <cell r="A1042" t="str">
            <v>SCOM-SHSOLBR</v>
          </cell>
          <cell r="B1042" t="str">
            <v>VAR_ncap</v>
          </cell>
          <cell r="C1042" t="str">
            <v>-</v>
          </cell>
          <cell r="D1042">
            <v>8.7574019105534902E-5</v>
          </cell>
          <cell r="E1042">
            <v>8.7412960427667805E-3</v>
          </cell>
          <cell r="F1042">
            <v>2.44310634347151E-6</v>
          </cell>
          <cell r="G1042">
            <v>1.3144136219666199E-2</v>
          </cell>
          <cell r="H1042">
            <v>6.4713579234035506E-2</v>
          </cell>
          <cell r="I1042">
            <v>0.13512312914862301</v>
          </cell>
        </row>
        <row r="1043">
          <cell r="A1043" t="str">
            <v>SCOM-SHSOLBR</v>
          </cell>
          <cell r="B1043" t="str">
            <v>VAR_cap</v>
          </cell>
          <cell r="C1043" t="str">
            <v>-</v>
          </cell>
          <cell r="D1043">
            <v>9.1145167495185031E-2</v>
          </cell>
          <cell r="E1043">
            <v>9.9886228584275913E-2</v>
          </cell>
          <cell r="F1043">
            <v>9.9887796581384247E-2</v>
          </cell>
          <cell r="G1043">
            <v>0.11303200442550923</v>
          </cell>
          <cell r="H1043">
            <v>0.16623120698061619</v>
          </cell>
          <cell r="I1043">
            <v>0.22123161668299166</v>
          </cell>
        </row>
        <row r="1044">
          <cell r="A1044" t="str">
            <v>RHEM-SHSTG-ELCHP</v>
          </cell>
          <cell r="B1044" t="str">
            <v>VAR_fout</v>
          </cell>
          <cell r="C1044" t="str">
            <v>RHEM-SHAELCH</v>
          </cell>
          <cell r="D1044">
            <v>1.1594359770473583E-6</v>
          </cell>
          <cell r="E1044">
            <v>2.3932648047814568E-6</v>
          </cell>
          <cell r="F1044">
            <v>0.58431971562889051</v>
          </cell>
          <cell r="G1044">
            <v>0.75347417294030516</v>
          </cell>
          <cell r="H1044">
            <v>0.60608927108699862</v>
          </cell>
          <cell r="I1044">
            <v>1.102249290687658</v>
          </cell>
        </row>
        <row r="1045">
          <cell r="A1045" t="str">
            <v>RHEM-SHSTG-ELCHP</v>
          </cell>
          <cell r="B1045" t="str">
            <v>VAR_fin</v>
          </cell>
          <cell r="C1045" t="str">
            <v>RHEM-SHAELCH</v>
          </cell>
          <cell r="D1045">
            <v>1.0115616373563277E-5</v>
          </cell>
          <cell r="E1045">
            <v>4.8540252010185533E-6</v>
          </cell>
          <cell r="F1045">
            <v>0.58432982464371253</v>
          </cell>
          <cell r="G1045">
            <v>0.75348768369015551</v>
          </cell>
          <cell r="H1045">
            <v>0.60611163081335817</v>
          </cell>
          <cell r="I1045">
            <v>1.1022683418527623</v>
          </cell>
        </row>
        <row r="1046">
          <cell r="A1046" t="str">
            <v>RHEM-SHSTG-ELCHP</v>
          </cell>
          <cell r="B1046" t="str">
            <v>VAR_ncap</v>
          </cell>
          <cell r="C1046" t="str">
            <v>-</v>
          </cell>
          <cell r="D1046">
            <v>1.1675337402713599E-2</v>
          </cell>
          <cell r="E1046">
            <v>0.182019546077549</v>
          </cell>
          <cell r="F1046">
            <v>8.4931815675613794E-5</v>
          </cell>
          <cell r="G1046">
            <v>0.145867717282015</v>
          </cell>
          <cell r="H1046">
            <v>0.225138887826867</v>
          </cell>
          <cell r="I1046">
            <v>0.24770406551690699</v>
          </cell>
        </row>
        <row r="1047">
          <cell r="A1047" t="str">
            <v>RHEM-SHSTG-ELCHP</v>
          </cell>
          <cell r="B1047" t="str">
            <v>VAR_cap</v>
          </cell>
          <cell r="C1047" t="str">
            <v>-</v>
          </cell>
          <cell r="D1047">
            <v>1.1675337402713599E-2</v>
          </cell>
          <cell r="E1047">
            <v>0.193650552363763</v>
          </cell>
          <cell r="F1047">
            <v>0.19365030576859951</v>
          </cell>
          <cell r="G1047">
            <v>0.33947630425567998</v>
          </cell>
          <cell r="H1047">
            <v>0.49456634536812349</v>
          </cell>
          <cell r="I1047">
            <v>0.48286713076149068</v>
          </cell>
        </row>
        <row r="1048">
          <cell r="A1048" t="str">
            <v>ITOT-SWHELCBR</v>
          </cell>
          <cell r="B1048" t="str">
            <v>VAR_fout</v>
          </cell>
          <cell r="C1048" t="str">
            <v>ITOT-SWHAELC</v>
          </cell>
          <cell r="D1048">
            <v>9.8139001376275363</v>
          </cell>
          <cell r="E1048">
            <v>10.335083986004959</v>
          </cell>
          <cell r="F1048">
            <v>10.689979664523213</v>
          </cell>
          <cell r="G1048">
            <v>10.689980934309586</v>
          </cell>
          <cell r="H1048">
            <v>10.689982030504677</v>
          </cell>
          <cell r="I1048">
            <v>10.689982553634433</v>
          </cell>
        </row>
        <row r="1049">
          <cell r="A1049" t="str">
            <v>ITOT-SWHELCBR</v>
          </cell>
          <cell r="B1049" t="str">
            <v>VAR_fin</v>
          </cell>
          <cell r="C1049" t="str">
            <v>ITOT_ELC</v>
          </cell>
          <cell r="D1049">
            <v>11.64695042964143</v>
          </cell>
          <cell r="E1049">
            <v>12.258979185116992</v>
          </cell>
          <cell r="F1049">
            <v>12.669864275412289</v>
          </cell>
          <cell r="G1049">
            <v>12.653109507238053</v>
          </cell>
          <cell r="H1049">
            <v>12.619730868281904</v>
          </cell>
          <cell r="I1049">
            <v>12.586527202352141</v>
          </cell>
        </row>
        <row r="1050">
          <cell r="A1050" t="str">
            <v>ITOT-SWHELCBR</v>
          </cell>
          <cell r="B1050" t="str">
            <v>VAR_ncap</v>
          </cell>
          <cell r="C1050" t="str">
            <v>-</v>
          </cell>
          <cell r="E1050">
            <v>0.184476016535668</v>
          </cell>
          <cell r="F1050">
            <v>3.2665027978672902E-3</v>
          </cell>
          <cell r="G1050">
            <v>1.0461762625139301E-4</v>
          </cell>
          <cell r="H1050">
            <v>0.46502171702447098</v>
          </cell>
          <cell r="I1050">
            <v>0.45801326016980898</v>
          </cell>
        </row>
        <row r="1051">
          <cell r="A1051" t="str">
            <v>ITOT-SWHELCBR</v>
          </cell>
          <cell r="B1051" t="str">
            <v>VAR_cap</v>
          </cell>
          <cell r="C1051" t="str">
            <v>-</v>
          </cell>
          <cell r="D1051">
            <v>0.55644997413134401</v>
          </cell>
          <cell r="E1051">
            <v>0.74091950693202047</v>
          </cell>
          <cell r="F1051">
            <v>0.74416893894968772</v>
          </cell>
          <cell r="G1051">
            <v>0.74423520088539774</v>
          </cell>
          <cell r="H1051">
            <v>1.0573030413641982</v>
          </cell>
          <cell r="I1051">
            <v>1.0457535610399562</v>
          </cell>
        </row>
        <row r="1052">
          <cell r="A1052"/>
          <cell r="B1052"/>
          <cell r="C1052"/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71.053701189143482</v>
          </cell>
          <cell r="J4">
            <v>14.404380680957228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5.1308479953743248E-2</v>
          </cell>
          <cell r="J5">
            <v>6.449308519629296E-2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5.7167283990128492</v>
          </cell>
          <cell r="J6">
            <v>11.946089733626456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65.285664310176841</v>
          </cell>
          <cell r="J7">
            <v>2.3937978621344702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-68.065223125271871</v>
          </cell>
          <cell r="J8">
            <v>-48.52350721956261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576.77465193154626</v>
          </cell>
          <cell r="J9">
            <v>1140.926129456006</v>
          </cell>
        </row>
        <row r="10">
          <cell r="B10" t="str">
            <v>CO2_O</v>
          </cell>
          <cell r="C10" t="str">
            <v>VAR_fout</v>
          </cell>
          <cell r="D10" t="str">
            <v>CHPWSTCCS</v>
          </cell>
          <cell r="I10">
            <v>643.3739647364547</v>
          </cell>
          <cell r="J10">
            <v>1088.6128324740107</v>
          </cell>
        </row>
        <row r="11">
          <cell r="B11" t="str">
            <v>CO2_O</v>
          </cell>
          <cell r="C11" t="str">
            <v>VAR_fout</v>
          </cell>
          <cell r="D11" t="str">
            <v>ITOT-CHPWSTCCS</v>
          </cell>
          <cell r="I11">
            <v>140.44914786452998</v>
          </cell>
          <cell r="J11">
            <v>714.9397852343111</v>
          </cell>
        </row>
        <row r="12">
          <cell r="B12" t="str">
            <v>CO2_O</v>
          </cell>
          <cell r="C12" t="str">
            <v>VAR_fout</v>
          </cell>
          <cell r="D12" t="str">
            <v>ITOT-CHPNGACCS</v>
          </cell>
          <cell r="I12">
            <v>0.88510195268697367</v>
          </cell>
          <cell r="J12">
            <v>37.895873033535487</v>
          </cell>
        </row>
        <row r="13">
          <cell r="B13" t="str">
            <v>CO2_O</v>
          </cell>
          <cell r="C13" t="str">
            <v>VAR_fout</v>
          </cell>
          <cell r="D13" t="str">
            <v>SUP_WSTHTGBIOCCS</v>
          </cell>
          <cell r="I13">
            <v>7.0014258722572217E-3</v>
          </cell>
          <cell r="J13">
            <v>1.0491073292690596E-2</v>
          </cell>
        </row>
        <row r="14">
          <cell r="B14" t="str">
            <v>CO2_O</v>
          </cell>
          <cell r="C14" t="str">
            <v>VAR_fout</v>
          </cell>
          <cell r="D14" t="str">
            <v>ITOT-CHPWODCCS</v>
          </cell>
          <cell r="I14">
            <v>530.96530761653321</v>
          </cell>
          <cell r="J14">
            <v>893.55582809285522</v>
          </cell>
        </row>
        <row r="15">
          <cell r="B15" t="str">
            <v>CO2_O</v>
          </cell>
          <cell r="C15" t="str">
            <v>VAR_fout</v>
          </cell>
          <cell r="D15" t="str">
            <v>EWOD-CCS</v>
          </cell>
          <cell r="I15">
            <v>0.49981355984833897</v>
          </cell>
          <cell r="J15">
            <v>3.2041244421862225</v>
          </cell>
        </row>
        <row r="16">
          <cell r="B16" t="str">
            <v>CO2_O</v>
          </cell>
          <cell r="C16" t="str">
            <v>VAR_fout</v>
          </cell>
          <cell r="D16" t="str">
            <v>ITOT-PROCESSCO2CCS</v>
          </cell>
          <cell r="I16">
            <v>0.14436520399382197</v>
          </cell>
          <cell r="J16">
            <v>1031.8800764599173</v>
          </cell>
        </row>
        <row r="17">
          <cell r="B17" t="str">
            <v>CO2_O</v>
          </cell>
          <cell r="C17" t="str">
            <v>VAR_fout</v>
          </cell>
          <cell r="D17" t="str">
            <v>SUP_WODH2CCS</v>
          </cell>
          <cell r="J17">
            <v>971.30325522702344</v>
          </cell>
        </row>
        <row r="18">
          <cell r="B18" t="str">
            <v>CO2_O</v>
          </cell>
          <cell r="C18" t="str">
            <v>VAR_fout</v>
          </cell>
          <cell r="D18" t="str">
            <v>SUP_WODBIOCCS</v>
          </cell>
          <cell r="I18">
            <v>3.3612147462613755E-2</v>
          </cell>
          <cell r="J18">
            <v>4.2832270097675838E-2</v>
          </cell>
        </row>
        <row r="19">
          <cell r="B19" t="str">
            <v>CO2_O</v>
          </cell>
          <cell r="C19" t="str">
            <v>VAR_fout</v>
          </cell>
          <cell r="D19" t="str">
            <v>SUP_NGAH2CCS</v>
          </cell>
          <cell r="J19">
            <v>14.022539803507257</v>
          </cell>
        </row>
        <row r="20">
          <cell r="B20" t="str">
            <v>CO2_O</v>
          </cell>
          <cell r="C20" t="str">
            <v>VAR_fout</v>
          </cell>
          <cell r="D20" t="str">
            <v>CT_CWODETHCCS</v>
          </cell>
          <cell r="I20">
            <v>2.9686335388413279E-3</v>
          </cell>
          <cell r="J20">
            <v>5.2877429114279924</v>
          </cell>
        </row>
        <row r="21">
          <cell r="B21" t="str">
            <v>CO2_O</v>
          </cell>
          <cell r="C21" t="str">
            <v>VAR_fout</v>
          </cell>
          <cell r="D21" t="str">
            <v>SUP_DAC</v>
          </cell>
          <cell r="I21">
            <v>7.5730618218684438E-3</v>
          </cell>
          <cell r="J21">
            <v>5.5411124141854666E-2</v>
          </cell>
        </row>
        <row r="22">
          <cell r="B22" t="str">
            <v>CO2_O</v>
          </cell>
          <cell r="C22" t="str">
            <v>VAR_fout</v>
          </cell>
          <cell r="D22" t="str">
            <v>CT_CWODBDSCCS</v>
          </cell>
          <cell r="I22">
            <v>3.1681190070518311E-2</v>
          </cell>
          <cell r="J22">
            <v>230.43144848118527</v>
          </cell>
        </row>
        <row r="23">
          <cell r="B23" t="str">
            <v>CO2_O</v>
          </cell>
          <cell r="C23" t="str">
            <v>VAR_fin</v>
          </cell>
          <cell r="D23" t="str">
            <v>D-CO2_O</v>
          </cell>
          <cell r="I23">
            <v>1893.1335833229493</v>
          </cell>
          <cell r="J23">
            <v>6132.1449337584982</v>
          </cell>
        </row>
        <row r="24">
          <cell r="B24" t="str">
            <v>CO2_O</v>
          </cell>
          <cell r="C24" t="str">
            <v>EQ_combalM</v>
          </cell>
          <cell r="D24" t="str">
            <v>-</v>
          </cell>
          <cell r="I24">
            <v>-69.879567541526953</v>
          </cell>
          <cell r="J24">
            <v>-50.869247364949459</v>
          </cell>
        </row>
        <row r="25">
          <cell r="B25" t="str">
            <v>CO2_Q</v>
          </cell>
          <cell r="C25" t="str">
            <v>VAR_fout</v>
          </cell>
          <cell r="D25" t="str">
            <v>D-CO2_O</v>
          </cell>
          <cell r="I25">
            <v>833.33276683280565</v>
          </cell>
          <cell r="J25">
            <v>1904.7621117686181</v>
          </cell>
        </row>
        <row r="26">
          <cell r="B26" t="str">
            <v>CO2_Q</v>
          </cell>
          <cell r="C26" t="str">
            <v>VAR_fin</v>
          </cell>
          <cell r="D26" t="str">
            <v>CO2SINK</v>
          </cell>
          <cell r="I26">
            <v>833.33276683280565</v>
          </cell>
          <cell r="J26">
            <v>1904.7621117686181</v>
          </cell>
        </row>
        <row r="27">
          <cell r="B27" t="str">
            <v>CO2_Q</v>
          </cell>
          <cell r="C27" t="str">
            <v>EQ_combalM</v>
          </cell>
          <cell r="D27" t="str">
            <v>-</v>
          </cell>
          <cell r="I27">
            <v>-68.065223125271871</v>
          </cell>
          <cell r="J27">
            <v>-48.52350721956261</v>
          </cell>
        </row>
        <row r="28">
          <cell r="B28" t="str">
            <v>CO2_R</v>
          </cell>
          <cell r="C28" t="str">
            <v>VAR_fout</v>
          </cell>
          <cell r="D28" t="str">
            <v>RHNM-SHLFOBR</v>
          </cell>
          <cell r="F28">
            <v>1.2120029983388101E-3</v>
          </cell>
          <cell r="G28">
            <v>3.1269681347793501</v>
          </cell>
          <cell r="H28">
            <v>3.7757205366568698</v>
          </cell>
          <cell r="I28">
            <v>1.80503913678445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4.6332334905070596</v>
          </cell>
          <cell r="H29">
            <v>14.2547273673327</v>
          </cell>
          <cell r="I29">
            <v>24.530414392247501</v>
          </cell>
          <cell r="J29">
            <v>28.048826426161099</v>
          </cell>
        </row>
        <row r="30">
          <cell r="B30" t="str">
            <v>CO2_R</v>
          </cell>
          <cell r="C30" t="str">
            <v>VAR_fout</v>
          </cell>
          <cell r="D30" t="str">
            <v>RHES-CHPNGA</v>
          </cell>
          <cell r="E30">
            <v>4.4308141437868596</v>
          </cell>
          <cell r="F30">
            <v>0.56060303564359504</v>
          </cell>
          <cell r="G30">
            <v>0.83816057785402098</v>
          </cell>
          <cell r="H30">
            <v>1.7914780441618601</v>
          </cell>
          <cell r="I30">
            <v>0.41345650973329401</v>
          </cell>
        </row>
        <row r="31">
          <cell r="B31" t="str">
            <v>CO2_R</v>
          </cell>
          <cell r="C31" t="str">
            <v>VAR_fout</v>
          </cell>
          <cell r="D31" t="str">
            <v>RHEM-SHNGABR</v>
          </cell>
          <cell r="E31">
            <v>1127.9634536943399</v>
          </cell>
          <cell r="F31">
            <v>1125.4675746462499</v>
          </cell>
          <cell r="G31">
            <v>1257.97198922447</v>
          </cell>
          <cell r="H31">
            <v>879.80469406338204</v>
          </cell>
          <cell r="I31">
            <v>192.66920512835401</v>
          </cell>
          <cell r="J31">
            <v>58.647415704673598</v>
          </cell>
        </row>
        <row r="32">
          <cell r="B32" t="str">
            <v>CO2_R</v>
          </cell>
          <cell r="C32" t="str">
            <v>VAR_fout</v>
          </cell>
          <cell r="D32" t="str">
            <v>RHSA-WHNGAHP</v>
          </cell>
          <cell r="G32">
            <v>21.664693147062401</v>
          </cell>
          <cell r="H32">
            <v>42.674166315609</v>
          </cell>
          <cell r="I32">
            <v>73.596700172531499</v>
          </cell>
          <cell r="J32">
            <v>71.564624488305498</v>
          </cell>
        </row>
        <row r="33">
          <cell r="B33" t="str">
            <v>CO2_R</v>
          </cell>
          <cell r="C33" t="str">
            <v>VAR_fout</v>
          </cell>
          <cell r="D33" t="str">
            <v>RHEM-SHLFOBR</v>
          </cell>
          <cell r="E33">
            <v>1928.71079224955</v>
          </cell>
          <cell r="F33">
            <v>1569.29230260389</v>
          </cell>
          <cell r="G33">
            <v>1646.6020450057399</v>
          </cell>
          <cell r="H33">
            <v>810.88844584267304</v>
          </cell>
          <cell r="I33">
            <v>166.38661889191599</v>
          </cell>
          <cell r="J33">
            <v>6.8758633542379197</v>
          </cell>
        </row>
        <row r="34">
          <cell r="B34" t="str">
            <v>CO2_R</v>
          </cell>
          <cell r="C34" t="str">
            <v>VAR_fout</v>
          </cell>
          <cell r="D34" t="str">
            <v>RHES-SHNGAHP</v>
          </cell>
          <cell r="G34">
            <v>46.2525599524512</v>
          </cell>
          <cell r="H34">
            <v>44.353624576012301</v>
          </cell>
          <cell r="I34">
            <v>36.455500517018699</v>
          </cell>
          <cell r="J34">
            <v>28.753790116872398</v>
          </cell>
        </row>
        <row r="35">
          <cell r="B35" t="str">
            <v>CO2_R</v>
          </cell>
          <cell r="C35" t="str">
            <v>VAR_fout</v>
          </cell>
          <cell r="D35" t="str">
            <v>RHNS-SHNGABR</v>
          </cell>
          <cell r="F35">
            <v>6.0647233057188199</v>
          </cell>
          <cell r="G35">
            <v>2.61542805669511</v>
          </cell>
          <cell r="H35">
            <v>3.4409568287493699</v>
          </cell>
          <cell r="I35">
            <v>3.3712788094525998</v>
          </cell>
          <cell r="J35">
            <v>1.75009527317851</v>
          </cell>
        </row>
        <row r="36">
          <cell r="B36" t="str">
            <v>CO2_R</v>
          </cell>
          <cell r="C36" t="str">
            <v>VAR_fout</v>
          </cell>
          <cell r="D36" t="str">
            <v>RHNS-SHLFOBR</v>
          </cell>
          <cell r="F36">
            <v>5.2262727194809398E-3</v>
          </cell>
          <cell r="G36">
            <v>1.06360595763099</v>
          </cell>
          <cell r="H36">
            <v>1.63778415625942</v>
          </cell>
          <cell r="I36">
            <v>1.3756074567143699</v>
          </cell>
        </row>
        <row r="37">
          <cell r="B37" t="str">
            <v>CO2_R</v>
          </cell>
          <cell r="C37" t="str">
            <v>VAR_fout</v>
          </cell>
          <cell r="D37" t="str">
            <v>RHNM-CHPNGA</v>
          </cell>
          <cell r="F37">
            <v>7.1014786777663597</v>
          </cell>
          <cell r="G37">
            <v>7.3897095251137896</v>
          </cell>
          <cell r="H37">
            <v>28.209863930146199</v>
          </cell>
          <cell r="I37">
            <v>14.486809966337299</v>
          </cell>
        </row>
        <row r="38">
          <cell r="B38" t="str">
            <v>CO2_R</v>
          </cell>
          <cell r="C38" t="str">
            <v>VAR_fout</v>
          </cell>
          <cell r="D38" t="str">
            <v>RHNM-SHNGAHP</v>
          </cell>
          <cell r="G38">
            <v>6.2144137637672801</v>
          </cell>
          <cell r="H38">
            <v>16.640874019854898</v>
          </cell>
          <cell r="I38">
            <v>30.533090885837499</v>
          </cell>
          <cell r="J38">
            <v>35.900681509187201</v>
          </cell>
        </row>
        <row r="39">
          <cell r="B39" t="str">
            <v>CO2_R</v>
          </cell>
          <cell r="C39" t="str">
            <v>VAR_fout</v>
          </cell>
          <cell r="D39" t="str">
            <v>RHES-SHNGABR</v>
          </cell>
          <cell r="E39">
            <v>1043.13544082453</v>
          </cell>
          <cell r="F39">
            <v>1118.08321852066</v>
          </cell>
          <cell r="G39">
            <v>639.36133202754797</v>
          </cell>
          <cell r="H39">
            <v>441.751479228356</v>
          </cell>
          <cell r="I39">
            <v>133.16910834835099</v>
          </cell>
          <cell r="J39">
            <v>51.624577205911798</v>
          </cell>
        </row>
        <row r="40">
          <cell r="B40" t="str">
            <v>CO2_R</v>
          </cell>
          <cell r="C40" t="str">
            <v>VAR_fout</v>
          </cell>
          <cell r="D40" t="str">
            <v>RHSA-WHNGABR</v>
          </cell>
          <cell r="E40">
            <v>479.81020943179999</v>
          </cell>
          <cell r="F40">
            <v>414.14428451566999</v>
          </cell>
          <cell r="G40">
            <v>546.440781154364</v>
          </cell>
          <cell r="H40">
            <v>333.004469997824</v>
          </cell>
          <cell r="I40">
            <v>118.058946785076</v>
          </cell>
          <cell r="J40">
            <v>44.445548168832602</v>
          </cell>
        </row>
        <row r="41">
          <cell r="B41" t="str">
            <v>CO2_R</v>
          </cell>
          <cell r="C41" t="str">
            <v>VAR_fout</v>
          </cell>
          <cell r="D41" t="str">
            <v>RHSA-WHLFOBR</v>
          </cell>
          <cell r="E41">
            <v>726.71271629164505</v>
          </cell>
          <cell r="F41">
            <v>572.01673724498403</v>
          </cell>
          <cell r="G41">
            <v>628.89019246682801</v>
          </cell>
          <cell r="H41">
            <v>261.18144813117101</v>
          </cell>
          <cell r="I41">
            <v>72.240607809903395</v>
          </cell>
          <cell r="J41">
            <v>1.6296137213605799</v>
          </cell>
        </row>
        <row r="42">
          <cell r="B42" t="str">
            <v>CO2_R</v>
          </cell>
          <cell r="C42" t="str">
            <v>VAR_fout</v>
          </cell>
          <cell r="D42" t="str">
            <v>RHES-SHLFOBR</v>
          </cell>
          <cell r="E42">
            <v>1783.66292267578</v>
          </cell>
          <cell r="F42">
            <v>1640.96936637984</v>
          </cell>
          <cell r="G42">
            <v>1189.8781796977601</v>
          </cell>
          <cell r="H42">
            <v>547.00264613022</v>
          </cell>
          <cell r="I42">
            <v>89.761280442257302</v>
          </cell>
          <cell r="J42">
            <v>3.9732455933683499</v>
          </cell>
        </row>
        <row r="43">
          <cell r="B43" t="str">
            <v>CO2_R</v>
          </cell>
          <cell r="C43" t="str">
            <v>VAR_fout</v>
          </cell>
          <cell r="D43" t="str">
            <v>RHNS-CHPNGA</v>
          </cell>
          <cell r="F43">
            <v>0.135417176793907</v>
          </cell>
          <cell r="G43">
            <v>0.545994028030797</v>
          </cell>
          <cell r="H43">
            <v>0.50042816317100203</v>
          </cell>
          <cell r="I43">
            <v>0.29436020755230202</v>
          </cell>
        </row>
        <row r="44">
          <cell r="B44" t="str">
            <v>CO2_R</v>
          </cell>
          <cell r="C44" t="str">
            <v>VAR_fout</v>
          </cell>
          <cell r="D44" t="str">
            <v>RHEM-CHPNGA</v>
          </cell>
          <cell r="E44">
            <v>6.7682524657957499</v>
          </cell>
          <cell r="F44">
            <v>8.5068031572679601</v>
          </cell>
          <cell r="G44">
            <v>8.8403237378368207</v>
          </cell>
          <cell r="H44">
            <v>33.782407154371697</v>
          </cell>
          <cell r="I44">
            <v>13.8157434396401</v>
          </cell>
        </row>
        <row r="45">
          <cell r="B45" t="str">
            <v>CO2_R</v>
          </cell>
          <cell r="C45" t="str">
            <v>VAR_fout</v>
          </cell>
          <cell r="D45" t="str">
            <v>RHES-SHCOABR</v>
          </cell>
          <cell r="E45">
            <v>9.2700889264410407</v>
          </cell>
          <cell r="F45">
            <v>9.2699724590546193</v>
          </cell>
          <cell r="G45">
            <v>2.3723828862393699</v>
          </cell>
          <cell r="H45">
            <v>4.4802908840092998E-2</v>
          </cell>
        </row>
        <row r="46">
          <cell r="B46" t="str">
            <v>CO2_R</v>
          </cell>
          <cell r="C46" t="str">
            <v>VAR_fout</v>
          </cell>
          <cell r="D46" t="str">
            <v>RHEM-SHNGAHP</v>
          </cell>
          <cell r="G46">
            <v>48.793234054656303</v>
          </cell>
          <cell r="H46">
            <v>89.785252101364605</v>
          </cell>
          <cell r="I46">
            <v>137.46177754706201</v>
          </cell>
          <cell r="J46">
            <v>119.657987700796</v>
          </cell>
        </row>
        <row r="47">
          <cell r="B47" t="str">
            <v>CO2_R</v>
          </cell>
          <cell r="C47" t="str">
            <v>VAR_fout</v>
          </cell>
          <cell r="D47" t="str">
            <v>RHNM-SHNGABR</v>
          </cell>
          <cell r="F47">
            <v>43.099269625061602</v>
          </cell>
          <cell r="G47">
            <v>6.7071204426705897</v>
          </cell>
          <cell r="H47">
            <v>7.5658336156632098</v>
          </cell>
          <cell r="I47">
            <v>4.0728697684968296</v>
          </cell>
        </row>
        <row r="48">
          <cell r="B48" t="str">
            <v>CO2_R</v>
          </cell>
          <cell r="C48" t="str">
            <v>VAR_comnet</v>
          </cell>
          <cell r="D48" t="str">
            <v>-</v>
          </cell>
          <cell r="E48">
            <v>7110.4646907036704</v>
          </cell>
          <cell r="F48">
            <v>6514.7181896243201</v>
          </cell>
          <cell r="G48">
            <v>6070.2023473320096</v>
          </cell>
          <cell r="H48">
            <v>3562.0911031118198</v>
          </cell>
          <cell r="I48">
            <v>1114.49841621526</v>
          </cell>
          <cell r="J48">
            <v>452.87226926288503</v>
          </cell>
        </row>
        <row r="49">
          <cell r="B49" t="str">
            <v>CO2_S</v>
          </cell>
          <cell r="C49" t="str">
            <v>VAR_fout</v>
          </cell>
          <cell r="D49" t="str">
            <v>SCOM-SHNGAHP</v>
          </cell>
          <cell r="G49">
            <v>50.5965291741458</v>
          </cell>
          <cell r="H49">
            <v>86.781669707772707</v>
          </cell>
          <cell r="I49">
            <v>132.722203547352</v>
          </cell>
          <cell r="J49">
            <v>123.397157570121</v>
          </cell>
        </row>
        <row r="50">
          <cell r="B50" t="str">
            <v>CO2_S</v>
          </cell>
          <cell r="C50" t="str">
            <v>VAR_fout</v>
          </cell>
          <cell r="D50" t="str">
            <v>SCOM-CHPNGA</v>
          </cell>
          <cell r="E50">
            <v>94.372044939759405</v>
          </cell>
          <cell r="F50">
            <v>98.061692211051906</v>
          </cell>
          <cell r="G50">
            <v>2.0581490032384702</v>
          </cell>
          <cell r="H50">
            <v>4.9324504126790396</v>
          </cell>
          <cell r="I50">
            <v>2.2859646435072598</v>
          </cell>
        </row>
        <row r="51">
          <cell r="B51" t="str">
            <v>CO2_S</v>
          </cell>
          <cell r="C51" t="str">
            <v>VAR_fout</v>
          </cell>
          <cell r="D51" t="str">
            <v>SCOM-SHNGABR</v>
          </cell>
          <cell r="E51">
            <v>1440.9461096530199</v>
          </cell>
          <cell r="F51">
            <v>1508.6877787609901</v>
          </cell>
          <cell r="G51">
            <v>1259.73701721416</v>
          </cell>
          <cell r="H51">
            <v>848.89149266214395</v>
          </cell>
          <cell r="I51">
            <v>218.05392297019699</v>
          </cell>
          <cell r="J51">
            <v>62.805527687895001</v>
          </cell>
        </row>
        <row r="52">
          <cell r="B52" t="str">
            <v>CO2_S</v>
          </cell>
          <cell r="C52" t="str">
            <v>VAR_fout</v>
          </cell>
          <cell r="D52" t="str">
            <v>SCOM-SHLFOBR</v>
          </cell>
          <cell r="E52">
            <v>2229.9141340367701</v>
          </cell>
          <cell r="F52">
            <v>2010.1533636163799</v>
          </cell>
          <cell r="G52">
            <v>1751.45198185084</v>
          </cell>
          <cell r="H52">
            <v>914.04137218062897</v>
          </cell>
          <cell r="I52">
            <v>230.94106388809899</v>
          </cell>
          <cell r="J52">
            <v>6.0674288069720701</v>
          </cell>
        </row>
        <row r="53">
          <cell r="B53" t="str">
            <v>CO2_S</v>
          </cell>
          <cell r="C53" t="str">
            <v>VAR_comnet</v>
          </cell>
          <cell r="D53" t="str">
            <v>-</v>
          </cell>
          <cell r="E53">
            <v>3765.2322886295501</v>
          </cell>
          <cell r="F53">
            <v>3616.9028345884199</v>
          </cell>
          <cell r="G53">
            <v>3063.8436772423902</v>
          </cell>
          <cell r="H53">
            <v>1854.6469849632199</v>
          </cell>
          <cell r="I53">
            <v>584.003155049155</v>
          </cell>
          <cell r="J53">
            <v>192.270114064989</v>
          </cell>
        </row>
        <row r="54">
          <cell r="B54" t="str">
            <v>CO2_T</v>
          </cell>
          <cell r="C54" t="str">
            <v>VAR_fout</v>
          </cell>
          <cell r="D54" t="str">
            <v>T_B_u-ICENGAEXT</v>
          </cell>
          <cell r="E54">
            <v>1.7766159117322801E-2</v>
          </cell>
          <cell r="F54">
            <v>1.7925751543587099E-2</v>
          </cell>
          <cell r="G54">
            <v>1.7841024070179099E-2</v>
          </cell>
        </row>
        <row r="55">
          <cell r="B55" t="str">
            <v>CO2_T</v>
          </cell>
          <cell r="C55" t="str">
            <v>VAR_fout</v>
          </cell>
          <cell r="D55" t="str">
            <v>TFHGV-ICENGA</v>
          </cell>
          <cell r="E55">
            <v>3.5123897274289697</v>
          </cell>
          <cell r="F55">
            <v>0.1042217321330286</v>
          </cell>
          <cell r="G55">
            <v>0.10936900835348756</v>
          </cell>
          <cell r="H55">
            <v>0.10841597129508013</v>
          </cell>
          <cell r="I55">
            <v>9.87916250245265E-2</v>
          </cell>
          <cell r="J55">
            <v>7.8619900429327608E-3</v>
          </cell>
        </row>
        <row r="56">
          <cell r="B56" t="str">
            <v>CO2_T</v>
          </cell>
          <cell r="C56" t="str">
            <v>VAR_fout</v>
          </cell>
          <cell r="D56" t="str">
            <v>T-Plg-GSL-mix_S1</v>
          </cell>
          <cell r="E56">
            <v>2.2106451031925701E-2</v>
          </cell>
          <cell r="F56">
            <v>0.26710690118363201</v>
          </cell>
          <cell r="G56">
            <v>0.23889602952227001</v>
          </cell>
          <cell r="H56">
            <v>0.22374317124134208</v>
          </cell>
          <cell r="I56">
            <v>8.2210748441596121E-2</v>
          </cell>
          <cell r="J56">
            <v>1.3297646637537561E-2</v>
          </cell>
        </row>
        <row r="57">
          <cell r="B57" t="str">
            <v>CO2_T</v>
          </cell>
          <cell r="C57" t="str">
            <v>VAR_fout</v>
          </cell>
          <cell r="D57" t="str">
            <v>T-Plg-GSL-mix_S2</v>
          </cell>
          <cell r="E57">
            <v>6.3974997562086902</v>
          </cell>
          <cell r="F57">
            <v>10.990523490319131</v>
          </cell>
          <cell r="G57">
            <v>10.039240246365249</v>
          </cell>
          <cell r="H57">
            <v>9.7722833248753496</v>
          </cell>
          <cell r="I57">
            <v>0.3656258708432038</v>
          </cell>
          <cell r="J57">
            <v>5.3684963517965603E-2</v>
          </cell>
        </row>
        <row r="58">
          <cell r="B58" t="str">
            <v>CO2_T</v>
          </cell>
          <cell r="C58" t="str">
            <v>VAR_fout</v>
          </cell>
          <cell r="D58" t="str">
            <v>T-Plg-GSL-mix_S3</v>
          </cell>
          <cell r="E58">
            <v>6.9705200885984899</v>
          </cell>
          <cell r="F58">
            <v>18.009521356792717</v>
          </cell>
          <cell r="G58">
            <v>124.00390943949</v>
          </cell>
          <cell r="H58">
            <v>495.07452561047364</v>
          </cell>
          <cell r="I58">
            <v>526.31837668137644</v>
          </cell>
          <cell r="J58">
            <v>60.856803169453315</v>
          </cell>
        </row>
        <row r="59">
          <cell r="B59" t="str">
            <v>CO2_T</v>
          </cell>
          <cell r="C59" t="str">
            <v>VAR_fout</v>
          </cell>
          <cell r="D59" t="str">
            <v>T-Plg-GSL-mix_S4</v>
          </cell>
          <cell r="E59">
            <v>12.4639720420363</v>
          </cell>
          <cell r="F59">
            <v>19.749609380347408</v>
          </cell>
          <cell r="G59">
            <v>18.458139749169565</v>
          </cell>
          <cell r="H59">
            <v>13.394718703901061</v>
          </cell>
          <cell r="I59">
            <v>0.44296393949167279</v>
          </cell>
          <cell r="J59">
            <v>5.1642507310550097E-2</v>
          </cell>
        </row>
        <row r="60">
          <cell r="B60" t="str">
            <v>CO2_T</v>
          </cell>
          <cell r="C60" t="str">
            <v>VAR_fout</v>
          </cell>
          <cell r="D60" t="str">
            <v>TFLGV-HYBDSL</v>
          </cell>
          <cell r="F60">
            <v>32.685364233346597</v>
          </cell>
          <cell r="G60">
            <v>144.50048254754461</v>
          </cell>
          <cell r="H60">
            <v>232.75127556891579</v>
          </cell>
          <cell r="I60">
            <v>26.8833504455542</v>
          </cell>
        </row>
        <row r="61">
          <cell r="B61" t="str">
            <v>CO2_T</v>
          </cell>
          <cell r="C61" t="str">
            <v>VAR_fout</v>
          </cell>
          <cell r="D61" t="str">
            <v>TFLGV-ICEGSLExt</v>
          </cell>
          <cell r="E61">
            <v>64.610620977370601</v>
          </cell>
          <cell r="F61">
            <v>128.760914785826</v>
          </cell>
          <cell r="G61">
            <v>40.137573150767203</v>
          </cell>
          <cell r="H61">
            <v>20.0054132309848</v>
          </cell>
        </row>
        <row r="62">
          <cell r="B62" t="str">
            <v>CO2_T</v>
          </cell>
          <cell r="C62" t="str">
            <v>VAR_fout</v>
          </cell>
          <cell r="D62" t="str">
            <v>TFLGV-ICEDSLExt</v>
          </cell>
          <cell r="E62">
            <v>788.171373349384</v>
          </cell>
          <cell r="F62">
            <v>545.29021181644896</v>
          </cell>
          <cell r="G62">
            <v>399.71834334210001</v>
          </cell>
          <cell r="H62">
            <v>199.78474676303901</v>
          </cell>
        </row>
        <row r="63">
          <cell r="B63" t="str">
            <v>CO2_T</v>
          </cell>
          <cell r="C63" t="str">
            <v>VAR_fout</v>
          </cell>
          <cell r="D63" t="str">
            <v>T_C-ICE-NGA-S1</v>
          </cell>
          <cell r="E63">
            <v>0.19832471067303309</v>
          </cell>
          <cell r="F63">
            <v>7.127937936740214E-2</v>
          </cell>
          <cell r="G63">
            <v>6.0998450044002679E-2</v>
          </cell>
          <cell r="H63">
            <v>1.0650451017862324E-2</v>
          </cell>
          <cell r="I63">
            <v>4.56528659215182E-4</v>
          </cell>
        </row>
        <row r="64">
          <cell r="B64" t="str">
            <v>CO2_T</v>
          </cell>
          <cell r="C64" t="str">
            <v>VAR_fout</v>
          </cell>
          <cell r="D64" t="str">
            <v>T_C-ICE-NGA-S2</v>
          </cell>
          <cell r="E64">
            <v>1.8755807699615721</v>
          </cell>
          <cell r="F64">
            <v>0.89170039215795516</v>
          </cell>
          <cell r="G64">
            <v>0.86820598849241482</v>
          </cell>
          <cell r="H64">
            <v>1.2267089448152715E-2</v>
          </cell>
          <cell r="I64">
            <v>9.7647506676851203E-4</v>
          </cell>
        </row>
        <row r="65">
          <cell r="B65" t="str">
            <v>CO2_T</v>
          </cell>
          <cell r="C65" t="str">
            <v>VAR_fout</v>
          </cell>
          <cell r="D65" t="str">
            <v>TFLGV-ICEDSL</v>
          </cell>
          <cell r="E65">
            <v>325.62602207629789</v>
          </cell>
          <cell r="F65">
            <v>384.71594147994085</v>
          </cell>
          <cell r="G65">
            <v>364.88024361210876</v>
          </cell>
          <cell r="H65">
            <v>153.47148852067878</v>
          </cell>
          <cell r="I65">
            <v>3.3725575608733599E-2</v>
          </cell>
        </row>
        <row r="66">
          <cell r="B66" t="str">
            <v>CO2_T</v>
          </cell>
          <cell r="C66" t="str">
            <v>VAR_fout</v>
          </cell>
          <cell r="D66" t="str">
            <v>T_C-ICE-NGA-S3</v>
          </cell>
          <cell r="E66">
            <v>0.23744581210017648</v>
          </cell>
          <cell r="F66">
            <v>0.13579348112352035</v>
          </cell>
          <cell r="G66">
            <v>0.13536394601934498</v>
          </cell>
          <cell r="H66">
            <v>3.2636636804937912E-2</v>
          </cell>
          <cell r="I66">
            <v>1.211303780738814E-3</v>
          </cell>
        </row>
        <row r="67">
          <cell r="B67" t="str">
            <v>CO2_T</v>
          </cell>
          <cell r="C67" t="str">
            <v>VAR_fout</v>
          </cell>
          <cell r="D67" t="str">
            <v>T_C-ICE-NGA-S4</v>
          </cell>
          <cell r="E67">
            <v>2.7091566044124189</v>
          </cell>
          <cell r="F67">
            <v>2.6627542643549189</v>
          </cell>
          <cell r="G67">
            <v>2.4750347236797166</v>
          </cell>
          <cell r="H67">
            <v>7.5266081795621192E-3</v>
          </cell>
          <cell r="I67">
            <v>1.0600543026818619E-3</v>
          </cell>
        </row>
        <row r="68">
          <cell r="B68" t="str">
            <v>CO2_T</v>
          </cell>
          <cell r="C68" t="str">
            <v>VAR_fout</v>
          </cell>
          <cell r="D68" t="str">
            <v>T_C-MHY-GSL-S1</v>
          </cell>
          <cell r="F68">
            <v>1.5737540054020501E-2</v>
          </cell>
          <cell r="G68">
            <v>0.12058725124164289</v>
          </cell>
          <cell r="H68">
            <v>0.23559700943005912</v>
          </cell>
          <cell r="I68">
            <v>6.41222649091336E-2</v>
          </cell>
        </row>
        <row r="69">
          <cell r="B69" t="str">
            <v>CO2_T</v>
          </cell>
          <cell r="C69" t="str">
            <v>VAR_fout</v>
          </cell>
          <cell r="D69" t="str">
            <v>T_C-MHY-GSL-S2</v>
          </cell>
          <cell r="F69">
            <v>1.78249123439784E-2</v>
          </cell>
          <cell r="G69">
            <v>0.15767552863591208</v>
          </cell>
          <cell r="H69">
            <v>0.27649015121515591</v>
          </cell>
          <cell r="I69">
            <v>6.8421291061761105E-2</v>
          </cell>
        </row>
        <row r="70">
          <cell r="B70" t="str">
            <v>CO2_T</v>
          </cell>
          <cell r="C70" t="str">
            <v>VAR_fout</v>
          </cell>
          <cell r="D70" t="str">
            <v>T_C-MHY-DSL-S1</v>
          </cell>
          <cell r="F70">
            <v>1.51925739791952E-2</v>
          </cell>
          <cell r="G70">
            <v>9.6702046235069006E-2</v>
          </cell>
          <cell r="H70">
            <v>0.20144769319703704</v>
          </cell>
          <cell r="I70">
            <v>5.6594690287367876E-2</v>
          </cell>
        </row>
        <row r="71">
          <cell r="B71" t="str">
            <v>CO2_T</v>
          </cell>
          <cell r="C71" t="str">
            <v>VAR_fout</v>
          </cell>
          <cell r="D71" t="str">
            <v>T_C-MHY-GSL-S3</v>
          </cell>
          <cell r="F71">
            <v>1.9446794796277402E-2</v>
          </cell>
          <cell r="G71">
            <v>0.17045755375472429</v>
          </cell>
          <cell r="H71">
            <v>0.30170450694061968</v>
          </cell>
          <cell r="I71">
            <v>6.7842017782221403E-2</v>
          </cell>
        </row>
        <row r="72">
          <cell r="B72" t="str">
            <v>CO2_T</v>
          </cell>
          <cell r="C72" t="str">
            <v>VAR_fout</v>
          </cell>
          <cell r="D72" t="str">
            <v>T_C-MHY-DSL-S2</v>
          </cell>
          <cell r="F72">
            <v>1.7408254726780401E-2</v>
          </cell>
          <cell r="G72">
            <v>0.1263450688428111</v>
          </cell>
          <cell r="H72">
            <v>0.25348822168807389</v>
          </cell>
          <cell r="I72">
            <v>5.8611348980308182E-2</v>
          </cell>
        </row>
        <row r="73">
          <cell r="B73" t="str">
            <v>CO2_T</v>
          </cell>
          <cell r="C73" t="str">
            <v>VAR_fout</v>
          </cell>
          <cell r="D73" t="str">
            <v>T_C-MHY-GSL-S4</v>
          </cell>
          <cell r="F73">
            <v>2.2966833192866101E-2</v>
          </cell>
          <cell r="G73">
            <v>0.22200868217000361</v>
          </cell>
          <cell r="H73">
            <v>0.48026292183170916</v>
          </cell>
          <cell r="I73">
            <v>0.1137488102098711</v>
          </cell>
        </row>
        <row r="74">
          <cell r="B74" t="str">
            <v>CO2_T</v>
          </cell>
          <cell r="C74" t="str">
            <v>VAR_fout</v>
          </cell>
          <cell r="D74" t="str">
            <v>T_C-MHY-DSL-S3</v>
          </cell>
          <cell r="F74">
            <v>1.8754004260715801E-2</v>
          </cell>
          <cell r="G74">
            <v>0.13341884119736039</v>
          </cell>
          <cell r="H74">
            <v>0.2504912806219286</v>
          </cell>
          <cell r="I74">
            <v>5.903084664681265E-2</v>
          </cell>
        </row>
        <row r="75">
          <cell r="B75" t="str">
            <v>CO2_T</v>
          </cell>
          <cell r="C75" t="str">
            <v>VAR_fout</v>
          </cell>
          <cell r="D75" t="str">
            <v>T_B_c-HYBDSL-S1</v>
          </cell>
          <cell r="F75">
            <v>16.9430721811156</v>
          </cell>
          <cell r="G75">
            <v>16.970569335362338</v>
          </cell>
          <cell r="I75">
            <v>4.6784216664483199E-4</v>
          </cell>
          <cell r="J75">
            <v>1.6314358777974001E-4</v>
          </cell>
        </row>
        <row r="76">
          <cell r="B76" t="str">
            <v>CO2_T</v>
          </cell>
          <cell r="C76" t="str">
            <v>VAR_fout</v>
          </cell>
          <cell r="D76" t="str">
            <v>T_C-MHY-DSL-S4</v>
          </cell>
          <cell r="F76">
            <v>1.7477363552437699E-2</v>
          </cell>
          <cell r="G76">
            <v>7.7544108412799004E-2</v>
          </cell>
          <cell r="H76">
            <v>0.12997098532291329</v>
          </cell>
          <cell r="I76">
            <v>2.8309532105398397E-2</v>
          </cell>
        </row>
        <row r="77">
          <cell r="B77" t="str">
            <v>CO2_T</v>
          </cell>
          <cell r="C77" t="str">
            <v>VAR_fout</v>
          </cell>
          <cell r="D77" t="str">
            <v>T_B_c-HYBDSL-S2</v>
          </cell>
          <cell r="F77">
            <v>5.5144754196068499E-2</v>
          </cell>
          <cell r="G77">
            <v>7.2133980854240595E-2</v>
          </cell>
          <cell r="I77">
            <v>6.5344266056943602E-4</v>
          </cell>
          <cell r="J77">
            <v>2.9604525060518801E-4</v>
          </cell>
        </row>
        <row r="78">
          <cell r="B78" t="str">
            <v>CO2_T</v>
          </cell>
          <cell r="C78" t="str">
            <v>VAR_fout</v>
          </cell>
          <cell r="D78" t="str">
            <v>T_B_c-HYBDSL-S3</v>
          </cell>
          <cell r="F78">
            <v>2.5072314139201499E-2</v>
          </cell>
          <cell r="G78">
            <v>3.5282049206845301E-2</v>
          </cell>
          <cell r="H78">
            <v>1.3466101856293499E-4</v>
          </cell>
        </row>
        <row r="79">
          <cell r="B79" t="str">
            <v>CO2_T</v>
          </cell>
          <cell r="C79" t="str">
            <v>VAR_fout</v>
          </cell>
          <cell r="D79" t="str">
            <v>T_B_c-HYBDSL-S4</v>
          </cell>
          <cell r="F79">
            <v>2.0005587077766302E-3</v>
          </cell>
          <cell r="G79">
            <v>5.4973160191823904E-3</v>
          </cell>
        </row>
        <row r="80">
          <cell r="B80" t="str">
            <v>CO2_T</v>
          </cell>
          <cell r="C80" t="str">
            <v>VAR_fout</v>
          </cell>
          <cell r="D80" t="str">
            <v>TFHGV-ICEDSLExt</v>
          </cell>
          <cell r="E80">
            <v>1410.1941198028801</v>
          </cell>
          <cell r="F80">
            <v>1167.2443725389001</v>
          </cell>
          <cell r="G80">
            <v>839.13100518865303</v>
          </cell>
          <cell r="H80">
            <v>356.22464816719798</v>
          </cell>
        </row>
        <row r="81">
          <cell r="B81" t="str">
            <v>CO2_T</v>
          </cell>
          <cell r="C81" t="str">
            <v>VAR_fout</v>
          </cell>
          <cell r="D81" t="str">
            <v>TPSHPGSLEXT</v>
          </cell>
          <cell r="E81">
            <v>129.873812963153</v>
          </cell>
          <cell r="F81">
            <v>6.4158483745603795E-4</v>
          </cell>
          <cell r="G81">
            <v>1.98619781685139E-2</v>
          </cell>
          <cell r="H81">
            <v>2.0681404153813199E-2</v>
          </cell>
          <cell r="I81">
            <v>1.85732924799662E-2</v>
          </cell>
        </row>
        <row r="82">
          <cell r="B82" t="str">
            <v>CO2_T</v>
          </cell>
          <cell r="C82" t="str">
            <v>VAR_fout</v>
          </cell>
          <cell r="D82" t="str">
            <v>T_TW-ICEGSL-S1</v>
          </cell>
          <cell r="E82">
            <v>3.2515258839456349</v>
          </cell>
          <cell r="F82">
            <v>22.95685000269286</v>
          </cell>
          <cell r="G82">
            <v>35.925743956986167</v>
          </cell>
          <cell r="H82">
            <v>52.527029390622232</v>
          </cell>
          <cell r="I82">
            <v>69.43199774911659</v>
          </cell>
          <cell r="J82">
            <v>16.252408949867839</v>
          </cell>
        </row>
        <row r="83">
          <cell r="B83" t="str">
            <v>CO2_T</v>
          </cell>
          <cell r="C83" t="str">
            <v>VAR_fout</v>
          </cell>
          <cell r="D83" t="str">
            <v>TPSHPDSLEXT</v>
          </cell>
          <cell r="E83">
            <v>1273.9831592043399</v>
          </cell>
          <cell r="F83">
            <v>1020.5545307229</v>
          </cell>
          <cell r="G83">
            <v>955.69341488768202</v>
          </cell>
          <cell r="H83">
            <v>890.910844473927</v>
          </cell>
          <cell r="I83">
            <v>1197.9439497616499</v>
          </cell>
          <cell r="J83">
            <v>1197.9150163377601</v>
          </cell>
        </row>
        <row r="84">
          <cell r="B84" t="str">
            <v>CO2_T</v>
          </cell>
          <cell r="C84" t="str">
            <v>VAR_fout</v>
          </cell>
          <cell r="D84" t="str">
            <v>T_TW-ICEGSL-S2</v>
          </cell>
          <cell r="E84">
            <v>8.2118475694094499</v>
          </cell>
          <cell r="F84">
            <v>12.028045653728171</v>
          </cell>
          <cell r="G84">
            <v>11.147389666136492</v>
          </cell>
          <cell r="H84">
            <v>7.574602237914565</v>
          </cell>
          <cell r="I84">
            <v>5.9942208215212997E-2</v>
          </cell>
          <cell r="J84">
            <v>2.8959998967867079E-2</v>
          </cell>
        </row>
        <row r="85">
          <cell r="B85" t="str">
            <v>CO2_T</v>
          </cell>
          <cell r="C85" t="str">
            <v>VAR_fout</v>
          </cell>
          <cell r="D85" t="str">
            <v>T_TW-ICEGSL-S3</v>
          </cell>
          <cell r="E85">
            <v>12.397323010528378</v>
          </cell>
          <cell r="F85">
            <v>0.58890251129039906</v>
          </cell>
          <cell r="G85">
            <v>0.6494828541578711</v>
          </cell>
          <cell r="H85">
            <v>0.62132827984445471</v>
          </cell>
          <cell r="I85">
            <v>0.23704971472075584</v>
          </cell>
          <cell r="J85">
            <v>2.9680044636722802E-2</v>
          </cell>
        </row>
        <row r="86">
          <cell r="B86" t="str">
            <v>CO2_T</v>
          </cell>
          <cell r="C86" t="str">
            <v>VAR_fout</v>
          </cell>
          <cell r="D86" t="str">
            <v>T_C-ICEGSLEXT</v>
          </cell>
          <cell r="E86">
            <v>4722.2893626863597</v>
          </cell>
          <cell r="F86">
            <v>4315.8409113157404</v>
          </cell>
          <cell r="G86">
            <v>3055.0729326447599</v>
          </cell>
          <cell r="H86">
            <v>828.26173826676495</v>
          </cell>
        </row>
        <row r="87">
          <cell r="B87" t="str">
            <v>CO2_T</v>
          </cell>
          <cell r="C87" t="str">
            <v>VAR_fout</v>
          </cell>
          <cell r="D87" t="str">
            <v>T_TW-ICEGSL-S4</v>
          </cell>
          <cell r="E87">
            <v>7.1092642222567104</v>
          </cell>
          <cell r="F87">
            <v>0.68376024482112907</v>
          </cell>
          <cell r="G87">
            <v>0.7586034641807935</v>
          </cell>
          <cell r="H87">
            <v>0.71609619682741588</v>
          </cell>
          <cell r="I87">
            <v>0.68767564855478613</v>
          </cell>
          <cell r="J87">
            <v>7.3273818456924933E-2</v>
          </cell>
        </row>
        <row r="88">
          <cell r="B88" t="str">
            <v>CO2_T</v>
          </cell>
          <cell r="C88" t="str">
            <v>VAR_fout</v>
          </cell>
          <cell r="D88" t="str">
            <v>T_C-ICEDSLEXT</v>
          </cell>
          <cell r="E88">
            <v>3821.2861984331298</v>
          </cell>
          <cell r="F88">
            <v>3569.7777879918299</v>
          </cell>
          <cell r="G88">
            <v>2582.8979694176901</v>
          </cell>
          <cell r="H88">
            <v>1173.87415095694</v>
          </cell>
        </row>
        <row r="89">
          <cell r="B89" t="str">
            <v>CO2_T</v>
          </cell>
          <cell r="C89" t="str">
            <v>VAR_fout</v>
          </cell>
          <cell r="D89" t="str">
            <v>T_TW-ICEGSLEXT</v>
          </cell>
          <cell r="E89">
            <v>146.772275014976</v>
          </cell>
          <cell r="F89">
            <v>103.334767366378</v>
          </cell>
          <cell r="G89">
            <v>70.392079605594404</v>
          </cell>
          <cell r="H89">
            <v>33.447945584745298</v>
          </cell>
        </row>
        <row r="90">
          <cell r="B90" t="str">
            <v>CO2_T</v>
          </cell>
          <cell r="C90" t="str">
            <v>VAR_fout</v>
          </cell>
          <cell r="D90" t="str">
            <v>TFLGV-ICENGA</v>
          </cell>
          <cell r="E90">
            <v>0.5378428291632219</v>
          </cell>
          <cell r="F90">
            <v>0.50565427328944867</v>
          </cell>
          <cell r="G90">
            <v>0.66246499402968617</v>
          </cell>
          <cell r="H90">
            <v>8.732912449199489E-3</v>
          </cell>
          <cell r="I90">
            <v>6.8533135191331399E-4</v>
          </cell>
        </row>
        <row r="91">
          <cell r="B91" t="str">
            <v>CO2_T</v>
          </cell>
          <cell r="C91" t="str">
            <v>VAR_fout</v>
          </cell>
          <cell r="D91" t="str">
            <v>T_B_c-ICENGA-S1</v>
          </cell>
          <cell r="F91">
            <v>1.3126067016648601E-2</v>
          </cell>
          <cell r="G91">
            <v>5.4175601595591899E-2</v>
          </cell>
          <cell r="I91">
            <v>4.7743313602669E-5</v>
          </cell>
        </row>
        <row r="92">
          <cell r="B92" t="str">
            <v>CO2_T</v>
          </cell>
          <cell r="C92" t="str">
            <v>VAR_fout</v>
          </cell>
          <cell r="D92" t="str">
            <v>T_B_c-ICENGA-S2</v>
          </cell>
          <cell r="F92">
            <v>1.0053804537234499E-2</v>
          </cell>
          <cell r="G92">
            <v>3.7388656376596496E-2</v>
          </cell>
          <cell r="I92">
            <v>5.0413392946501997E-5</v>
          </cell>
        </row>
        <row r="93">
          <cell r="B93" t="str">
            <v>CO2_T</v>
          </cell>
          <cell r="C93" t="str">
            <v>VAR_fout</v>
          </cell>
          <cell r="D93" t="str">
            <v>T_B_u-ICEDSL-S1</v>
          </cell>
          <cell r="E93">
            <v>2.0805450228947822E-2</v>
          </cell>
          <cell r="F93">
            <v>8.1912971880200899E-2</v>
          </cell>
          <cell r="G93">
            <v>14.50911868307321</v>
          </cell>
          <cell r="H93">
            <v>3.2433920860192901E-3</v>
          </cell>
          <cell r="I93">
            <v>8.62319992050145E-5</v>
          </cell>
        </row>
        <row r="94">
          <cell r="B94" t="str">
            <v>CO2_T</v>
          </cell>
          <cell r="C94" t="str">
            <v>VAR_fout</v>
          </cell>
          <cell r="D94" t="str">
            <v>T_B_c-ICENGA-S3</v>
          </cell>
          <cell r="F94">
            <v>8.0224942890725504E-3</v>
          </cell>
          <cell r="G94">
            <v>2.6429868120074491E-2</v>
          </cell>
        </row>
        <row r="95">
          <cell r="B95" t="str">
            <v>CO2_T</v>
          </cell>
          <cell r="C95" t="str">
            <v>VAR_fout</v>
          </cell>
          <cell r="D95" t="str">
            <v>T_B_u-ICEDSL-S2</v>
          </cell>
          <cell r="E95">
            <v>7.93445782075419</v>
          </cell>
          <cell r="F95">
            <v>9.26434828799934</v>
          </cell>
          <cell r="G95">
            <v>16.266661411534692</v>
          </cell>
        </row>
        <row r="96">
          <cell r="B96" t="str">
            <v>CO2_T</v>
          </cell>
          <cell r="C96" t="str">
            <v>VAR_fout</v>
          </cell>
          <cell r="D96" t="str">
            <v>T_B_c-ICENGA-S4</v>
          </cell>
          <cell r="F96">
            <v>7.6431016603801995E-4</v>
          </cell>
          <cell r="G96">
            <v>5.0631203769961296E-3</v>
          </cell>
        </row>
        <row r="97">
          <cell r="B97" t="str">
            <v>CO2_T</v>
          </cell>
          <cell r="C97" t="str">
            <v>VAR_fout</v>
          </cell>
          <cell r="D97" t="str">
            <v>T_B_u-ICEDSL-S3</v>
          </cell>
          <cell r="E97">
            <v>44.754398442018307</v>
          </cell>
          <cell r="F97">
            <v>63.452376127609703</v>
          </cell>
          <cell r="G97">
            <v>112.00619889749618</v>
          </cell>
        </row>
        <row r="98">
          <cell r="B98" t="str">
            <v>CO2_T</v>
          </cell>
          <cell r="C98" t="str">
            <v>VAR_fout</v>
          </cell>
          <cell r="D98" t="str">
            <v>T_B_u-ICEDSL-S4</v>
          </cell>
          <cell r="E98">
            <v>0.3477319552463245</v>
          </cell>
          <cell r="F98">
            <v>5.9966028433278678E-3</v>
          </cell>
          <cell r="G98">
            <v>1.9117752163852191E-2</v>
          </cell>
        </row>
        <row r="99">
          <cell r="B99" t="str">
            <v>CO2_T</v>
          </cell>
          <cell r="C99" t="str">
            <v>VAR_fout</v>
          </cell>
          <cell r="D99" t="str">
            <v>T_B_c-ICENGAEXT</v>
          </cell>
          <cell r="E99">
            <v>7.8178163934843198E-3</v>
          </cell>
          <cell r="F99">
            <v>7.8406914126975206E-3</v>
          </cell>
          <cell r="G99">
            <v>7.7425524599646096E-3</v>
          </cell>
        </row>
        <row r="100">
          <cell r="B100" t="str">
            <v>CO2_T</v>
          </cell>
          <cell r="C100" t="str">
            <v>VAR_fout</v>
          </cell>
          <cell r="D100" t="str">
            <v>T_B_u-ICEDSLEXT</v>
          </cell>
          <cell r="E100">
            <v>1.2708103356079501</v>
          </cell>
          <cell r="F100">
            <v>1.26946690313621</v>
          </cell>
          <cell r="G100">
            <v>1.26432803603889</v>
          </cell>
        </row>
        <row r="101">
          <cell r="B101" t="str">
            <v>CO2_T</v>
          </cell>
          <cell r="C101" t="str">
            <v>VAR_fout</v>
          </cell>
          <cell r="D101" t="str">
            <v>T_C-HYBGSLEXT</v>
          </cell>
          <cell r="E101">
            <v>92.577083247852997</v>
          </cell>
          <cell r="F101">
            <v>91.724654431945893</v>
          </cell>
          <cell r="G101">
            <v>68.2770739504451</v>
          </cell>
          <cell r="H101">
            <v>32.395095102633</v>
          </cell>
        </row>
        <row r="102">
          <cell r="B102" t="str">
            <v>CO2_T</v>
          </cell>
          <cell r="C102" t="str">
            <v>VAR_fout</v>
          </cell>
          <cell r="D102" t="str">
            <v>TPAVDKEREXT</v>
          </cell>
          <cell r="E102">
            <v>79.576349423418094</v>
          </cell>
          <cell r="F102">
            <v>100.796237247683</v>
          </cell>
          <cell r="G102">
            <v>132.626068984081</v>
          </cell>
          <cell r="H102">
            <v>185.675788544743</v>
          </cell>
          <cell r="I102">
            <v>154.38211110512901</v>
          </cell>
          <cell r="J102">
            <v>123.088433665514</v>
          </cell>
        </row>
        <row r="103">
          <cell r="B103" t="str">
            <v>CO2_T</v>
          </cell>
          <cell r="C103" t="str">
            <v>VAR_fout</v>
          </cell>
          <cell r="D103" t="str">
            <v>T_C-ICE-GSL-S1</v>
          </cell>
          <cell r="E103">
            <v>36.684402679184551</v>
          </cell>
          <cell r="F103">
            <v>40.624367900088608</v>
          </cell>
          <cell r="G103">
            <v>28.823487636669224</v>
          </cell>
          <cell r="H103">
            <v>22.096218285823877</v>
          </cell>
          <cell r="I103">
            <v>0.1352022292300363</v>
          </cell>
        </row>
        <row r="104">
          <cell r="B104" t="str">
            <v>CO2_T</v>
          </cell>
          <cell r="C104" t="str">
            <v>VAR_fout</v>
          </cell>
          <cell r="D104" t="str">
            <v>TFLGV-ICEGSL</v>
          </cell>
          <cell r="E104">
            <v>36.94284555282249</v>
          </cell>
          <cell r="F104">
            <v>42.59229194994645</v>
          </cell>
          <cell r="G104">
            <v>64.609385727614068</v>
          </cell>
          <cell r="H104">
            <v>100.52599167866128</v>
          </cell>
          <cell r="I104">
            <v>14.308438168184001</v>
          </cell>
        </row>
        <row r="105">
          <cell r="B105" t="str">
            <v>CO2_T</v>
          </cell>
          <cell r="C105" t="str">
            <v>VAR_fout</v>
          </cell>
          <cell r="D105" t="str">
            <v>T_C-ICE-GSL-S2</v>
          </cell>
          <cell r="E105">
            <v>287.83705856966492</v>
          </cell>
          <cell r="F105">
            <v>391.65164597981538</v>
          </cell>
          <cell r="G105">
            <v>370.21995418833507</v>
          </cell>
          <cell r="H105">
            <v>304.98719978872032</v>
          </cell>
          <cell r="I105">
            <v>0.26290014914508097</v>
          </cell>
        </row>
        <row r="106">
          <cell r="B106" t="str">
            <v>CO2_T</v>
          </cell>
          <cell r="C106" t="str">
            <v>VAR_fout</v>
          </cell>
          <cell r="D106" t="str">
            <v>T_C-ICE-DSL-S1</v>
          </cell>
          <cell r="E106">
            <v>0.36563400437473187</v>
          </cell>
          <cell r="F106">
            <v>0.4408849535646846</v>
          </cell>
          <cell r="G106">
            <v>0.37776079568973314</v>
          </cell>
          <cell r="H106">
            <v>0.31877605311467283</v>
          </cell>
          <cell r="I106">
            <v>2.6676624249920292E-2</v>
          </cell>
        </row>
        <row r="107">
          <cell r="B107" t="str">
            <v>CO2_T</v>
          </cell>
          <cell r="C107" t="str">
            <v>VAR_fout</v>
          </cell>
          <cell r="D107" t="str">
            <v>T_C-ICE-GSL-S3</v>
          </cell>
          <cell r="E107">
            <v>307.17181681714919</v>
          </cell>
          <cell r="F107">
            <v>423.61902837895116</v>
          </cell>
          <cell r="G107">
            <v>503.05713539833789</v>
          </cell>
          <cell r="H107">
            <v>411.85329123748136</v>
          </cell>
          <cell r="I107">
            <v>7.3389853923647603</v>
          </cell>
        </row>
        <row r="108">
          <cell r="B108" t="str">
            <v>CO2_T</v>
          </cell>
          <cell r="C108" t="str">
            <v>VAR_fout</v>
          </cell>
          <cell r="D108" t="str">
            <v>T_C-ICE-DSL-S2</v>
          </cell>
          <cell r="E108">
            <v>77.96009911164812</v>
          </cell>
          <cell r="F108">
            <v>94.067060739347085</v>
          </cell>
          <cell r="G108">
            <v>81.54165330037398</v>
          </cell>
          <cell r="H108">
            <v>60.886776203097213</v>
          </cell>
          <cell r="I108">
            <v>3.7526454181767081E-2</v>
          </cell>
        </row>
        <row r="109">
          <cell r="B109" t="str">
            <v>CO2_T</v>
          </cell>
          <cell r="C109" t="str">
            <v>VAR_fout</v>
          </cell>
          <cell r="D109" t="str">
            <v>T_C-ICE-GSL-S4</v>
          </cell>
          <cell r="E109">
            <v>300.20915646708613</v>
          </cell>
          <cell r="F109">
            <v>387.34773716746247</v>
          </cell>
          <cell r="G109">
            <v>990.22576567325382</v>
          </cell>
          <cell r="H109">
            <v>887.13863665279655</v>
          </cell>
          <cell r="I109">
            <v>50.389103638569004</v>
          </cell>
        </row>
        <row r="110">
          <cell r="B110" t="str">
            <v>CO2_T</v>
          </cell>
          <cell r="C110" t="str">
            <v>VAR_fout</v>
          </cell>
          <cell r="D110" t="str">
            <v>T_C-ICE-DSL-S3</v>
          </cell>
          <cell r="E110">
            <v>333.02890194447934</v>
          </cell>
          <cell r="F110">
            <v>390.44253841379486</v>
          </cell>
          <cell r="G110">
            <v>386.71340135857565</v>
          </cell>
          <cell r="H110">
            <v>295.42736191971403</v>
          </cell>
          <cell r="I110">
            <v>3.832292444484197E-2</v>
          </cell>
        </row>
        <row r="111">
          <cell r="B111" t="str">
            <v>CO2_T</v>
          </cell>
          <cell r="C111" t="str">
            <v>VAR_fout</v>
          </cell>
          <cell r="D111" t="str">
            <v>T_C-ICE-DSL-S4</v>
          </cell>
          <cell r="E111">
            <v>128.42641714030259</v>
          </cell>
          <cell r="F111">
            <v>162.05551229877599</v>
          </cell>
          <cell r="G111">
            <v>158.83926498242727</v>
          </cell>
          <cell r="H111">
            <v>122.43774686274338</v>
          </cell>
          <cell r="I111">
            <v>2.3695977111151546E-2</v>
          </cell>
        </row>
        <row r="112">
          <cell r="B112" t="str">
            <v>CO2_T</v>
          </cell>
          <cell r="C112" t="str">
            <v>VAR_fout</v>
          </cell>
          <cell r="D112" t="str">
            <v>TFLGV-ICENGAExt</v>
          </cell>
          <cell r="E112">
            <v>6.03382921712178</v>
          </cell>
          <cell r="F112">
            <v>1.83052076765793</v>
          </cell>
          <cell r="G112">
            <v>3.9387026697291798</v>
          </cell>
          <cell r="H112">
            <v>6.24862978163324E-4</v>
          </cell>
        </row>
        <row r="113">
          <cell r="B113" t="str">
            <v>CO2_T</v>
          </cell>
          <cell r="C113" t="str">
            <v>VAR_fout</v>
          </cell>
          <cell r="D113" t="str">
            <v>T_B_u-HYBDSL-S1</v>
          </cell>
          <cell r="F113">
            <v>14.634680830821701</v>
          </cell>
          <cell r="G113">
            <v>14.678666475047391</v>
          </cell>
          <cell r="I113">
            <v>1.0157117623079999E-4</v>
          </cell>
        </row>
        <row r="114">
          <cell r="B114" t="str">
            <v>CO2_T</v>
          </cell>
          <cell r="C114" t="str">
            <v>VAR_fout</v>
          </cell>
          <cell r="D114" t="str">
            <v>T_B_u-HYBDSL-S2</v>
          </cell>
          <cell r="F114">
            <v>0.39423478248461402</v>
          </cell>
          <cell r="G114">
            <v>0.41971394573582749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T_B_u-HYBDSL-S3</v>
          </cell>
          <cell r="F115">
            <v>2.4256174558752202</v>
          </cell>
          <cell r="G115">
            <v>2.4538628505386373</v>
          </cell>
          <cell r="J115">
            <v>4.18493026455204E-4</v>
          </cell>
        </row>
        <row r="116">
          <cell r="B116" t="str">
            <v>CO2_T</v>
          </cell>
          <cell r="C116" t="str">
            <v>VAR_fout</v>
          </cell>
          <cell r="D116" t="str">
            <v>T_C-HY-GSL-S1</v>
          </cell>
          <cell r="E116">
            <v>3.353816303445428</v>
          </cell>
          <cell r="F116">
            <v>3.9329453783163504</v>
          </cell>
          <cell r="G116">
            <v>2.8472542745679204</v>
          </cell>
          <cell r="H116">
            <v>8.1205128054524138</v>
          </cell>
          <cell r="I116">
            <v>2.4085786495652699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T_B_u-HYBDSL-S4</v>
          </cell>
          <cell r="F117">
            <v>7.8920518680203496E-4</v>
          </cell>
          <cell r="G117">
            <v>3.0995505710856202E-3</v>
          </cell>
        </row>
        <row r="118">
          <cell r="B118" t="str">
            <v>CO2_T</v>
          </cell>
          <cell r="C118" t="str">
            <v>VAR_fout</v>
          </cell>
          <cell r="D118" t="str">
            <v>TFRLFDSLEXT</v>
          </cell>
          <cell r="E118">
            <v>29.033294888779999</v>
          </cell>
          <cell r="F118">
            <v>20.329601466499099</v>
          </cell>
          <cell r="G118">
            <v>8.0900580216430595E-2</v>
          </cell>
          <cell r="H118">
            <v>8.4588510720590995E-2</v>
          </cell>
          <cell r="I118">
            <v>6.7005463835360199E-2</v>
          </cell>
        </row>
        <row r="119">
          <cell r="B119" t="str">
            <v>CO2_T</v>
          </cell>
          <cell r="C119" t="str">
            <v>VAR_fout</v>
          </cell>
          <cell r="D119" t="str">
            <v>T_C-HY-GSL-S2</v>
          </cell>
          <cell r="E119">
            <v>10.33289798222801</v>
          </cell>
          <cell r="F119">
            <v>15.261361653297913</v>
          </cell>
          <cell r="G119">
            <v>43.829031070475544</v>
          </cell>
          <cell r="H119">
            <v>38.150688548364379</v>
          </cell>
          <cell r="I119">
            <v>1.9606636081181679</v>
          </cell>
        </row>
        <row r="120">
          <cell r="B120" t="str">
            <v>CO2_T</v>
          </cell>
          <cell r="C120" t="str">
            <v>VAR_fout</v>
          </cell>
          <cell r="D120" t="str">
            <v>T_C-HY-DSL-S1</v>
          </cell>
          <cell r="E120">
            <v>2.3599398599713798E-3</v>
          </cell>
          <cell r="F120">
            <v>2.3836208743810448E-2</v>
          </cell>
          <cell r="G120">
            <v>0.14052123038491288</v>
          </cell>
          <cell r="H120">
            <v>0.23151856526000675</v>
          </cell>
          <cell r="I120">
            <v>5.6335824418097494E-2</v>
          </cell>
        </row>
        <row r="121">
          <cell r="B121" t="str">
            <v>CO2_T</v>
          </cell>
          <cell r="C121" t="str">
            <v>VAR_fout</v>
          </cell>
          <cell r="D121" t="str">
            <v>T_C-HY-GSL-S3</v>
          </cell>
          <cell r="E121">
            <v>7.681570818264456</v>
          </cell>
          <cell r="F121">
            <v>105.83490441111556</v>
          </cell>
          <cell r="G121">
            <v>100.0543225821295</v>
          </cell>
          <cell r="H121">
            <v>80.122575580366615</v>
          </cell>
          <cell r="I121">
            <v>2.656919415568108E-2</v>
          </cell>
        </row>
        <row r="122">
          <cell r="B122" t="str">
            <v>CO2_T</v>
          </cell>
          <cell r="C122" t="str">
            <v>VAR_fout</v>
          </cell>
          <cell r="D122" t="str">
            <v>T_C-HY-DSL-S2</v>
          </cell>
          <cell r="E122">
            <v>0.1947207486590439</v>
          </cell>
          <cell r="F122">
            <v>49.839338598981499</v>
          </cell>
          <cell r="G122">
            <v>100.22362937670478</v>
          </cell>
          <cell r="H122">
            <v>84.653183885314391</v>
          </cell>
          <cell r="I122">
            <v>3.3092747432915908</v>
          </cell>
        </row>
        <row r="123">
          <cell r="B123" t="str">
            <v>CO2_T</v>
          </cell>
          <cell r="C123" t="str">
            <v>VAR_fout</v>
          </cell>
          <cell r="D123" t="str">
            <v>T_C-HY-GSL-S4</v>
          </cell>
          <cell r="E123">
            <v>6.6869063708708154</v>
          </cell>
          <cell r="F123">
            <v>10.052888787861862</v>
          </cell>
          <cell r="G123">
            <v>9.4958698112699906</v>
          </cell>
          <cell r="H123">
            <v>8.0719428863728506</v>
          </cell>
          <cell r="I123">
            <v>2.7663601998627788E-2</v>
          </cell>
        </row>
        <row r="124">
          <cell r="B124" t="str">
            <v>CO2_T</v>
          </cell>
          <cell r="C124" t="str">
            <v>VAR_fout</v>
          </cell>
          <cell r="D124" t="str">
            <v>T_C-HY-DSL-S3</v>
          </cell>
          <cell r="E124">
            <v>2.0395457585830181</v>
          </cell>
          <cell r="F124">
            <v>3.3506167573299463</v>
          </cell>
          <cell r="G124">
            <v>3.234484681861757</v>
          </cell>
          <cell r="H124">
            <v>2.4727012908448356</v>
          </cell>
          <cell r="I124">
            <v>2.3128762343232662E-2</v>
          </cell>
        </row>
        <row r="125">
          <cell r="B125" t="str">
            <v>CO2_T</v>
          </cell>
          <cell r="C125" t="str">
            <v>VAR_fout</v>
          </cell>
          <cell r="D125" t="str">
            <v>T_C-HY-DSL-S4</v>
          </cell>
          <cell r="E125">
            <v>2.5560039480374352</v>
          </cell>
          <cell r="F125">
            <v>5.315757031922816</v>
          </cell>
          <cell r="G125">
            <v>5.0618974217108574</v>
          </cell>
          <cell r="H125">
            <v>4.1976347643806369</v>
          </cell>
          <cell r="I125">
            <v>2.3491552441089789E-2</v>
          </cell>
        </row>
        <row r="126">
          <cell r="B126" t="str">
            <v>CO2_T</v>
          </cell>
          <cell r="C126" t="str">
            <v>VAR_fout</v>
          </cell>
          <cell r="D126" t="str">
            <v>TFHGV-HYBDSL</v>
          </cell>
          <cell r="F126">
            <v>393.985312043688</v>
          </cell>
          <cell r="G126">
            <v>561.592358090689</v>
          </cell>
          <cell r="H126">
            <v>846.19589045157295</v>
          </cell>
          <cell r="I126">
            <v>761.91044522629102</v>
          </cell>
          <cell r="J126">
            <v>34.6603954417888</v>
          </cell>
        </row>
        <row r="127">
          <cell r="B127" t="str">
            <v>CO2_T</v>
          </cell>
          <cell r="C127" t="str">
            <v>VAR_fout</v>
          </cell>
          <cell r="D127" t="str">
            <v>TFHGV-ICEDSL</v>
          </cell>
          <cell r="E127">
            <v>380.93031231966597</v>
          </cell>
          <cell r="F127">
            <v>0.36215847163221437</v>
          </cell>
          <cell r="G127">
            <v>0.59269703313492128</v>
          </cell>
          <cell r="H127">
            <v>0.51825430012155971</v>
          </cell>
          <cell r="I127">
            <v>0.14189562423021862</v>
          </cell>
          <cell r="J127">
            <v>1.4254233816108099E-2</v>
          </cell>
        </row>
        <row r="128">
          <cell r="B128" t="str">
            <v>CO2_T</v>
          </cell>
          <cell r="C128" t="str">
            <v>VAR_fout</v>
          </cell>
          <cell r="D128" t="str">
            <v>T-Plg-DSL-mix_S1</v>
          </cell>
          <cell r="E128">
            <v>1.2896146380597701E-3</v>
          </cell>
          <cell r="F128">
            <v>0.37933280492841703</v>
          </cell>
          <cell r="G128">
            <v>0.30515508493015242</v>
          </cell>
          <cell r="H128">
            <v>0.27180707817354399</v>
          </cell>
          <cell r="I128">
            <v>7.905032508450055E-2</v>
          </cell>
          <cell r="J128">
            <v>1.292593264768834E-2</v>
          </cell>
        </row>
        <row r="129">
          <cell r="B129" t="str">
            <v>CO2_T</v>
          </cell>
          <cell r="C129" t="str">
            <v>VAR_fout</v>
          </cell>
          <cell r="D129" t="str">
            <v>T-Plg-DSL-mix_S2</v>
          </cell>
          <cell r="E129">
            <v>1.0634289980958199E-3</v>
          </cell>
          <cell r="F129">
            <v>0.14571115133377122</v>
          </cell>
          <cell r="G129">
            <v>0.43910987452380901</v>
          </cell>
          <cell r="H129">
            <v>0.6903542620553822</v>
          </cell>
          <cell r="I129">
            <v>0.38118364114893677</v>
          </cell>
          <cell r="J129">
            <v>5.4741851145169301E-2</v>
          </cell>
        </row>
        <row r="130">
          <cell r="B130" t="str">
            <v>CO2_T</v>
          </cell>
          <cell r="C130" t="str">
            <v>VAR_fout</v>
          </cell>
          <cell r="D130" t="str">
            <v>T-Plg-DSL-mix_S3</v>
          </cell>
          <cell r="E130">
            <v>8.1541729740593708E-3</v>
          </cell>
          <cell r="F130">
            <v>11.75445267413896</v>
          </cell>
          <cell r="G130">
            <v>64.802999717183411</v>
          </cell>
          <cell r="H130">
            <v>324.39425842893161</v>
          </cell>
          <cell r="I130">
            <v>374.91784370477791</v>
          </cell>
          <cell r="J130">
            <v>41.578217477838109</v>
          </cell>
        </row>
        <row r="131">
          <cell r="B131" t="str">
            <v>CO2_T</v>
          </cell>
          <cell r="C131" t="str">
            <v>VAR_fout</v>
          </cell>
          <cell r="D131" t="str">
            <v>T_B_c-ICEDSL-S1</v>
          </cell>
          <cell r="E131">
            <v>8.3016823815547092</v>
          </cell>
          <cell r="F131">
            <v>0.884890089174314</v>
          </cell>
          <cell r="G131">
            <v>5.6866814453008203</v>
          </cell>
          <cell r="I131">
            <v>4.7926597716151098E-4</v>
          </cell>
          <cell r="J131">
            <v>1.30926294564574E-4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T-Plg-DSL-mix_S4</v>
          </cell>
          <cell r="E132">
            <v>0.40152441974778802</v>
          </cell>
          <cell r="F132">
            <v>44.235254515496202</v>
          </cell>
          <cell r="G132">
            <v>40.46228675652398</v>
          </cell>
          <cell r="H132">
            <v>31.544708195070328</v>
          </cell>
          <cell r="I132">
            <v>0.42754218587227388</v>
          </cell>
          <cell r="J132">
            <v>5.1238201703755898E-2</v>
          </cell>
        </row>
        <row r="133">
          <cell r="B133" t="str">
            <v>CO2_T</v>
          </cell>
          <cell r="C133" t="str">
            <v>VAR_fout</v>
          </cell>
          <cell r="D133" t="str">
            <v>T_B_c-ICEDSL-S2</v>
          </cell>
          <cell r="E133">
            <v>38.054339067685802</v>
          </cell>
          <cell r="F133">
            <v>28.762282584431055</v>
          </cell>
          <cell r="G133">
            <v>35.592614638089749</v>
          </cell>
          <cell r="I133">
            <v>7.5175787261257099E-4</v>
          </cell>
          <cell r="J133">
            <v>2.7520490897365099E-4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T_B_c-ICEDSL-S3</v>
          </cell>
          <cell r="E134">
            <v>11.53447956283159</v>
          </cell>
          <cell r="F134">
            <v>9.3224710392405807</v>
          </cell>
          <cell r="G134">
            <v>11.496843797950881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T_B_c-ICEDSL-S4</v>
          </cell>
          <cell r="E135">
            <v>1.0960883078170489</v>
          </cell>
          <cell r="F135">
            <v>1.17648429902321E-2</v>
          </cell>
          <cell r="G135">
            <v>2.6650988949916146E-2</v>
          </cell>
        </row>
        <row r="136">
          <cell r="B136" t="str">
            <v>CO2_T</v>
          </cell>
          <cell r="C136" t="str">
            <v>VAR_fout</v>
          </cell>
          <cell r="D136" t="str">
            <v>T_B_u-ICENGA-S1</v>
          </cell>
          <cell r="F136">
            <v>1.28231518602278E-2</v>
          </cell>
          <cell r="G136">
            <v>6.7777041654328601E-2</v>
          </cell>
          <cell r="H136">
            <v>1.034165223418598E-4</v>
          </cell>
          <cell r="I136">
            <v>1.7544602728326099E-4</v>
          </cell>
          <cell r="J136">
            <v>1.5873386594632499E-5</v>
          </cell>
        </row>
        <row r="137">
          <cell r="B137" t="str">
            <v>CO2_T</v>
          </cell>
          <cell r="C137" t="str">
            <v>VAR_fout</v>
          </cell>
          <cell r="D137" t="str">
            <v>T_B_u-ICENGA-S2</v>
          </cell>
          <cell r="F137">
            <v>1.0443363761064301E-2</v>
          </cell>
          <cell r="G137">
            <v>0.150605213660813</v>
          </cell>
        </row>
        <row r="138">
          <cell r="B138" t="str">
            <v>CO2_T</v>
          </cell>
          <cell r="C138" t="str">
            <v>VAR_fout</v>
          </cell>
          <cell r="D138" t="str">
            <v>T_B_c-ICEDSLEXT</v>
          </cell>
          <cell r="E138">
            <v>0.44189684727753897</v>
          </cell>
          <cell r="F138">
            <v>0.44083339350342499</v>
          </cell>
          <cell r="G138">
            <v>0.437589296812051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T_B_u-ICENGA-S3</v>
          </cell>
          <cell r="F139">
            <v>9.5476487469629903E-3</v>
          </cell>
          <cell r="G139">
            <v>1.2230906047258727</v>
          </cell>
          <cell r="I139">
            <v>7.9965757892600951E-4</v>
          </cell>
          <cell r="J139">
            <v>3.2155414993713898E-4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T_B_u-ICENGA-S4</v>
          </cell>
          <cell r="G140">
            <v>2.8033495246750527E-3</v>
          </cell>
          <cell r="I140">
            <v>2.38619554791112E-5</v>
          </cell>
        </row>
        <row r="141">
          <cell r="B141" t="str">
            <v>CO2_T</v>
          </cell>
          <cell r="C141" t="str">
            <v>VAR_comnet</v>
          </cell>
          <cell r="D141" t="str">
            <v>-</v>
          </cell>
          <cell r="E141">
            <v>14992.521073022001</v>
          </cell>
          <cell r="F141">
            <v>14298.059429569699</v>
          </cell>
          <cell r="G141">
            <v>12615.031207707299</v>
          </cell>
          <cell r="H141">
            <v>8324.4345505076199</v>
          </cell>
          <cell r="I141">
            <v>3195.8325757605198</v>
          </cell>
          <cell r="J141">
            <v>1474.7444574717099</v>
          </cell>
        </row>
        <row r="142">
          <cell r="B142" t="str">
            <v>CO2</v>
          </cell>
          <cell r="C142" t="str">
            <v>VAR_fout</v>
          </cell>
          <cell r="D142" t="str">
            <v>EWSTINCCS</v>
          </cell>
          <cell r="I142">
            <v>-576.77465193154501</v>
          </cell>
          <cell r="J142">
            <v>-1140.9261294560099</v>
          </cell>
        </row>
        <row r="143">
          <cell r="B143" t="str">
            <v>CO2</v>
          </cell>
          <cell r="C143" t="str">
            <v>VAR_fout</v>
          </cell>
          <cell r="D143" t="str">
            <v>othGHG</v>
          </cell>
          <cell r="E143">
            <v>9468.5879275113693</v>
          </cell>
          <cell r="F143">
            <v>9179.6957817041202</v>
          </cell>
          <cell r="G143">
            <v>8890.8036358968802</v>
          </cell>
          <cell r="H143">
            <v>8811.0433197982802</v>
          </cell>
          <cell r="I143">
            <v>6767.0741295151702</v>
          </cell>
          <cell r="J143">
            <v>4956.3751220555296</v>
          </cell>
        </row>
        <row r="144">
          <cell r="B144" t="str">
            <v>CO2</v>
          </cell>
          <cell r="C144" t="str">
            <v>VAR_fout</v>
          </cell>
          <cell r="D144" t="str">
            <v>D-ICOA</v>
          </cell>
          <cell r="E144">
            <v>330.01245355893701</v>
          </cell>
          <cell r="F144">
            <v>321.179320891202</v>
          </cell>
          <cell r="G144">
            <v>299.07309963840999</v>
          </cell>
          <cell r="H144">
            <v>6.8389465670505301E-2</v>
          </cell>
          <cell r="I144">
            <v>0.18673949607128501</v>
          </cell>
          <cell r="J144">
            <v>5.4483751300724102E-2</v>
          </cell>
        </row>
        <row r="145">
          <cell r="B145" t="str">
            <v>CO2</v>
          </cell>
          <cell r="C145" t="str">
            <v>VAR_fout</v>
          </cell>
          <cell r="D145" t="str">
            <v>CHPWSTCCS</v>
          </cell>
          <cell r="I145">
            <v>-643.37396473645504</v>
          </cell>
          <cell r="J145">
            <v>-1088.61283247401</v>
          </cell>
        </row>
        <row r="146">
          <cell r="B146" t="str">
            <v>CO2</v>
          </cell>
          <cell r="C146" t="str">
            <v>VAR_fout</v>
          </cell>
          <cell r="D146" t="str">
            <v>D-ENGA</v>
          </cell>
          <cell r="E146">
            <v>311.50652309795402</v>
          </cell>
          <cell r="F146">
            <v>98.729213179127598</v>
          </cell>
          <cell r="G146">
            <v>0.69933002726986504</v>
          </cell>
        </row>
        <row r="147">
          <cell r="B147" t="str">
            <v>CO2</v>
          </cell>
          <cell r="C147" t="str">
            <v>VAR_fout</v>
          </cell>
          <cell r="D147" t="str">
            <v>D-ILFO</v>
          </cell>
          <cell r="E147">
            <v>689.32447394804501</v>
          </cell>
          <cell r="F147">
            <v>659.57568079643795</v>
          </cell>
          <cell r="G147">
            <v>602.388384503407</v>
          </cell>
          <cell r="H147">
            <v>498.91873798890498</v>
          </cell>
          <cell r="I147">
            <v>208.75729846918901</v>
          </cell>
          <cell r="J147">
            <v>3.3887202001156802E-4</v>
          </cell>
        </row>
        <row r="148">
          <cell r="B148" t="str">
            <v>CO2</v>
          </cell>
          <cell r="C148" t="str">
            <v>VAR_fout</v>
          </cell>
          <cell r="D148" t="str">
            <v>ITOT-CHPWSTCCS</v>
          </cell>
          <cell r="I148">
            <v>-140.44914786453</v>
          </cell>
          <cell r="J148">
            <v>-714.93978523431099</v>
          </cell>
        </row>
        <row r="149">
          <cell r="B149" t="str">
            <v>CO2</v>
          </cell>
          <cell r="C149" t="str">
            <v>VAR_fout</v>
          </cell>
          <cell r="D149" t="str">
            <v>ITOT-CHPNGACCS</v>
          </cell>
          <cell r="I149">
            <v>-0.885101952686975</v>
          </cell>
          <cell r="J149">
            <v>-37.895873033535501</v>
          </cell>
        </row>
        <row r="150">
          <cell r="B150" t="str">
            <v>CO2</v>
          </cell>
          <cell r="C150" t="str">
            <v>VAR_fout</v>
          </cell>
          <cell r="D150" t="str">
            <v>D-TDSL</v>
          </cell>
          <cell r="E150">
            <v>8596.4587176339392</v>
          </cell>
          <cell r="F150">
            <v>7944.0150064344298</v>
          </cell>
          <cell r="G150">
            <v>6805.7280304051701</v>
          </cell>
          <cell r="H150">
            <v>4639.1998067123895</v>
          </cell>
          <cell r="I150">
            <v>2182.3582615310302</v>
          </cell>
          <cell r="J150">
            <v>2.3937978621344702</v>
          </cell>
        </row>
        <row r="151">
          <cell r="B151" t="str">
            <v>CO2</v>
          </cell>
          <cell r="C151" t="str">
            <v>VAR_fout</v>
          </cell>
          <cell r="D151" t="str">
            <v>ITOT-PROCESSCO2</v>
          </cell>
          <cell r="E151">
            <v>2089.34680048464</v>
          </cell>
          <cell r="F151">
            <v>2111.0131698740802</v>
          </cell>
          <cell r="G151">
            <v>2102.26947106126</v>
          </cell>
          <cell r="H151">
            <v>2093.6572762982</v>
          </cell>
          <cell r="I151">
            <v>2077.4152833275598</v>
          </cell>
          <cell r="J151">
            <v>2063.75057479715</v>
          </cell>
        </row>
        <row r="152">
          <cell r="B152" t="str">
            <v>CO2</v>
          </cell>
          <cell r="C152" t="str">
            <v>VAR_fout</v>
          </cell>
          <cell r="D152" t="str">
            <v>D-ELFO</v>
          </cell>
          <cell r="E152">
            <v>27.5085476205678</v>
          </cell>
          <cell r="F152">
            <v>154.510842774846</v>
          </cell>
          <cell r="G152">
            <v>6.1174015824332999</v>
          </cell>
          <cell r="H152">
            <v>5.1162444076523501</v>
          </cell>
          <cell r="I152">
            <v>37.808765538784399</v>
          </cell>
          <cell r="J152">
            <v>1.31454727161024E-2</v>
          </cell>
        </row>
        <row r="153">
          <cell r="B153" t="str">
            <v>CO2</v>
          </cell>
          <cell r="C153" t="str">
            <v>VAR_fout</v>
          </cell>
          <cell r="D153" t="str">
            <v>D-TNGA</v>
          </cell>
          <cell r="E153">
            <v>14.0126174496283</v>
          </cell>
          <cell r="F153">
            <v>5.63229598771811</v>
          </cell>
          <cell r="G153">
            <v>8.6499195475257409</v>
          </cell>
          <cell r="H153">
            <v>0.17314772087809499</v>
          </cell>
          <cell r="I153">
            <v>9.8720081844903704E-2</v>
          </cell>
          <cell r="J153">
            <v>6.2447258636987198E-3</v>
          </cell>
        </row>
        <row r="154">
          <cell r="B154" t="str">
            <v>CO2</v>
          </cell>
          <cell r="C154" t="str">
            <v>VAR_fout</v>
          </cell>
          <cell r="D154" t="str">
            <v>D-SNGA</v>
          </cell>
          <cell r="E154">
            <v>1522.9449987783901</v>
          </cell>
          <cell r="F154">
            <v>1512.46766905241</v>
          </cell>
          <cell r="G154">
            <v>1281.92679755687</v>
          </cell>
          <cell r="H154">
            <v>943.59055520280901</v>
          </cell>
          <cell r="I154">
            <v>354.15639916172898</v>
          </cell>
          <cell r="J154">
            <v>186.773852878822</v>
          </cell>
        </row>
        <row r="155">
          <cell r="B155" t="str">
            <v>CO2</v>
          </cell>
          <cell r="C155" t="str">
            <v>VAR_fout</v>
          </cell>
          <cell r="D155" t="str">
            <v>CO2compabroad</v>
          </cell>
          <cell r="H155">
            <v>-1907.82809813327</v>
          </cell>
          <cell r="I155">
            <v>-1673.03949429918</v>
          </cell>
          <cell r="J155">
            <v>-4956.3749795740396</v>
          </cell>
        </row>
        <row r="156">
          <cell r="B156" t="str">
            <v>CO2</v>
          </cell>
          <cell r="C156" t="str">
            <v>VAR_fout</v>
          </cell>
          <cell r="D156" t="str">
            <v>D-RNGA</v>
          </cell>
          <cell r="E156">
            <v>2653.0942883654898</v>
          </cell>
          <cell r="F156">
            <v>2610.6107632552998</v>
          </cell>
          <cell r="G156">
            <v>2564.7859542844799</v>
          </cell>
          <cell r="H156">
            <v>1943.7259631168699</v>
          </cell>
          <cell r="I156">
            <v>785.396920300955</v>
          </cell>
          <cell r="J156">
            <v>441.776794189969</v>
          </cell>
        </row>
        <row r="157">
          <cell r="B157" t="str">
            <v>CO2</v>
          </cell>
          <cell r="C157" t="str">
            <v>VAR_fout</v>
          </cell>
          <cell r="D157" t="str">
            <v>D-IHFO</v>
          </cell>
          <cell r="E157">
            <v>213.78056725971001</v>
          </cell>
          <cell r="F157">
            <v>0.131170520760334</v>
          </cell>
          <cell r="G157">
            <v>0.34775499907729501</v>
          </cell>
          <cell r="H157">
            <v>7.0460977712947001E-2</v>
          </cell>
          <cell r="I157">
            <v>0.18907215305144701</v>
          </cell>
        </row>
        <row r="158">
          <cell r="B158" t="str">
            <v>CO2</v>
          </cell>
          <cell r="C158" t="str">
            <v>VAR_fout</v>
          </cell>
          <cell r="D158" t="str">
            <v>SUP_WSTHTGBIOCCS</v>
          </cell>
          <cell r="I158">
            <v>-7.0014258722572199E-3</v>
          </cell>
          <cell r="J158">
            <v>-1.0491073292690599E-2</v>
          </cell>
        </row>
        <row r="159">
          <cell r="B159" t="str">
            <v>CO2</v>
          </cell>
          <cell r="C159" t="str">
            <v>VAR_fout</v>
          </cell>
          <cell r="D159" t="str">
            <v>D-SLFO</v>
          </cell>
          <cell r="E159">
            <v>2267.7888507144298</v>
          </cell>
          <cell r="F159">
            <v>2044.2954805542099</v>
          </cell>
          <cell r="G159">
            <v>1781.1529899878899</v>
          </cell>
          <cell r="H159">
            <v>929.55195238691704</v>
          </cell>
          <cell r="I159">
            <v>234.81259770381001</v>
          </cell>
          <cell r="J159">
            <v>2.99698188491225E-4</v>
          </cell>
        </row>
        <row r="160">
          <cell r="B160" t="str">
            <v>CO2</v>
          </cell>
          <cell r="C160" t="str">
            <v>VAR_fout</v>
          </cell>
          <cell r="D160" t="str">
            <v>D-RCOA</v>
          </cell>
          <cell r="E160">
            <v>9.2700889264410407</v>
          </cell>
          <cell r="F160">
            <v>9.2699724590546193</v>
          </cell>
          <cell r="G160">
            <v>2.3723828862393699</v>
          </cell>
          <cell r="H160">
            <v>4.4802908840092998E-2</v>
          </cell>
        </row>
        <row r="161">
          <cell r="B161" t="str">
            <v>CO2</v>
          </cell>
          <cell r="C161" t="str">
            <v>VAR_fout</v>
          </cell>
          <cell r="D161" t="str">
            <v>ITOT-CHPWODCCS</v>
          </cell>
          <cell r="I161">
            <v>-530.96530761653298</v>
          </cell>
          <cell r="J161">
            <v>-893.55582809285602</v>
          </cell>
        </row>
        <row r="162">
          <cell r="B162" t="str">
            <v>CO2</v>
          </cell>
          <cell r="C162" t="str">
            <v>VAR_fout</v>
          </cell>
          <cell r="D162" t="str">
            <v>D-RLFO</v>
          </cell>
          <cell r="E162">
            <v>4514.4835679603602</v>
          </cell>
          <cell r="F162">
            <v>3846.52631671774</v>
          </cell>
          <cell r="G162">
            <v>3528.4418824381801</v>
          </cell>
          <cell r="H162">
            <v>1652.06187818377</v>
          </cell>
          <cell r="I162">
            <v>337.14909504763801</v>
          </cell>
          <cell r="J162">
            <v>3.3578135379300499E-4</v>
          </cell>
        </row>
        <row r="163">
          <cell r="B163" t="str">
            <v>CO2</v>
          </cell>
          <cell r="C163" t="str">
            <v>VAR_fout</v>
          </cell>
          <cell r="D163" t="str">
            <v>D-TGSL</v>
          </cell>
          <cell r="E163">
            <v>5957.4257269445798</v>
          </cell>
          <cell r="F163">
            <v>5896.1274732353904</v>
          </cell>
          <cell r="G163">
            <v>5322.6923227957404</v>
          </cell>
          <cell r="H163">
            <v>3219.9579849855299</v>
          </cell>
          <cell r="I163">
            <v>402.92387254689601</v>
          </cell>
          <cell r="J163">
            <v>11.946089733626399</v>
          </cell>
        </row>
        <row r="164">
          <cell r="B164" t="str">
            <v>CO2</v>
          </cell>
          <cell r="C164" t="str">
            <v>VAR_fout</v>
          </cell>
          <cell r="D164" t="str">
            <v>EWOD-CCS</v>
          </cell>
          <cell r="I164">
            <v>-0.49981355984833897</v>
          </cell>
          <cell r="J164">
            <v>-3.2041244421862198</v>
          </cell>
        </row>
        <row r="165">
          <cell r="B165" t="str">
            <v>CO2</v>
          </cell>
          <cell r="C165" t="str">
            <v>VAR_fout</v>
          </cell>
          <cell r="D165" t="str">
            <v>ITOT-PROCESSCO2CCS</v>
          </cell>
          <cell r="I165">
            <v>-0.14436520399382199</v>
          </cell>
          <cell r="J165">
            <v>-1031.88007645992</v>
          </cell>
        </row>
        <row r="166">
          <cell r="B166" t="str">
            <v>CO2</v>
          </cell>
          <cell r="C166" t="str">
            <v>VAR_fout</v>
          </cell>
          <cell r="D166" t="str">
            <v>D-IWST</v>
          </cell>
          <cell r="E166">
            <v>1068.12858372752</v>
          </cell>
          <cell r="F166">
            <v>1094.48201523598</v>
          </cell>
          <cell r="G166">
            <v>1024.6416094636199</v>
          </cell>
          <cell r="H166">
            <v>1013.1980281367599</v>
          </cell>
          <cell r="I166">
            <v>996.69866458948695</v>
          </cell>
          <cell r="J166">
            <v>986.58529056599195</v>
          </cell>
        </row>
        <row r="167">
          <cell r="B167" t="str">
            <v>CO2</v>
          </cell>
          <cell r="C167" t="str">
            <v>VAR_fout</v>
          </cell>
          <cell r="D167" t="str">
            <v>SUP_WODH2CCS</v>
          </cell>
          <cell r="J167">
            <v>-971.30325522702299</v>
          </cell>
        </row>
        <row r="168">
          <cell r="B168" t="str">
            <v>CO2</v>
          </cell>
          <cell r="C168" t="str">
            <v>VAR_fout</v>
          </cell>
          <cell r="D168" t="str">
            <v>SUP_WODBIOCCS</v>
          </cell>
          <cell r="I168">
            <v>-3.3612147462613803E-2</v>
          </cell>
          <cell r="J168">
            <v>-4.2832270097675797E-2</v>
          </cell>
        </row>
        <row r="169">
          <cell r="B169" t="str">
            <v>CO2</v>
          </cell>
          <cell r="C169" t="str">
            <v>VAR_fout</v>
          </cell>
          <cell r="D169" t="str">
            <v>SUP_NGAH2CCS</v>
          </cell>
          <cell r="J169">
            <v>-14.0225398035073</v>
          </cell>
        </row>
        <row r="170">
          <cell r="B170" t="str">
            <v>CO2</v>
          </cell>
          <cell r="C170" t="str">
            <v>VAR_fout</v>
          </cell>
          <cell r="D170" t="str">
            <v>CT_CWODETHCCS</v>
          </cell>
          <cell r="I170">
            <v>-2.9686335388413301E-3</v>
          </cell>
          <cell r="J170">
            <v>-5.2877429114279897</v>
          </cell>
        </row>
        <row r="171">
          <cell r="B171" t="str">
            <v>CO2</v>
          </cell>
          <cell r="C171" t="str">
            <v>VAR_fout</v>
          </cell>
          <cell r="D171" t="str">
            <v>D-TKER</v>
          </cell>
          <cell r="E171">
            <v>80.763254672403804</v>
          </cell>
          <cell r="F171">
            <v>102.299643522715</v>
          </cell>
          <cell r="G171">
            <v>134.604226798182</v>
          </cell>
          <cell r="H171">
            <v>181.79610554304699</v>
          </cell>
          <cell r="I171">
            <v>155.17395607547201</v>
          </cell>
        </row>
        <row r="172">
          <cell r="B172" t="str">
            <v>CO2</v>
          </cell>
          <cell r="C172" t="str">
            <v>VAR_fout</v>
          </cell>
          <cell r="D172" t="str">
            <v>D-INGA</v>
          </cell>
          <cell r="E172">
            <v>2102.0151662641001</v>
          </cell>
          <cell r="F172">
            <v>1791.5635732538799</v>
          </cell>
          <cell r="G172">
            <v>1627.8319133458899</v>
          </cell>
          <cell r="H172">
            <v>1266.06263670574</v>
          </cell>
          <cell r="I172">
            <v>708.18672682676504</v>
          </cell>
          <cell r="J172">
            <v>121.475577475848</v>
          </cell>
        </row>
        <row r="173">
          <cell r="B173" t="str">
            <v>CO2</v>
          </cell>
          <cell r="C173" t="str">
            <v>VAR_fout</v>
          </cell>
          <cell r="D173" t="str">
            <v>SUP_DAC</v>
          </cell>
          <cell r="I173">
            <v>-7.5730618218684499E-3</v>
          </cell>
          <cell r="J173">
            <v>-5.5411124141854597E-2</v>
          </cell>
        </row>
        <row r="174">
          <cell r="B174" t="str">
            <v>CO2</v>
          </cell>
          <cell r="C174" t="str">
            <v>VAR_fout</v>
          </cell>
          <cell r="D174" t="str">
            <v>CT_CWODBDSCCS</v>
          </cell>
          <cell r="I174">
            <v>-3.1681190070518297E-2</v>
          </cell>
          <cell r="J174">
            <v>-230.43144848118499</v>
          </cell>
        </row>
        <row r="175">
          <cell r="B175" t="str">
            <v>CO2</v>
          </cell>
          <cell r="C175" t="str">
            <v>VAR_fout</v>
          </cell>
          <cell r="D175" t="str">
            <v>D-EWST</v>
          </cell>
          <cell r="E175">
            <v>2236.64043850198</v>
          </cell>
          <cell r="F175">
            <v>2235.4032205754002</v>
          </cell>
          <cell r="G175">
            <v>2268.7817741435101</v>
          </cell>
          <cell r="H175">
            <v>2238.51085073679</v>
          </cell>
          <cell r="I175">
            <v>2288.75372291647</v>
          </cell>
          <cell r="J175">
            <v>2317.39102934739</v>
          </cell>
        </row>
        <row r="176">
          <cell r="B176" t="str">
            <v>CO2</v>
          </cell>
          <cell r="C176" t="str">
            <v>VAR_comnet</v>
          </cell>
          <cell r="D176" t="str">
            <v>-</v>
          </cell>
          <cell r="E176">
            <v>44153.093593420403</v>
          </cell>
          <cell r="F176">
            <v>41617.528610024798</v>
          </cell>
          <cell r="G176">
            <v>38253.308881361998</v>
          </cell>
          <cell r="H176">
            <v>27528.9200431434</v>
          </cell>
          <cell r="I176">
            <v>13970.9220004298</v>
          </cell>
          <cell r="J176">
            <v>-4.8335840424813303E-5</v>
          </cell>
        </row>
        <row r="177">
          <cell r="B177" t="str">
            <v>CO2</v>
          </cell>
          <cell r="C177" t="str">
            <v>EQ_combalM</v>
          </cell>
          <cell r="D177" t="str">
            <v>-</v>
          </cell>
          <cell r="H177">
            <v>-0.117153485729846</v>
          </cell>
          <cell r="I177">
            <v>-0.27831928724539501</v>
          </cell>
          <cell r="J177">
            <v>-0.63661146432589</v>
          </cell>
        </row>
        <row r="178">
          <cell r="B178" t="str">
            <v>CO2_X</v>
          </cell>
          <cell r="C178" t="str">
            <v>VAR_fout</v>
          </cell>
          <cell r="D178" t="str">
            <v>D-CO2_O</v>
          </cell>
          <cell r="I178">
            <v>988.74711530099523</v>
          </cell>
          <cell r="J178">
            <v>4212.9784413089346</v>
          </cell>
        </row>
        <row r="179">
          <cell r="B179" t="str">
            <v>CO2_X</v>
          </cell>
          <cell r="C179" t="str">
            <v>VAR_fin</v>
          </cell>
          <cell r="D179" t="str">
            <v>CO2EXP</v>
          </cell>
          <cell r="I179">
            <v>988.74711530099523</v>
          </cell>
          <cell r="J179">
            <v>4212.9784413089346</v>
          </cell>
        </row>
        <row r="180">
          <cell r="B180" t="str">
            <v>CO2_X</v>
          </cell>
          <cell r="C180" t="str">
            <v>EQ_combalM</v>
          </cell>
          <cell r="D180" t="str">
            <v>-</v>
          </cell>
          <cell r="I180">
            <v>-10.464313373855704</v>
          </cell>
          <cell r="J180">
            <v>9.0774025318535188</v>
          </cell>
        </row>
        <row r="181">
          <cell r="B181" t="str">
            <v>CO2seq</v>
          </cell>
          <cell r="C181" t="str">
            <v>VAR_fout</v>
          </cell>
          <cell r="D181" t="str">
            <v>CO2SINK</v>
          </cell>
          <cell r="I181">
            <v>833.33276683280565</v>
          </cell>
          <cell r="J181">
            <v>1904.7621117686181</v>
          </cell>
        </row>
        <row r="182">
          <cell r="B182" t="str">
            <v>CO2seq</v>
          </cell>
          <cell r="C182" t="str">
            <v>VAR_comnet</v>
          </cell>
          <cell r="D182" t="str">
            <v>-</v>
          </cell>
          <cell r="I182">
            <v>833.33276683280565</v>
          </cell>
          <cell r="J182">
            <v>1904.7621117686181</v>
          </cell>
        </row>
        <row r="183">
          <cell r="B183" t="str">
            <v>CO2_SECTOR</v>
          </cell>
          <cell r="C183" t="str">
            <v>VAR_fout</v>
          </cell>
          <cell r="D183" t="str">
            <v>CO2_IND</v>
          </cell>
          <cell r="E183">
            <v>6492.6080452429514</v>
          </cell>
          <cell r="F183">
            <v>5977.9449305723474</v>
          </cell>
          <cell r="G183">
            <v>5656.5522330116601</v>
          </cell>
          <cell r="H183">
            <v>4871.9755295729847</v>
          </cell>
          <cell r="I183">
            <v>3991.433784862119</v>
          </cell>
          <cell r="J183">
            <v>3171.8662654623095</v>
          </cell>
        </row>
        <row r="184">
          <cell r="B184" t="str">
            <v>CO2_SECTOR</v>
          </cell>
          <cell r="C184" t="str">
            <v>VAR_fout</v>
          </cell>
          <cell r="D184" t="str">
            <v>CO2_RES</v>
          </cell>
          <cell r="E184">
            <v>7176.8479452522888</v>
          </cell>
          <cell r="F184">
            <v>6466.4070524320978</v>
          </cell>
          <cell r="G184">
            <v>6095.6002196088893</v>
          </cell>
          <cell r="H184">
            <v>3595.8326442094744</v>
          </cell>
          <cell r="I184">
            <v>1122.546015348594</v>
          </cell>
          <cell r="J184">
            <v>441.77712997132301</v>
          </cell>
        </row>
        <row r="185">
          <cell r="B185" t="str">
            <v>CO2_SECTOR</v>
          </cell>
          <cell r="C185" t="str">
            <v>VAR_fout</v>
          </cell>
          <cell r="D185" t="str">
            <v>CO2_TRA</v>
          </cell>
          <cell r="E185">
            <v>14647.473411451569</v>
          </cell>
          <cell r="F185">
            <v>13946.571012905208</v>
          </cell>
          <cell r="G185">
            <v>12269.696341732521</v>
          </cell>
          <cell r="H185">
            <v>8038.4553503553079</v>
          </cell>
          <cell r="I185">
            <v>2738.2743575254185</v>
          </cell>
          <cell r="J185">
            <v>14.346133972805537</v>
          </cell>
        </row>
        <row r="186">
          <cell r="B186" t="str">
            <v>CO2_SECTOR</v>
          </cell>
          <cell r="C186" t="str">
            <v>VAR_fout</v>
          </cell>
          <cell r="D186" t="str">
            <v>CO2_ELC</v>
          </cell>
          <cell r="E186">
            <v>2575.6555092205003</v>
          </cell>
          <cell r="F186">
            <v>2488.6432765293739</v>
          </cell>
          <cell r="G186">
            <v>2275.598505753213</v>
          </cell>
          <cell r="H186">
            <v>2243.6270951444421</v>
          </cell>
          <cell r="I186">
            <v>2326.5624884552581</v>
          </cell>
          <cell r="J186">
            <v>2317.4041748201016</v>
          </cell>
        </row>
        <row r="187">
          <cell r="B187" t="str">
            <v>CO2_SECTOR</v>
          </cell>
          <cell r="C187" t="str">
            <v>VAR_fout</v>
          </cell>
          <cell r="D187" t="str">
            <v>CO2_SER</v>
          </cell>
          <cell r="E187">
            <v>3790.7338494928154</v>
          </cell>
          <cell r="F187">
            <v>3556.7631496066188</v>
          </cell>
          <cell r="G187">
            <v>3063.0797875447561</v>
          </cell>
          <cell r="H187">
            <v>1873.1425075897262</v>
          </cell>
          <cell r="I187">
            <v>588.96899686553911</v>
          </cell>
          <cell r="J187">
            <v>186.77415257701045</v>
          </cell>
        </row>
        <row r="188">
          <cell r="B188" t="str">
            <v>CO2_SECTOR</v>
          </cell>
          <cell r="C188" t="str">
            <v>VAR_fout</v>
          </cell>
          <cell r="D188" t="str">
            <v>CO2_ELCCCS</v>
          </cell>
          <cell r="E188">
            <v>2575.6555092205003</v>
          </cell>
          <cell r="F188">
            <v>2488.6432765293739</v>
          </cell>
          <cell r="G188">
            <v>2275.598505753213</v>
          </cell>
          <cell r="H188">
            <v>2243.6270951444421</v>
          </cell>
          <cell r="I188">
            <v>1105.9120224993169</v>
          </cell>
          <cell r="J188">
            <v>84.658725270105947</v>
          </cell>
        </row>
        <row r="189">
          <cell r="B189" t="str">
            <v>CO2_SECTOR</v>
          </cell>
          <cell r="C189" t="str">
            <v>VAR_fout</v>
          </cell>
          <cell r="D189" t="str">
            <v>CO2_H2CCS</v>
          </cell>
          <cell r="I189">
            <v>-7.5238579678136408E-2</v>
          </cell>
          <cell r="J189">
            <v>-1221.0979441425616</v>
          </cell>
        </row>
        <row r="190">
          <cell r="B190" t="str">
            <v>CO2_SECTOR</v>
          </cell>
          <cell r="C190" t="str">
            <v>VAR_fout</v>
          </cell>
          <cell r="D190" t="str">
            <v>CO2_INDCCS</v>
          </cell>
          <cell r="E190">
            <v>6492.6080452429514</v>
          </cell>
          <cell r="F190">
            <v>5977.9449305723474</v>
          </cell>
          <cell r="G190">
            <v>5656.5522330116601</v>
          </cell>
          <cell r="H190">
            <v>4871.9812928885076</v>
          </cell>
          <cell r="I190">
            <v>3318.9876086652525</v>
          </cell>
          <cell r="J190">
            <v>493.59643904687425</v>
          </cell>
        </row>
        <row r="191">
          <cell r="B191" t="str">
            <v>CO2_SECTOR</v>
          </cell>
          <cell r="C191" t="str">
            <v>VAR_comnet</v>
          </cell>
          <cell r="D191" t="str">
            <v>-</v>
          </cell>
          <cell r="E191">
            <v>43751.582315123589</v>
          </cell>
          <cell r="F191">
            <v>40902.917629147385</v>
          </cell>
          <cell r="G191">
            <v>37292.677826415907</v>
          </cell>
          <cell r="H191">
            <v>27738.641514904852</v>
          </cell>
          <cell r="I191">
            <v>15192.610035641832</v>
          </cell>
          <cell r="J191">
            <v>5489.3250769779697</v>
          </cell>
        </row>
        <row r="192">
          <cell r="B192" t="str">
            <v>CO2SC</v>
          </cell>
          <cell r="C192" t="str">
            <v>VAR_fout</v>
          </cell>
          <cell r="D192" t="str">
            <v>CO2S1</v>
          </cell>
          <cell r="E192">
            <v>6307.1990227535098</v>
          </cell>
          <cell r="F192">
            <v>6307.1990227535098</v>
          </cell>
          <cell r="G192">
            <v>6307.1990227535098</v>
          </cell>
          <cell r="H192">
            <v>6307.1990227535098</v>
          </cell>
          <cell r="I192">
            <v>6307.1990227535098</v>
          </cell>
          <cell r="J192">
            <v>6307.1990227535098</v>
          </cell>
        </row>
        <row r="193">
          <cell r="B193" t="str">
            <v>CO2SC</v>
          </cell>
          <cell r="C193" t="str">
            <v>VAR_fout</v>
          </cell>
          <cell r="D193" t="str">
            <v>CO2S2</v>
          </cell>
          <cell r="J193">
            <v>7.0930134971506397E-5</v>
          </cell>
        </row>
        <row r="194">
          <cell r="B194" t="str">
            <v>CO2SC</v>
          </cell>
          <cell r="C194" t="str">
            <v>VAR_fin</v>
          </cell>
          <cell r="D194" t="str">
            <v>CO2EXP</v>
          </cell>
          <cell r="I194">
            <v>988.74711530100001</v>
          </cell>
          <cell r="J194">
            <v>4212.9784413089201</v>
          </cell>
        </row>
        <row r="195">
          <cell r="B195" t="str">
            <v>CO2SC</v>
          </cell>
          <cell r="C195" t="str">
            <v>EQ_combalM</v>
          </cell>
          <cell r="D195" t="str">
            <v>-</v>
          </cell>
          <cell r="J195">
            <v>-7.9414870229200095E-7</v>
          </cell>
        </row>
        <row r="196">
          <cell r="B196" t="str">
            <v>CO2P</v>
          </cell>
          <cell r="C196" t="str">
            <v>VAR_fout</v>
          </cell>
          <cell r="D196" t="str">
            <v>ITOT-PROCESSCO2</v>
          </cell>
          <cell r="E196">
            <v>2089.34680048464</v>
          </cell>
          <cell r="F196">
            <v>2111.0131698740802</v>
          </cell>
          <cell r="G196">
            <v>2102.26947106126</v>
          </cell>
          <cell r="H196">
            <v>2093.6572762981959</v>
          </cell>
          <cell r="I196">
            <v>2077.4152833275571</v>
          </cell>
          <cell r="J196">
            <v>2063.7505747971472</v>
          </cell>
        </row>
        <row r="197">
          <cell r="B197" t="str">
            <v>CO2P</v>
          </cell>
          <cell r="C197" t="str">
            <v>VAR_comnet</v>
          </cell>
          <cell r="D197" t="str">
            <v>-</v>
          </cell>
          <cell r="E197">
            <v>2089.34680048464</v>
          </cell>
          <cell r="F197">
            <v>2111.0131698740802</v>
          </cell>
          <cell r="G197">
            <v>2102.26947106126</v>
          </cell>
          <cell r="H197">
            <v>2093.6572762981959</v>
          </cell>
          <cell r="I197">
            <v>2077.4152833275571</v>
          </cell>
          <cell r="J197">
            <v>2063.7505747971472</v>
          </cell>
        </row>
        <row r="198">
          <cell r="B198" t="str">
            <v>CO2_E</v>
          </cell>
          <cell r="C198" t="str">
            <v>VAR_fout</v>
          </cell>
          <cell r="D198" t="str">
            <v>EWSTINCCS</v>
          </cell>
          <cell r="I198">
            <v>622.89639241124405</v>
          </cell>
          <cell r="J198">
            <v>1208.00019534237</v>
          </cell>
        </row>
        <row r="199">
          <cell r="B199" t="str">
            <v>CO2_E</v>
          </cell>
          <cell r="C199" t="str">
            <v>VAR_fout</v>
          </cell>
          <cell r="D199" t="str">
            <v>CHPWSTCCS</v>
          </cell>
          <cell r="I199">
            <v>722.89209520950101</v>
          </cell>
          <cell r="J199">
            <v>1223.16048592585</v>
          </cell>
        </row>
        <row r="200">
          <cell r="B200" t="str">
            <v>CO2_E</v>
          </cell>
          <cell r="C200" t="str">
            <v>VAR_fout</v>
          </cell>
          <cell r="D200" t="str">
            <v>HPLNGA</v>
          </cell>
          <cell r="E200">
            <v>114.383844281721</v>
          </cell>
          <cell r="F200">
            <v>98.319254596959098</v>
          </cell>
          <cell r="G200">
            <v>0.31907349084823999</v>
          </cell>
        </row>
        <row r="201">
          <cell r="B201" t="str">
            <v>CO2_E</v>
          </cell>
          <cell r="C201" t="str">
            <v>VAR_fout</v>
          </cell>
          <cell r="D201" t="str">
            <v>CHPWST</v>
          </cell>
          <cell r="E201">
            <v>2783.9874915382502</v>
          </cell>
          <cell r="F201">
            <v>2574.9228758817899</v>
          </cell>
          <cell r="G201">
            <v>2613.3709241837801</v>
          </cell>
          <cell r="H201">
            <v>2556.37840398872</v>
          </cell>
          <cell r="I201">
            <v>1616.16175020832</v>
          </cell>
          <cell r="J201">
            <v>995.53869756305596</v>
          </cell>
        </row>
        <row r="202">
          <cell r="B202" t="str">
            <v>CO2_E</v>
          </cell>
          <cell r="C202" t="str">
            <v>VAR_fout</v>
          </cell>
          <cell r="D202" t="str">
            <v>CHPNGA</v>
          </cell>
          <cell r="E202">
            <v>208.018460674784</v>
          </cell>
          <cell r="F202">
            <v>0.100182383231868</v>
          </cell>
          <cell r="G202">
            <v>0.44984056785787502</v>
          </cell>
        </row>
        <row r="203">
          <cell r="B203" t="str">
            <v>CO2_E</v>
          </cell>
          <cell r="C203" t="str">
            <v>VAR_fout</v>
          </cell>
          <cell r="D203" t="str">
            <v>EWSTINC</v>
          </cell>
          <cell r="E203">
            <v>1689.2933854657001</v>
          </cell>
          <cell r="F203">
            <v>1895.8839774287901</v>
          </cell>
          <cell r="G203">
            <v>1924.19380888568</v>
          </cell>
          <cell r="H203">
            <v>1920.6436113428001</v>
          </cell>
          <cell r="I203">
            <v>1615.5623214597799</v>
          </cell>
          <cell r="J203">
            <v>1208.0860434008</v>
          </cell>
        </row>
        <row r="204">
          <cell r="B204" t="str">
            <v>CO2_E</v>
          </cell>
          <cell r="C204" t="str">
            <v>VAR_fout</v>
          </cell>
          <cell r="D204" t="str">
            <v>ENGA-GTCC</v>
          </cell>
          <cell r="I204">
            <v>2.2129239488499599E-3</v>
          </cell>
          <cell r="J204">
            <v>2.1432325426725698</v>
          </cell>
        </row>
        <row r="205">
          <cell r="B205" t="str">
            <v>CO2_E</v>
          </cell>
          <cell r="C205" t="str">
            <v>VAR_fout</v>
          </cell>
          <cell r="D205" t="str">
            <v>HPLOIL</v>
          </cell>
          <cell r="E205">
            <v>15.8767276510155</v>
          </cell>
          <cell r="F205">
            <v>16.028616498881199</v>
          </cell>
          <cell r="G205">
            <v>4.4159625358053702</v>
          </cell>
          <cell r="H205">
            <v>4.4487288761128996</v>
          </cell>
          <cell r="I205">
            <v>1.6800798432761398E-2</v>
          </cell>
          <cell r="J205">
            <v>3.2558836465740901E-4</v>
          </cell>
        </row>
        <row r="206">
          <cell r="B206" t="str">
            <v>CO2_E</v>
          </cell>
          <cell r="C206" t="str">
            <v>VAR_fout</v>
          </cell>
          <cell r="D206" t="str">
            <v>EOIL-ENG</v>
          </cell>
          <cell r="E206">
            <v>9.3054166031777292</v>
          </cell>
          <cell r="F206">
            <v>65.093525269593499</v>
          </cell>
          <cell r="G206">
            <v>0.794907971416838</v>
          </cell>
          <cell r="H206">
            <v>0.18335048435742601</v>
          </cell>
          <cell r="I206">
            <v>36.225735399197902</v>
          </cell>
          <cell r="J206">
            <v>6.9688639531129701E-3</v>
          </cell>
        </row>
        <row r="207">
          <cell r="B207" t="str">
            <v>CO2_E</v>
          </cell>
          <cell r="C207" t="str">
            <v>VAR_fout</v>
          </cell>
          <cell r="D207" t="str">
            <v>ENGA-GTOC</v>
          </cell>
          <cell r="I207">
            <v>1.6829849251177699E-3</v>
          </cell>
          <cell r="J207">
            <v>2.2504788488060701</v>
          </cell>
        </row>
        <row r="208">
          <cell r="B208" t="str">
            <v>CO2_E</v>
          </cell>
          <cell r="C208" t="str">
            <v>VAR_fout</v>
          </cell>
          <cell r="D208" t="str">
            <v>CHPOIL</v>
          </cell>
          <cell r="E208">
            <v>1.8669785627758</v>
          </cell>
          <cell r="F208">
            <v>70.808604533098503</v>
          </cell>
          <cell r="G208">
            <v>0.80520963737301199</v>
          </cell>
          <cell r="H208">
            <v>0.39896292595891802</v>
          </cell>
          <cell r="I208">
            <v>0.935148550694053</v>
          </cell>
          <cell r="J208">
            <v>6.1028159175988504E-3</v>
          </cell>
        </row>
        <row r="209">
          <cell r="B209" t="str">
            <v>CO2_E</v>
          </cell>
          <cell r="C209" t="str">
            <v>VAR_comnet</v>
          </cell>
          <cell r="D209" t="str">
            <v>-</v>
          </cell>
          <cell r="E209">
            <v>4822.7323047774298</v>
          </cell>
          <cell r="F209">
            <v>4721.1570365923499</v>
          </cell>
          <cell r="G209">
            <v>4544.34972727276</v>
          </cell>
          <cell r="H209">
            <v>4482.0530576179499</v>
          </cell>
          <cell r="I209">
            <v>4614.6941399460502</v>
          </cell>
          <cell r="J209">
            <v>4639.1925308917998</v>
          </cell>
        </row>
        <row r="210">
          <cell r="B210" t="str">
            <v>CO2_I</v>
          </cell>
          <cell r="C210" t="str">
            <v>VAR_fout</v>
          </cell>
          <cell r="D210" t="str">
            <v>ITOT-CHPNGA</v>
          </cell>
          <cell r="E210">
            <v>108.584299601608</v>
          </cell>
          <cell r="F210">
            <v>14.452810765676301</v>
          </cell>
          <cell r="G210">
            <v>8.6862405681258092</v>
          </cell>
          <cell r="H210">
            <v>95.192937490212003</v>
          </cell>
          <cell r="I210">
            <v>103.41351656283101</v>
          </cell>
          <cell r="J210">
            <v>66.444860810937001</v>
          </cell>
        </row>
        <row r="211">
          <cell r="B211" t="str">
            <v>CO2_I</v>
          </cell>
          <cell r="C211" t="str">
            <v>VAR_fout</v>
          </cell>
          <cell r="D211" t="str">
            <v>ITOT-SWHNGABR</v>
          </cell>
          <cell r="E211">
            <v>2005.15339363872</v>
          </cell>
          <cell r="F211">
            <v>1771.4099781708801</v>
          </cell>
          <cell r="G211">
            <v>1695.07093437292</v>
          </cell>
          <cell r="H211">
            <v>1325.0056460020201</v>
          </cell>
          <cell r="I211">
            <v>758.76848652260401</v>
          </cell>
          <cell r="J211">
            <v>169.78575493098</v>
          </cell>
        </row>
        <row r="212">
          <cell r="B212" t="str">
            <v>CO2_I</v>
          </cell>
          <cell r="C212" t="str">
            <v>VAR_fout</v>
          </cell>
          <cell r="D212" t="str">
            <v>ITOT-CHPWSTCCS</v>
          </cell>
          <cell r="I212">
            <v>183.82732534046701</v>
          </cell>
          <cell r="J212">
            <v>986.19427282170295</v>
          </cell>
        </row>
        <row r="213">
          <cell r="B213" t="str">
            <v>CO2_I</v>
          </cell>
          <cell r="C213" t="str">
            <v>VAR_fout</v>
          </cell>
          <cell r="D213" t="str">
            <v>ITOT-SWHLFOBR</v>
          </cell>
          <cell r="E213">
            <v>655.76847197639495</v>
          </cell>
          <cell r="F213">
            <v>597.30135020397597</v>
          </cell>
          <cell r="G213">
            <v>587.94237921697004</v>
          </cell>
          <cell r="H213">
            <v>452.87680218173301</v>
          </cell>
          <cell r="I213">
            <v>222.09131164336699</v>
          </cell>
          <cell r="J213">
            <v>16.8208779424175</v>
          </cell>
        </row>
        <row r="214">
          <cell r="B214" t="str">
            <v>CO2_I</v>
          </cell>
          <cell r="C214" t="str">
            <v>VAR_fout</v>
          </cell>
          <cell r="D214" t="str">
            <v>ITOT-CHPNGACCS</v>
          </cell>
          <cell r="I214">
            <v>1.06952752978502</v>
          </cell>
          <cell r="J214">
            <v>42.636076934536</v>
          </cell>
        </row>
        <row r="215">
          <cell r="B215" t="str">
            <v>CO2_I</v>
          </cell>
          <cell r="C215" t="str">
            <v>VAR_fout</v>
          </cell>
          <cell r="D215" t="str">
            <v>ITOT-CHPGFC</v>
          </cell>
          <cell r="H215">
            <v>8.1683349984904396E-2</v>
          </cell>
          <cell r="I215">
            <v>0.62577761171119595</v>
          </cell>
          <cell r="J215">
            <v>0.233958282731169</v>
          </cell>
        </row>
        <row r="216">
          <cell r="B216" t="str">
            <v>CO2_I</v>
          </cell>
          <cell r="C216" t="str">
            <v>VAR_fout</v>
          </cell>
          <cell r="D216" t="str">
            <v>ITOT-SWHCOABR</v>
          </cell>
          <cell r="E216">
            <v>330.01245355893701</v>
          </cell>
          <cell r="F216">
            <v>321.179320891202</v>
          </cell>
          <cell r="G216">
            <v>299.07309963840999</v>
          </cell>
          <cell r="H216">
            <v>6.8389465670505301E-2</v>
          </cell>
          <cell r="I216">
            <v>0.18673949607128501</v>
          </cell>
          <cell r="J216">
            <v>5.4483751300724102E-2</v>
          </cell>
        </row>
        <row r="217">
          <cell r="B217" t="str">
            <v>CO2_I</v>
          </cell>
          <cell r="C217" t="str">
            <v>VAR_fout</v>
          </cell>
          <cell r="D217" t="str">
            <v>ITOT-CHPOIL</v>
          </cell>
          <cell r="E217">
            <v>22.043479921138498</v>
          </cell>
          <cell r="F217">
            <v>51.260010901170901</v>
          </cell>
          <cell r="G217">
            <v>4.4359993906029898</v>
          </cell>
          <cell r="H217">
            <v>47.667351404097097</v>
          </cell>
        </row>
        <row r="218">
          <cell r="B218" t="str">
            <v>CO2_I</v>
          </cell>
          <cell r="C218" t="str">
            <v>VAR_fout</v>
          </cell>
          <cell r="D218" t="str">
            <v>ITOT-SWHWSTBR</v>
          </cell>
          <cell r="E218">
            <v>723.65839551362603</v>
          </cell>
          <cell r="F218">
            <v>749.83923786303603</v>
          </cell>
          <cell r="G218">
            <v>520.44842602763094</v>
          </cell>
          <cell r="H218">
            <v>514.63338143308204</v>
          </cell>
          <cell r="I218">
            <v>506.251677403987</v>
          </cell>
          <cell r="J218">
            <v>0.17392115863854199</v>
          </cell>
        </row>
        <row r="219">
          <cell r="B219" t="str">
            <v>CO2_I</v>
          </cell>
          <cell r="C219" t="str">
            <v>VAR_fout</v>
          </cell>
          <cell r="D219" t="str">
            <v>ITOT-SWHNGAHP</v>
          </cell>
          <cell r="G219">
            <v>0.20411150820964</v>
          </cell>
          <cell r="H219">
            <v>0.20296570576352099</v>
          </cell>
          <cell r="I219">
            <v>0.42587455635278698</v>
          </cell>
          <cell r="J219">
            <v>0.40979656646221002</v>
          </cell>
        </row>
        <row r="220">
          <cell r="B220" t="str">
            <v>CO2_I</v>
          </cell>
          <cell r="C220" t="str">
            <v>VAR_fout</v>
          </cell>
          <cell r="D220" t="str">
            <v>ITOT-CHPWST</v>
          </cell>
          <cell r="E220">
            <v>344.47018821389702</v>
          </cell>
          <cell r="F220">
            <v>344.64542076505802</v>
          </cell>
          <cell r="G220">
            <v>504.19661624496098</v>
          </cell>
          <cell r="H220">
            <v>498.56740520864003</v>
          </cell>
          <cell r="I220">
            <v>306.64637340107402</v>
          </cell>
          <cell r="J220">
            <v>0.22793008642250201</v>
          </cell>
        </row>
        <row r="221">
          <cell r="B221" t="str">
            <v>CO2_I</v>
          </cell>
          <cell r="C221" t="str">
            <v>VAR_fout</v>
          </cell>
          <cell r="D221" t="str">
            <v>ITOT-SWHHFOBR</v>
          </cell>
          <cell r="E221">
            <v>210.21018264758001</v>
          </cell>
          <cell r="F221">
            <v>0.12897982019811299</v>
          </cell>
          <cell r="G221">
            <v>0.34194708532062401</v>
          </cell>
          <cell r="H221">
            <v>6.9284197270240697E-2</v>
          </cell>
          <cell r="I221">
            <v>0.185914427751668</v>
          </cell>
        </row>
        <row r="222">
          <cell r="B222" t="str">
            <v>CO2_I</v>
          </cell>
          <cell r="C222" t="str">
            <v>VAR_comnet</v>
          </cell>
          <cell r="D222" t="str">
            <v>-</v>
          </cell>
          <cell r="E222">
            <v>4399.9008650718997</v>
          </cell>
          <cell r="F222">
            <v>3850.2171093811999</v>
          </cell>
          <cell r="G222">
            <v>3620.39975405315</v>
          </cell>
          <cell r="H222">
            <v>2934.3658464384698</v>
          </cell>
          <cell r="I222">
            <v>2083.492524496</v>
          </cell>
          <cell r="J222">
            <v>1282.98193328613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1.09641519963582E-6</v>
          </cell>
          <cell r="I4">
            <v>1.8798059046802401E-6</v>
          </cell>
          <cell r="J4">
            <v>1.2512590644561599E-4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3.2118934668449299E-5</v>
          </cell>
          <cell r="J5">
            <v>4.7776793352840598E-7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4.42188214872278E-6</v>
          </cell>
          <cell r="I6">
            <v>3.4018571083080301E-6</v>
          </cell>
          <cell r="J6">
            <v>1.49427813257117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1.59517566753592E-6</v>
          </cell>
          <cell r="I7">
            <v>2.9828038579759602E-4</v>
          </cell>
          <cell r="J7">
            <v>3.79483054704066E-4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2.18637331769161E-6</v>
          </cell>
          <cell r="F8">
            <v>4.7786705859751499E-7</v>
          </cell>
          <cell r="G8">
            <v>5.3345677081299297E-7</v>
          </cell>
          <cell r="H8">
            <v>6.8248479352251104E-7</v>
          </cell>
          <cell r="I8">
            <v>4.3898267070468404E-6</v>
          </cell>
          <cell r="J8">
            <v>4.28108093684717E-6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1.5655094620158499E-3</v>
          </cell>
          <cell r="J9">
            <v>7.5900947801972499E-6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4.09885581096525E-3</v>
          </cell>
          <cell r="F10">
            <v>2.92435424872193E-4</v>
          </cell>
          <cell r="G10">
            <v>1.28924527052707E-6</v>
          </cell>
          <cell r="H10">
            <v>7.2852630556177397E-2</v>
          </cell>
          <cell r="I10">
            <v>9.0174489735273308E-3</v>
          </cell>
          <cell r="J10">
            <v>0.10024773914481901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4.6372512229427499E-7</v>
          </cell>
          <cell r="F11">
            <v>4.9204257072418803E-7</v>
          </cell>
          <cell r="G11">
            <v>5.9487819333732695E-7</v>
          </cell>
          <cell r="H11">
            <v>7.3483619219771299E-7</v>
          </cell>
          <cell r="I11">
            <v>2.5002654426930701E-6</v>
          </cell>
          <cell r="J11">
            <v>1.22964712907378E-2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1.4328954882634999E-2</v>
          </cell>
          <cell r="F12">
            <v>8.5870429126655795E-2</v>
          </cell>
          <cell r="G12">
            <v>7.8310322749839305E-7</v>
          </cell>
          <cell r="H12">
            <v>8.9697903426222596E-7</v>
          </cell>
          <cell r="I12">
            <v>4.2643182559847198E-2</v>
          </cell>
          <cell r="J12">
            <v>6.1246289984063701E-2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4.06968337607677E-5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4.6706996697324302E-7</v>
          </cell>
          <cell r="F14">
            <v>1.75060275171205E-7</v>
          </cell>
          <cell r="G14">
            <v>2.03110844339463E-7</v>
          </cell>
          <cell r="H14">
            <v>2.1963570793642001E-7</v>
          </cell>
          <cell r="I14">
            <v>4.7018959613201302E-7</v>
          </cell>
          <cell r="J14">
            <v>7.7877926992198301E-7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1.22366562525339E-5</v>
          </cell>
          <cell r="I15">
            <v>1.7253162975888301E-5</v>
          </cell>
          <cell r="J15">
            <v>1.0220351194853999E-4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2.9368757926706901E-6</v>
          </cell>
          <cell r="I16">
            <v>1.15634204894498E-2</v>
          </cell>
          <cell r="J16">
            <v>3.9332273291179403E-6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1.2897410708818301E-5</v>
          </cell>
          <cell r="I17">
            <v>1.60839244016309E-5</v>
          </cell>
          <cell r="J17">
            <v>1.0164666043633999E-6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1.41857003071324E-6</v>
          </cell>
          <cell r="F18">
            <v>2.4410752184974402E-7</v>
          </cell>
          <cell r="G18">
            <v>3.93003715403013E-7</v>
          </cell>
          <cell r="H18">
            <v>4.6290221630771499E-7</v>
          </cell>
          <cell r="I18">
            <v>9.3488651256780105E-7</v>
          </cell>
          <cell r="J18">
            <v>1.5818383354337199E-6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5.12881857807376E-2</v>
          </cell>
          <cell r="F19">
            <v>7.1879553148173195E-2</v>
          </cell>
          <cell r="G19">
            <v>3.9235819031415299E-2</v>
          </cell>
          <cell r="H19">
            <v>4.6101974589007503E-6</v>
          </cell>
          <cell r="I19">
            <v>6.8003194170140696E-2</v>
          </cell>
          <cell r="J19">
            <v>0.17566959821005401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4.4899225802439501E-7</v>
          </cell>
          <cell r="F20">
            <v>1.2998378266323401E-7</v>
          </cell>
          <cell r="G20">
            <v>1.6980418332948899E-7</v>
          </cell>
          <cell r="H20">
            <v>1.37049755744926E-7</v>
          </cell>
          <cell r="I20">
            <v>2.6780111870440698E-7</v>
          </cell>
          <cell r="J20">
            <v>4.4952441479157801E-7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1.2734520112254E-5</v>
          </cell>
          <cell r="J21">
            <v>3.7227311150207099E-7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1.67649082430606E-6</v>
          </cell>
          <cell r="F22">
            <v>6.0301015530723501E-5</v>
          </cell>
          <cell r="G22">
            <v>1.3316197287230001E-6</v>
          </cell>
          <cell r="H22">
            <v>7.0694070337153799E-7</v>
          </cell>
          <cell r="I22">
            <v>8.7758036843114804E-6</v>
          </cell>
          <cell r="J22">
            <v>1.26806456456662E-5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5.1408012208231798E-4</v>
          </cell>
          <cell r="J23">
            <v>1.9168120422426399E-4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0.232501144570159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3.4366107972401401E-5</v>
          </cell>
          <cell r="J25">
            <v>5.68821280736729E-7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8.8653745120648198E-7</v>
          </cell>
          <cell r="J26">
            <v>8.2744089176797E-3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5.0533963496131903E-4</v>
          </cell>
          <cell r="F27">
            <v>5.4783695651432001E-4</v>
          </cell>
          <cell r="G27">
            <v>2.8312463911570702E-4</v>
          </cell>
          <cell r="H27">
            <v>1.9925187944321902E-3</v>
          </cell>
          <cell r="I27">
            <v>0.39961285115439099</v>
          </cell>
          <cell r="J27">
            <v>0.84940009719034304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6.2442706000788102E-7</v>
          </cell>
          <cell r="F28">
            <v>3.6177933147625402E-7</v>
          </cell>
          <cell r="G28">
            <v>5.4117471545283099E-7</v>
          </cell>
          <cell r="H28">
            <v>5.8971934386815595E-7</v>
          </cell>
          <cell r="I28">
            <v>9.2680787872803701E-6</v>
          </cell>
          <cell r="J28">
            <v>1.09054207352377E-6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2.6448915485326099E-5</v>
          </cell>
          <cell r="J29">
            <v>2.5809913163278402E-2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0.153220061677381</v>
          </cell>
          <cell r="F30">
            <v>5.4404998002652E-2</v>
          </cell>
          <cell r="G30">
            <v>2.1943429048931002E-6</v>
          </cell>
          <cell r="H30">
            <v>2.6329242266914701E-6</v>
          </cell>
          <cell r="I30">
            <v>8.9613210771668103E-2</v>
          </cell>
          <cell r="J30">
            <v>4.7417712642467101E-2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5.9456776874402402E-5</v>
          </cell>
          <cell r="I31">
            <v>1.3948164504401601E-4</v>
          </cell>
          <cell r="J31">
            <v>9.1186993584766594E-6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6.9558116604104504E-3</v>
          </cell>
          <cell r="F32">
            <v>8.6280219219530497E-7</v>
          </cell>
          <cell r="G32">
            <v>7.6935919364749502E-3</v>
          </cell>
          <cell r="H32">
            <v>4.1425251571867798E-7</v>
          </cell>
          <cell r="I32">
            <v>2.5209116579654999E-6</v>
          </cell>
          <cell r="J32">
            <v>5.3679486216814198E-5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1.64916268650204E-6</v>
          </cell>
          <cell r="F33">
            <v>7.9413382669517999E-7</v>
          </cell>
          <cell r="G33">
            <v>1.0800868157974601E-6</v>
          </cell>
          <cell r="H33">
            <v>1.7540910368555299E-6</v>
          </cell>
          <cell r="I33">
            <v>5.0004852085774803E-6</v>
          </cell>
          <cell r="J33">
            <v>1.6653039732464001E-5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4.0435835222619702E-6</v>
          </cell>
          <cell r="I34">
            <v>0.116444330466557</v>
          </cell>
          <cell r="J34">
            <v>1.00329590612407E-6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2.2749922619045302E-3</v>
          </cell>
          <cell r="J35">
            <v>6.1481904336989704E-3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3.4422775456800698E-5</v>
          </cell>
          <cell r="J36">
            <v>7.3211297990473906E-2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1.09641519963582E-6</v>
          </cell>
          <cell r="I37">
            <v>3.4182702979901604E-6</v>
          </cell>
          <cell r="J37">
            <v>1.2755878991392553E-4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3.2118934668449299E-5</v>
          </cell>
          <cell r="J38">
            <v>3.2489351854119483E-5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4.42188214872278E-6</v>
          </cell>
          <cell r="I39">
            <v>1.2052377832605989E-5</v>
          </cell>
          <cell r="J39">
            <v>1.4942858603979834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1.59517566753592E-6</v>
          </cell>
          <cell r="I40">
            <v>3.0210488394004825E-4</v>
          </cell>
          <cell r="J40">
            <v>6.7937115882070183E-4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1.0275141809142978</v>
          </cell>
          <cell r="F41">
            <v>1.0275146587813564</v>
          </cell>
          <cell r="G41">
            <v>1.0275151922381272</v>
          </cell>
          <cell r="H41">
            <v>1.0275158747229207</v>
          </cell>
          <cell r="I41">
            <v>1.0275218243744628</v>
          </cell>
          <cell r="J41">
            <v>0.72469079222917976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1.5655094620158499E-3</v>
          </cell>
          <cell r="J42">
            <v>1.5730995567960399E-3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0.21266875171323379</v>
          </cell>
          <cell r="F43">
            <v>0.21296013750983028</v>
          </cell>
          <cell r="G43">
            <v>0.21295553939983763</v>
          </cell>
          <cell r="H43">
            <v>0.21222496784079534</v>
          </cell>
          <cell r="I43">
            <v>0.20253941163194911</v>
          </cell>
          <cell r="J43">
            <v>0.22310318946385549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4.6372512229427499E-7</v>
          </cell>
          <cell r="F44">
            <v>9.5576769301846303E-7</v>
          </cell>
          <cell r="G44">
            <v>1.5506458863557901E-6</v>
          </cell>
          <cell r="H44">
            <v>2.2854820785535E-6</v>
          </cell>
          <cell r="I44">
            <v>6.1862724328814296E-6</v>
          </cell>
          <cell r="J44">
            <v>1.23026575631706E-2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4.234699537694734E-2</v>
          </cell>
          <cell r="F45">
            <v>0.12821707932559742</v>
          </cell>
          <cell r="G45">
            <v>0.10025609130282141</v>
          </cell>
          <cell r="H45">
            <v>0.100174652653228</v>
          </cell>
          <cell r="I45">
            <v>9.2163587508158576E-2</v>
          </cell>
          <cell r="J45">
            <v>0.10389204299218843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4.06968337607677E-5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0.95961816015161094</v>
          </cell>
          <cell r="F47">
            <v>0.95961833521188611</v>
          </cell>
          <cell r="G47">
            <v>0.95961853832273047</v>
          </cell>
          <cell r="H47">
            <v>0.95961875795843843</v>
          </cell>
          <cell r="I47">
            <v>0.95961959033317612</v>
          </cell>
          <cell r="J47">
            <v>0.48125602546638996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1.22366562525339E-5</v>
          </cell>
          <cell r="I48">
            <v>3.9048946042007202E-4</v>
          </cell>
          <cell r="J48">
            <v>4.1030492404807201E-4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2.9368757926706901E-6</v>
          </cell>
          <cell r="I49">
            <v>1.1570472923261126E-2</v>
          </cell>
          <cell r="J49">
            <v>1.1568665232051573E-2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1.2897410708818301E-5</v>
          </cell>
          <cell r="I50">
            <v>1.07794556739619E-3</v>
          </cell>
          <cell r="J50">
            <v>1.0789620340005499E-3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2.235053620195171</v>
          </cell>
          <cell r="F51">
            <v>2.2350538643026927</v>
          </cell>
          <cell r="G51">
            <v>2.2350542573064081</v>
          </cell>
          <cell r="H51">
            <v>2.2350547202086246</v>
          </cell>
          <cell r="I51">
            <v>2.2350563679156346</v>
          </cell>
          <cell r="J51">
            <v>1.12089625061769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5.12881857807376E-2</v>
          </cell>
          <cell r="F52">
            <v>0.12316726407684828</v>
          </cell>
          <cell r="G52">
            <v>0.16240186500315298</v>
          </cell>
          <cell r="H52">
            <v>0.16240284671938646</v>
          </cell>
          <cell r="I52">
            <v>0.16246438053839146</v>
          </cell>
          <cell r="J52">
            <v>0.2436833573029796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3.0972404563881781</v>
          </cell>
          <cell r="F53">
            <v>3.097240586371961</v>
          </cell>
          <cell r="G53">
            <v>3.0972407561761441</v>
          </cell>
          <cell r="H53">
            <v>3.0972408932258997</v>
          </cell>
          <cell r="I53">
            <v>3.0972413674525012</v>
          </cell>
          <cell r="J53">
            <v>1.553284057617216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1.2734520112254E-5</v>
          </cell>
          <cell r="J54">
            <v>1.2972182243159945E-5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1.67649082430606E-6</v>
          </cell>
          <cell r="F55">
            <v>6.1883711989658274E-5</v>
          </cell>
          <cell r="G55">
            <v>6.2878026732428571E-5</v>
          </cell>
          <cell r="H55">
            <v>6.2857320927378E-5</v>
          </cell>
          <cell r="I55">
            <v>5.6301590786030023E-5</v>
          </cell>
          <cell r="J55">
            <v>3.3670333575731227E-5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5.1408012208231798E-4</v>
          </cell>
          <cell r="J56">
            <v>3.6750148778001061E-4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0.232501144570159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3.4366107972401401E-5</v>
          </cell>
          <cell r="J58">
            <v>3.4934929253138103E-5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8.8653745120648198E-7</v>
          </cell>
          <cell r="J59">
            <v>8.2751088758209121E-3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5.0533963496131903E-4</v>
          </cell>
          <cell r="F60">
            <v>1.0528121089897423E-3</v>
          </cell>
          <cell r="G60">
            <v>1.3351357348611462E-3</v>
          </cell>
          <cell r="H60">
            <v>3.3264025175087229E-3</v>
          </cell>
          <cell r="I60">
            <v>0.58804287673154554</v>
          </cell>
          <cell r="J60">
            <v>1.3975059290167775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2.3147565703801005E-2</v>
          </cell>
          <cell r="F61">
            <v>7.7044803258617678E-4</v>
          </cell>
          <cell r="G61">
            <v>7.6923217247703429E-4</v>
          </cell>
          <cell r="H61">
            <v>6.207453361900539E-5</v>
          </cell>
          <cell r="I61">
            <v>4.2824457205100787E-5</v>
          </cell>
          <cell r="J61">
            <v>3.6155889157779728E-5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2.6448915485326099E-5</v>
          </cell>
          <cell r="J62">
            <v>2.5836362078763699E-2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0.35551886757191059</v>
          </cell>
          <cell r="F63">
            <v>0.40992306465864181</v>
          </cell>
          <cell r="G63">
            <v>0.13579401156690202</v>
          </cell>
          <cell r="H63">
            <v>0.13575880688166303</v>
          </cell>
          <cell r="I63">
            <v>0.1462939876855871</v>
          </cell>
          <cell r="J63">
            <v>0.1370422298688321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5.9456776874402402E-5</v>
          </cell>
          <cell r="I64">
            <v>5.2436559473869899E-4</v>
          </cell>
          <cell r="J64">
            <v>5.3348429409717595E-4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8.9930868863698811E-3</v>
          </cell>
          <cell r="F65">
            <v>8.9936732658052188E-3</v>
          </cell>
          <cell r="G65">
            <v>1.6687029345771917E-2</v>
          </cell>
          <cell r="H65">
            <v>4.6525255450659275E-5</v>
          </cell>
          <cell r="I65">
            <v>4.3897012313399639E-5</v>
          </cell>
          <cell r="J65">
            <v>5.7059321990302087E-5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1.9844850194287864</v>
          </cell>
          <cell r="F66">
            <v>1.9844858135626131</v>
          </cell>
          <cell r="G66">
            <v>1.9844868936494291</v>
          </cell>
          <cell r="H66">
            <v>1.984488647740466</v>
          </cell>
          <cell r="I66">
            <v>1.9844968383057366</v>
          </cell>
          <cell r="J66">
            <v>1.0954895585252888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4.0435835222619702E-6</v>
          </cell>
          <cell r="I67">
            <v>0.11645800027882973</v>
          </cell>
          <cell r="J67">
            <v>3.8891024243029593E-2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2.2749922619045302E-3</v>
          </cell>
          <cell r="J68">
            <v>7.7848494221083682E-3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3.4422775456800698E-5</v>
          </cell>
          <cell r="J69">
            <v>7.3245720765930694E-2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5.1308479953743248E-2</v>
          </cell>
          <cell r="J70">
            <v>6.449308519629296E-2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5.7167283990128492</v>
          </cell>
          <cell r="J71">
            <v>11.946089733626456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65.285664310176841</v>
          </cell>
          <cell r="J72">
            <v>2.3937978621344702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0.11258824469936364</v>
          </cell>
          <cell r="F73">
            <v>0.11274329518105147</v>
          </cell>
          <cell r="G73">
            <v>0.10855955489358564</v>
          </cell>
          <cell r="H73">
            <v>0.11235422307644924</v>
          </cell>
          <cell r="I73">
            <v>0.1072271148705283</v>
          </cell>
          <cell r="J73">
            <v>0.11811333439737591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3.2500522196891669E-5</v>
          </cell>
          <cell r="G74">
            <v>2.4401524506521168E-5</v>
          </cell>
          <cell r="H74">
            <v>1.8596880384533795E-5</v>
          </cell>
          <cell r="I74">
            <v>1.7323763720281836E-5</v>
          </cell>
          <cell r="J74">
            <v>1.2064591705191753E-5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2.2021933214922691E-5</v>
          </cell>
          <cell r="J75">
            <v>2.748949867339168E-5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0.43375939497826643</v>
          </cell>
          <cell r="F76">
            <v>2.5401983686914428E-2</v>
          </cell>
          <cell r="G76">
            <v>0.76565965040637107</v>
          </cell>
          <cell r="H76">
            <v>0.1034350964686149</v>
          </cell>
          <cell r="I76">
            <v>6.5360362832863439</v>
          </cell>
          <cell r="J76">
            <v>13.650144285421458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7.0014258722572217E-3</v>
          </cell>
          <cell r="J77">
            <v>1.0491073292690596E-2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971.30325522702344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3.3612147462613755E-2</v>
          </cell>
          <cell r="J79">
            <v>4.2832270097675838E-2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14.022539803507257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2.9686335388413279E-3</v>
          </cell>
          <cell r="J81">
            <v>5.2877429114279924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7.5730618218684438E-3</v>
          </cell>
          <cell r="J82">
            <v>5.5411124141854666E-2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3.1681190070518311E-2</v>
          </cell>
          <cell r="J83">
            <v>230.43144848118527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9.5984811792236059E-4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0.19275544793250488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9.6793722371538617</v>
          </cell>
          <cell r="F86">
            <v>9.6927021485652531</v>
          </cell>
          <cell r="G86">
            <v>9.3330200192799726</v>
          </cell>
          <cell r="H86">
            <v>9.6592530639153047</v>
          </cell>
          <cell r="I86">
            <v>9.2195108505825001</v>
          </cell>
          <cell r="J86">
            <v>10.155760894261109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8.6034665357592255E-4</v>
          </cell>
          <cell r="J87">
            <v>1.0116385894945454E-3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9.6793722371538617</v>
          </cell>
          <cell r="F88">
            <v>9.6927021485652531</v>
          </cell>
          <cell r="G88">
            <v>9.3330200192799726</v>
          </cell>
          <cell r="H88">
            <v>9.6592530639153047</v>
          </cell>
          <cell r="I88">
            <v>9.2184682470119856</v>
          </cell>
          <cell r="J88">
            <v>10.154372091477256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2.6015999822596726E-4</v>
          </cell>
          <cell r="J89">
            <v>3.8982882330152379E-4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9.0972482187488108E-4</v>
          </cell>
          <cell r="J90">
            <v>1.1434944183739886E-3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6.9825653098001404E-4</v>
          </cell>
          <cell r="I91">
            <v>2.7735054318197535E-3</v>
          </cell>
          <cell r="J91">
            <v>5.7321406069493362E-4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5.5231653031552197</v>
          </cell>
          <cell r="F92">
            <v>1.7505179641689295</v>
          </cell>
          <cell r="G92">
            <v>1.2399468568614647E-2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0.248450664000501</v>
          </cell>
          <cell r="F93">
            <v>9.9863404037555142E-2</v>
          </cell>
          <cell r="G93">
            <v>0.1533673678639316</v>
          </cell>
          <cell r="H93">
            <v>3.0699950510300472E-3</v>
          </cell>
          <cell r="I93">
            <v>1.7503560610798523E-3</v>
          </cell>
          <cell r="J93">
            <v>1.1072208978189206E-4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27.002570900326056</v>
          </cell>
          <cell r="F94">
            <v>26.816802642773219</v>
          </cell>
          <cell r="G94">
            <v>22.729198538242311</v>
          </cell>
          <cell r="H94">
            <v>16.730328992957617</v>
          </cell>
          <cell r="I94">
            <v>6.2793687794632813</v>
          </cell>
          <cell r="J94">
            <v>3.3115931361493263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47.040678871728502</v>
          </cell>
          <cell r="F95">
            <v>46.287424880413198</v>
          </cell>
          <cell r="G95">
            <v>45.474928267455205</v>
          </cell>
          <cell r="H95">
            <v>34.463226296398425</v>
          </cell>
          <cell r="I95">
            <v>13.925477310300622</v>
          </cell>
          <cell r="J95">
            <v>7.8329218828008749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37.269772451491114</v>
          </cell>
          <cell r="F96">
            <v>31.765311582515643</v>
          </cell>
          <cell r="G96">
            <v>28.862267967125689</v>
          </cell>
          <cell r="H96">
            <v>22.447919090527197</v>
          </cell>
          <cell r="I96">
            <v>12.556502248701507</v>
          </cell>
          <cell r="J96">
            <v>2.153822295671068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311.50652309795402</v>
          </cell>
          <cell r="F97">
            <v>98.729213179127598</v>
          </cell>
          <cell r="G97">
            <v>0.69933002726986504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689.32447394804501</v>
          </cell>
          <cell r="F98">
            <v>659.57568079643795</v>
          </cell>
          <cell r="G98">
            <v>602.388384503407</v>
          </cell>
          <cell r="H98">
            <v>498.91873798890498</v>
          </cell>
          <cell r="I98">
            <v>208.75729846918901</v>
          </cell>
          <cell r="J98">
            <v>3.3887202001156802E-4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14.0126174496283</v>
          </cell>
          <cell r="F99">
            <v>5.63229598771811</v>
          </cell>
          <cell r="G99">
            <v>8.6499195475257409</v>
          </cell>
          <cell r="H99">
            <v>0.17314772087809499</v>
          </cell>
          <cell r="I99">
            <v>9.8720081844903704E-2</v>
          </cell>
          <cell r="J99">
            <v>6.2447258636987198E-3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1522.9449987783901</v>
          </cell>
          <cell r="F100">
            <v>1512.46766905241</v>
          </cell>
          <cell r="G100">
            <v>1281.92679755687</v>
          </cell>
          <cell r="H100">
            <v>943.59055520280901</v>
          </cell>
          <cell r="I100">
            <v>354.15639916172898</v>
          </cell>
          <cell r="J100">
            <v>186.773852878822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2653.0942883654898</v>
          </cell>
          <cell r="F101">
            <v>2610.6107632552998</v>
          </cell>
          <cell r="G101">
            <v>2564.7859542844799</v>
          </cell>
          <cell r="H101">
            <v>1943.7259631168699</v>
          </cell>
          <cell r="I101">
            <v>785.396920300955</v>
          </cell>
          <cell r="J101">
            <v>441.776794189969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-7.0014258722572199E-3</v>
          </cell>
          <cell r="J102">
            <v>-1.0491073292690599E-2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2267.7888507144298</v>
          </cell>
          <cell r="F103">
            <v>2044.2954805542099</v>
          </cell>
          <cell r="G103">
            <v>1781.1529899878899</v>
          </cell>
          <cell r="H103">
            <v>929.55195238691704</v>
          </cell>
          <cell r="I103">
            <v>234.81259770381001</v>
          </cell>
          <cell r="J103">
            <v>2.99698188491225E-4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4514.4835679603602</v>
          </cell>
          <cell r="F104">
            <v>3846.52631671774</v>
          </cell>
          <cell r="G104">
            <v>3528.4418824381801</v>
          </cell>
          <cell r="H104">
            <v>1652.06187818377</v>
          </cell>
          <cell r="I104">
            <v>337.14909504763801</v>
          </cell>
          <cell r="J104">
            <v>3.3578135379300499E-4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5957.4257269445798</v>
          </cell>
          <cell r="F105">
            <v>5896.1274732353904</v>
          </cell>
          <cell r="G105">
            <v>5322.6923227957404</v>
          </cell>
          <cell r="H105">
            <v>3219.9579849855299</v>
          </cell>
          <cell r="I105">
            <v>402.92387254689601</v>
          </cell>
          <cell r="J105">
            <v>11.946089733626399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-971.30325522702299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-3.3612147462613803E-2</v>
          </cell>
          <cell r="J107">
            <v>-4.2832270097675797E-2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-14.0225398035073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-2.9686335388413301E-3</v>
          </cell>
          <cell r="J109">
            <v>-5.2877429114279897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2102.0151662641001</v>
          </cell>
          <cell r="F110">
            <v>1791.5635732538799</v>
          </cell>
          <cell r="G110">
            <v>1627.8319133458899</v>
          </cell>
          <cell r="H110">
            <v>1266.06263670574</v>
          </cell>
          <cell r="I110">
            <v>708.18672682676504</v>
          </cell>
          <cell r="J110">
            <v>121.475577475848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-7.5730618218684499E-3</v>
          </cell>
          <cell r="J111">
            <v>-5.5411124141854597E-2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-3.1681190070518297E-2</v>
          </cell>
          <cell r="J112">
            <v>-230.43144848118499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5.7163529247607352</v>
          </cell>
          <cell r="F113">
            <v>1.745025478372179</v>
          </cell>
          <cell r="G113">
            <v>1.36332279912432E-2</v>
          </cell>
          <cell r="I113">
            <v>6.3993513753118683E-5</v>
          </cell>
          <cell r="J113">
            <v>7.7902684246075091E-2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9.1969057245255499</v>
          </cell>
          <cell r="F114">
            <v>8.7999999763998051</v>
          </cell>
          <cell r="G114">
            <v>8.0376984885695197</v>
          </cell>
          <cell r="H114">
            <v>6.7916355266417554</v>
          </cell>
          <cell r="I114">
            <v>3.0134506328815078</v>
          </cell>
          <cell r="J114">
            <v>0.22823443612506816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1.1596878947285458E-3</v>
          </cell>
          <cell r="J115">
            <v>7.3218910118375772E-4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1.1093332410408421E-3</v>
          </cell>
          <cell r="J116">
            <v>3.7901131321075514E-4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5.0354653687702295E-5</v>
          </cell>
          <cell r="J117">
            <v>3.5317778797300139E-4</v>
          </cell>
        </row>
        <row r="118">
          <cell r="A118" t="str">
            <v>EH2</v>
          </cell>
          <cell r="B118" t="str">
            <v>VAR_fout</v>
          </cell>
          <cell r="C118" t="str">
            <v>D-ENGA</v>
          </cell>
          <cell r="I118">
            <v>2.2038103653671514E-5</v>
          </cell>
          <cell r="J118">
            <v>1.9482361163567182E-3</v>
          </cell>
        </row>
        <row r="119">
          <cell r="A119" t="str">
            <v>TDSL</v>
          </cell>
          <cell r="B119" t="str">
            <v>VAR_fout</v>
          </cell>
          <cell r="C119" t="str">
            <v>D-TBDS1</v>
          </cell>
          <cell r="E119">
            <v>2.9709492721348547</v>
          </cell>
          <cell r="F119">
            <v>2.9709297643586829</v>
          </cell>
          <cell r="G119">
            <v>2.9728271525039212</v>
          </cell>
          <cell r="H119">
            <v>2.8809399928593735</v>
          </cell>
          <cell r="I119">
            <v>2.9505010945215955</v>
          </cell>
          <cell r="J119">
            <v>17.352637355639665</v>
          </cell>
        </row>
        <row r="120">
          <cell r="A120" t="str">
            <v>CNGA</v>
          </cell>
          <cell r="B120" t="str">
            <v>VAR_fout</v>
          </cell>
          <cell r="C120" t="str">
            <v>D-CNGA</v>
          </cell>
          <cell r="J120">
            <v>0.28061867969120907</v>
          </cell>
        </row>
        <row r="121">
          <cell r="A121" t="str">
            <v>CNGA</v>
          </cell>
          <cell r="B121" t="str">
            <v>VAR_fin</v>
          </cell>
          <cell r="C121" t="str">
            <v>SUP_NGAH2</v>
          </cell>
          <cell r="J121">
            <v>1.262958049897843E-3</v>
          </cell>
        </row>
        <row r="122">
          <cell r="A122" t="str">
            <v>CNGA</v>
          </cell>
          <cell r="B122" t="str">
            <v>VAR_fin</v>
          </cell>
          <cell r="C122" t="str">
            <v>SUP_NGAH2CCS</v>
          </cell>
          <cell r="J122">
            <v>0.27935572164131145</v>
          </cell>
        </row>
        <row r="123">
          <cell r="A123" t="str">
            <v>LBIO</v>
          </cell>
          <cell r="B123" t="str">
            <v>VAR_fin</v>
          </cell>
          <cell r="C123" t="str">
            <v>D-LBIO</v>
          </cell>
          <cell r="H123">
            <v>2.1345002333391379</v>
          </cell>
          <cell r="I123">
            <v>2.9637464470025736E-3</v>
          </cell>
          <cell r="J123">
            <v>2.1346721178335888</v>
          </cell>
        </row>
        <row r="124">
          <cell r="A124" t="str">
            <v>H2_E</v>
          </cell>
          <cell r="B124" t="str">
            <v>VAR_fout</v>
          </cell>
          <cell r="C124" t="str">
            <v>SUP_ELCH2_D</v>
          </cell>
          <cell r="H124">
            <v>3.2546692320781002E-5</v>
          </cell>
          <cell r="I124">
            <v>2.8979687546236204E-3</v>
          </cell>
          <cell r="J124">
            <v>3.0399807568945868E-3</v>
          </cell>
        </row>
        <row r="125">
          <cell r="A125" t="str">
            <v>H2_E</v>
          </cell>
          <cell r="B125" t="str">
            <v>VAR_fin</v>
          </cell>
          <cell r="C125" t="str">
            <v>D-DH2</v>
          </cell>
          <cell r="H125">
            <v>3.2536651396257451E-5</v>
          </cell>
          <cell r="I125">
            <v>2.8979687546236204E-3</v>
          </cell>
          <cell r="J125">
            <v>3.0399807568945868E-3</v>
          </cell>
        </row>
        <row r="126">
          <cell r="A126" t="str">
            <v>BNGA</v>
          </cell>
          <cell r="B126" t="str">
            <v>VAR_fout</v>
          </cell>
          <cell r="C126" t="str">
            <v>SUP_BIONGA</v>
          </cell>
          <cell r="E126">
            <v>1.1764722453290379</v>
          </cell>
          <cell r="F126">
            <v>3.9234163132449722</v>
          </cell>
          <cell r="G126">
            <v>2.8194029125704123</v>
          </cell>
          <cell r="H126">
            <v>2.8193785594641638</v>
          </cell>
          <cell r="I126">
            <v>2.8201376887523644</v>
          </cell>
          <cell r="J126">
            <v>3.1790560724855625</v>
          </cell>
        </row>
        <row r="127">
          <cell r="A127" t="str">
            <v>BNGA</v>
          </cell>
          <cell r="B127" t="str">
            <v>VAR_fin</v>
          </cell>
          <cell r="C127" t="str">
            <v>D-ENGA</v>
          </cell>
          <cell r="E127">
            <v>0.21144919463123685</v>
          </cell>
          <cell r="F127">
            <v>1.2801511842862017E-4</v>
          </cell>
          <cell r="G127">
            <v>1.2803761685357986E-3</v>
          </cell>
          <cell r="I127">
            <v>6.3155117700851223E-5</v>
          </cell>
          <cell r="J127">
            <v>7.8155845507367844E-2</v>
          </cell>
        </row>
        <row r="128">
          <cell r="A128" t="str">
            <v>BNGA</v>
          </cell>
          <cell r="B128" t="str">
            <v>VAR_fin</v>
          </cell>
          <cell r="C128" t="str">
            <v>D-CNGA</v>
          </cell>
          <cell r="J128">
            <v>0.28151514962212726</v>
          </cell>
        </row>
        <row r="129">
          <cell r="A129" t="str">
            <v>BNGA</v>
          </cell>
          <cell r="B129" t="str">
            <v>VAR_fin</v>
          </cell>
          <cell r="C129" t="str">
            <v>D-TNGA</v>
          </cell>
          <cell r="E129">
            <v>2.05416839936528E-2</v>
          </cell>
          <cell r="F129">
            <v>1.0716003424724577E-2</v>
          </cell>
          <cell r="G129">
            <v>1.656099334479065E-2</v>
          </cell>
          <cell r="H129">
            <v>1.4130299083700305E-4</v>
          </cell>
          <cell r="I129">
            <v>2.1806622097007979E-4</v>
          </cell>
          <cell r="J129">
            <v>7.1119270351005263E-5</v>
          </cell>
        </row>
        <row r="130">
          <cell r="A130" t="str">
            <v>BNGA</v>
          </cell>
          <cell r="B130" t="str">
            <v>VAR_fin</v>
          </cell>
          <cell r="C130" t="str">
            <v>D-SNGA</v>
          </cell>
          <cell r="E130">
            <v>0.30634597987518442</v>
          </cell>
          <cell r="F130">
            <v>1.7626729654735438</v>
          </cell>
          <cell r="G130">
            <v>0.61448958746851545</v>
          </cell>
          <cell r="H130">
            <v>3.6510868008713364E-4</v>
          </cell>
          <cell r="I130">
            <v>8.5915397912069834E-4</v>
          </cell>
          <cell r="J130">
            <v>5.6543882245736776E-4</v>
          </cell>
        </row>
        <row r="131">
          <cell r="A131" t="str">
            <v>BNGA</v>
          </cell>
          <cell r="B131" t="str">
            <v>VAR_fin</v>
          </cell>
          <cell r="C131" t="str">
            <v>D-RNGA</v>
          </cell>
          <cell r="E131">
            <v>0.31058031642974721</v>
          </cell>
          <cell r="F131">
            <v>2.149872527812462</v>
          </cell>
          <cell r="G131">
            <v>0.74077236895061616</v>
          </cell>
          <cell r="H131">
            <v>3.753297706050208E-4</v>
          </cell>
          <cell r="I131">
            <v>8.8011480285361278E-4</v>
          </cell>
          <cell r="J131">
            <v>5.7953536294521615E-4</v>
          </cell>
        </row>
        <row r="132">
          <cell r="A132" t="str">
            <v>BNGA</v>
          </cell>
          <cell r="B132" t="str">
            <v>VAR_fin</v>
          </cell>
          <cell r="C132" t="str">
            <v>D-INGA</v>
          </cell>
          <cell r="E132">
            <v>0.32757295771418843</v>
          </cell>
          <cell r="F132">
            <v>1.3491701751484574E-4</v>
          </cell>
          <cell r="G132">
            <v>1.4463677293285622</v>
          </cell>
          <cell r="H132">
            <v>2.818532081098521</v>
          </cell>
          <cell r="I132">
            <v>2.8185400472214486</v>
          </cell>
          <cell r="J132">
            <v>2.8183945567104582</v>
          </cell>
        </row>
        <row r="133">
          <cell r="A133" t="str">
            <v>LFO</v>
          </cell>
          <cell r="B133" t="str">
            <v>VAR_fin</v>
          </cell>
          <cell r="C133" t="str">
            <v>D-ILFO</v>
          </cell>
          <cell r="E133">
            <v>9.3531136220901612</v>
          </cell>
          <cell r="F133">
            <v>8.9494664965595465</v>
          </cell>
          <cell r="G133">
            <v>8.1735194640896385</v>
          </cell>
          <cell r="H133">
            <v>6.7695893892660219</v>
          </cell>
          <cell r="I133">
            <v>2.8325277946972669</v>
          </cell>
          <cell r="J133">
            <v>4.5979921304147657E-6</v>
          </cell>
        </row>
        <row r="134">
          <cell r="A134" t="str">
            <v>LFO</v>
          </cell>
          <cell r="B134" t="str">
            <v>VAR_fin</v>
          </cell>
          <cell r="C134" t="str">
            <v>D-SLFO</v>
          </cell>
          <cell r="E134">
            <v>30.770540715256775</v>
          </cell>
          <cell r="F134">
            <v>27.73806622190239</v>
          </cell>
          <cell r="G134">
            <v>24.167611804449027</v>
          </cell>
          <cell r="H134">
            <v>12.61264521556196</v>
          </cell>
          <cell r="I134">
            <v>3.1860596703366371</v>
          </cell>
          <cell r="J134">
            <v>4.0664611735580088E-6</v>
          </cell>
        </row>
        <row r="135">
          <cell r="A135" t="str">
            <v>LFO</v>
          </cell>
          <cell r="B135" t="str">
            <v>VAR_fin</v>
          </cell>
          <cell r="C135" t="str">
            <v>D-RLFO</v>
          </cell>
          <cell r="E135">
            <v>61.254865236911243</v>
          </cell>
          <cell r="F135">
            <v>52.191673225478155</v>
          </cell>
          <cell r="G135">
            <v>47.875737889256143</v>
          </cell>
          <cell r="H135">
            <v>22.416036338992743</v>
          </cell>
          <cell r="I135">
            <v>4.5746145868064927</v>
          </cell>
          <cell r="J135">
            <v>4.5560563608277515E-6</v>
          </cell>
        </row>
        <row r="136">
          <cell r="A136" t="str">
            <v>MNR</v>
          </cell>
          <cell r="B136" t="str">
            <v>VAR_fin</v>
          </cell>
          <cell r="C136" t="str">
            <v>SUP_MNRBIO</v>
          </cell>
          <cell r="E136">
            <v>3.7980859383670347</v>
          </cell>
          <cell r="F136">
            <v>9.3828709851330352</v>
          </cell>
          <cell r="G136">
            <v>12.540350644009836</v>
          </cell>
          <cell r="H136">
            <v>12.540422822869763</v>
          </cell>
          <cell r="I136">
            <v>12.545170264416384</v>
          </cell>
          <cell r="J136">
            <v>18.817094792214903</v>
          </cell>
        </row>
        <row r="137">
          <cell r="A137" t="str">
            <v>TNGA</v>
          </cell>
          <cell r="B137" t="str">
            <v>VAR_fout</v>
          </cell>
          <cell r="C137" t="str">
            <v>D-TNGA</v>
          </cell>
          <cell r="E137">
            <v>0.26813704641070663</v>
          </cell>
          <cell r="F137">
            <v>0.1115087902595078</v>
          </cell>
          <cell r="G137">
            <v>0.17444257498137991</v>
          </cell>
          <cell r="H137">
            <v>3.2348405283348057E-3</v>
          </cell>
          <cell r="I137">
            <v>2.0042501850733169E-3</v>
          </cell>
          <cell r="J137">
            <v>1.8685217985689139E-4</v>
          </cell>
        </row>
        <row r="138">
          <cell r="A138" t="str">
            <v>WOD</v>
          </cell>
          <cell r="B138" t="str">
            <v>VAR_fin</v>
          </cell>
          <cell r="C138" t="str">
            <v>D-CWOD</v>
          </cell>
          <cell r="E138">
            <v>8.8939699220045458</v>
          </cell>
          <cell r="F138">
            <v>8.2997126891562605</v>
          </cell>
          <cell r="G138">
            <v>3.2109288851758562</v>
          </cell>
          <cell r="H138">
            <v>2.9153892062063518</v>
          </cell>
          <cell r="I138">
            <v>3.5209255729500977</v>
          </cell>
          <cell r="J138">
            <v>16.938936555200421</v>
          </cell>
        </row>
        <row r="139">
          <cell r="A139" t="str">
            <v>GSL</v>
          </cell>
          <cell r="B139" t="str">
            <v>VAR_fout</v>
          </cell>
          <cell r="C139" t="str">
            <v>SUP_H2GSL</v>
          </cell>
          <cell r="I139">
            <v>7.746244443106845E-2</v>
          </cell>
          <cell r="J139">
            <v>0.16187113460198463</v>
          </cell>
        </row>
        <row r="140">
          <cell r="A140" t="str">
            <v>GSL</v>
          </cell>
          <cell r="B140" t="str">
            <v>VAR_fin</v>
          </cell>
          <cell r="C140" t="str">
            <v>D-TGSL</v>
          </cell>
          <cell r="E140">
            <v>80.723925839357534</v>
          </cell>
          <cell r="F140">
            <v>79.893326195601489</v>
          </cell>
          <cell r="G140">
            <v>72.123202205904335</v>
          </cell>
          <cell r="H140">
            <v>43.630867005223934</v>
          </cell>
          <cell r="I140">
            <v>5.4596730697411404</v>
          </cell>
          <cell r="J140">
            <v>0.16187113460198463</v>
          </cell>
        </row>
        <row r="141">
          <cell r="A141" t="str">
            <v>IBIO</v>
          </cell>
          <cell r="B141" t="str">
            <v>VAR_fout</v>
          </cell>
          <cell r="C141" t="str">
            <v>D-IBIO</v>
          </cell>
          <cell r="E141">
            <v>0.43672829176526362</v>
          </cell>
          <cell r="F141">
            <v>0.55206585074646397</v>
          </cell>
          <cell r="G141">
            <v>4.8458373681207121</v>
          </cell>
          <cell r="H141">
            <v>8.2328869145078443</v>
          </cell>
          <cell r="I141">
            <v>8.2330869258935255</v>
          </cell>
          <cell r="J141">
            <v>8.2330973457852341</v>
          </cell>
        </row>
        <row r="142">
          <cell r="A142" t="str">
            <v>SNGA</v>
          </cell>
          <cell r="B142" t="str">
            <v>VAR_fout</v>
          </cell>
          <cell r="C142" t="str">
            <v>D-SNGA</v>
          </cell>
          <cell r="E142">
            <v>27.221953095616669</v>
          </cell>
          <cell r="F142">
            <v>28.488465797376634</v>
          </cell>
          <cell r="G142">
            <v>23.269351399927121</v>
          </cell>
          <cell r="H142">
            <v>16.677391312660767</v>
          </cell>
          <cell r="I142">
            <v>6.2599473130970766</v>
          </cell>
          <cell r="J142">
            <v>3.3014660506740556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1.1300439813651241E-5</v>
          </cell>
          <cell r="I143">
            <v>2.3612358793347602E-5</v>
          </cell>
          <cell r="J143">
            <v>1.428493474791138E-4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4.4764141665465641E-5</v>
          </cell>
          <cell r="I144">
            <v>1.1390474111664822E-4</v>
          </cell>
          <cell r="J144">
            <v>8.248384668159094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7.6418595673016547E-6</v>
          </cell>
          <cell r="I145">
            <v>2.1891465762300541E-5</v>
          </cell>
          <cell r="J145">
            <v>7.9087427547935908E-5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1.1564512571980018E-5</v>
          </cell>
          <cell r="I146">
            <v>1.9635902369015519E-5</v>
          </cell>
          <cell r="J146">
            <v>7.5951602843528289E-5</v>
          </cell>
        </row>
        <row r="147">
          <cell r="A147" t="str">
            <v>AUX_H2STG_IN</v>
          </cell>
          <cell r="B147" t="str">
            <v>VAR_fin</v>
          </cell>
          <cell r="C147" t="str">
            <v>STG-H2</v>
          </cell>
          <cell r="H147">
            <v>1.4257329712532773E-5</v>
          </cell>
          <cell r="I147">
            <v>4.8765014191984859E-5</v>
          </cell>
          <cell r="J147">
            <v>8.2480867797812181</v>
          </cell>
        </row>
        <row r="148">
          <cell r="A148" t="str">
            <v>H2</v>
          </cell>
          <cell r="B148" t="str">
            <v>VAR_fout</v>
          </cell>
          <cell r="C148" t="str">
            <v>SUP_NGAH2</v>
          </cell>
          <cell r="J148">
            <v>9.5984811792236059E-4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1.1439249485865992E-5</v>
          </cell>
          <cell r="I149">
            <v>2.8647680466093912E-5</v>
          </cell>
          <cell r="J149">
            <v>1.4463587022530244E-4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4.4317114664429714E-5</v>
          </cell>
          <cell r="I150">
            <v>1.1276589517497564E-4</v>
          </cell>
          <cell r="J150">
            <v>8.1659017018952582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1.2448554973630707E-5</v>
          </cell>
          <cell r="I151">
            <v>3.0806580556855183E-5</v>
          </cell>
          <cell r="J151">
            <v>1.1416274837556895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1.1305776697776948E-5</v>
          </cell>
          <cell r="I152">
            <v>3.4597310987436575E-5</v>
          </cell>
          <cell r="J152">
            <v>3.5237782435419693</v>
          </cell>
        </row>
        <row r="153">
          <cell r="A153" t="str">
            <v>H2</v>
          </cell>
          <cell r="B153" t="str">
            <v>VAR_fout</v>
          </cell>
          <cell r="C153" t="str">
            <v>STG-H2</v>
          </cell>
          <cell r="H153">
            <v>9.1235335071561595E-6</v>
          </cell>
          <cell r="I153">
            <v>1.8714323164589887E-5</v>
          </cell>
          <cell r="J153">
            <v>3.5003513387273806</v>
          </cell>
        </row>
        <row r="154">
          <cell r="A154" t="str">
            <v>H2</v>
          </cell>
          <cell r="B154" t="str">
            <v>VAR_fout</v>
          </cell>
          <cell r="C154" t="str">
            <v>IMPH2</v>
          </cell>
          <cell r="I154">
            <v>7.0031552944949285</v>
          </cell>
          <cell r="J154">
            <v>7.0035665091559371</v>
          </cell>
        </row>
        <row r="155">
          <cell r="A155" t="str">
            <v>H2</v>
          </cell>
          <cell r="B155" t="str">
            <v>VAR_fout</v>
          </cell>
          <cell r="C155" t="str">
            <v>SUP_WODH2</v>
          </cell>
          <cell r="J155">
            <v>2.7171952043190153E-4</v>
          </cell>
        </row>
        <row r="156">
          <cell r="A156" t="str">
            <v>H2</v>
          </cell>
          <cell r="B156" t="str">
            <v>VAR_fout</v>
          </cell>
          <cell r="C156" t="str">
            <v>SUP_ELCH2_SOEC</v>
          </cell>
          <cell r="I156">
            <v>7.4239993823502501E-3</v>
          </cell>
          <cell r="J156">
            <v>3.4111018188968016E-3</v>
          </cell>
        </row>
        <row r="157">
          <cell r="A157" t="str">
            <v>H2</v>
          </cell>
          <cell r="B157" t="str">
            <v>VAR_fout</v>
          </cell>
          <cell r="C157" t="str">
            <v>SUP_WODH2CCS</v>
          </cell>
          <cell r="J157">
            <v>5.5888480955523123</v>
          </cell>
        </row>
        <row r="158">
          <cell r="A158" t="str">
            <v>H2</v>
          </cell>
          <cell r="B158" t="str">
            <v>VAR_fout</v>
          </cell>
          <cell r="C158" t="str">
            <v>SUP_NGAH2CCS</v>
          </cell>
          <cell r="J158">
            <v>0.19275544793250488</v>
          </cell>
        </row>
        <row r="159">
          <cell r="A159" t="str">
            <v>H2</v>
          </cell>
          <cell r="B159" t="str">
            <v>VAR_fout</v>
          </cell>
          <cell r="C159" t="str">
            <v>SUP_ELCH2</v>
          </cell>
          <cell r="E159">
            <v>5.0908195944825664E-3</v>
          </cell>
          <cell r="F159">
            <v>1.7419720986430073E-2</v>
          </cell>
          <cell r="G159">
            <v>2.1980397998079982E-2</v>
          </cell>
          <cell r="H159">
            <v>7.53837912041318E-2</v>
          </cell>
          <cell r="I159">
            <v>5.0593051094916994</v>
          </cell>
          <cell r="J159">
            <v>10.77547929476493</v>
          </cell>
        </row>
        <row r="160">
          <cell r="A160" t="str">
            <v>H2</v>
          </cell>
          <cell r="B160" t="str">
            <v>VAR_fout</v>
          </cell>
          <cell r="C160" t="str">
            <v>D-DH2</v>
          </cell>
          <cell r="H160">
            <v>3.2211284882294852E-5</v>
          </cell>
          <cell r="I160">
            <v>2.8689890670773846E-3</v>
          </cell>
          <cell r="J160">
            <v>3.0095809493256389E-3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1.1300439813651241E-5</v>
          </cell>
          <cell r="I161">
            <v>2.3612358793347602E-5</v>
          </cell>
          <cell r="J161">
            <v>1.428493474791138E-4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4.4764141665465641E-5</v>
          </cell>
          <cell r="I162">
            <v>1.1390474111664822E-4</v>
          </cell>
          <cell r="J162">
            <v>8.248384668159094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7.6418595673016547E-6</v>
          </cell>
          <cell r="I163">
            <v>2.1891465762300541E-5</v>
          </cell>
          <cell r="J163">
            <v>7.9087427547935908E-5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1.1564512571980018E-5</v>
          </cell>
          <cell r="I164">
            <v>1.9635902369015519E-5</v>
          </cell>
          <cell r="J164">
            <v>7.5951602843528289E-5</v>
          </cell>
        </row>
        <row r="165">
          <cell r="A165" t="str">
            <v>H2</v>
          </cell>
          <cell r="B165" t="str">
            <v>VAR_fin</v>
          </cell>
          <cell r="C165" t="str">
            <v>STG-H2</v>
          </cell>
          <cell r="H165">
            <v>1.4257329712532773E-5</v>
          </cell>
          <cell r="I165">
            <v>4.8765014191984859E-5</v>
          </cell>
          <cell r="J165">
            <v>8.2480867797812181</v>
          </cell>
        </row>
        <row r="166">
          <cell r="A166" t="str">
            <v>H2</v>
          </cell>
          <cell r="B166" t="str">
            <v>VAR_fin</v>
          </cell>
          <cell r="C166" t="str">
            <v>SUP_H2NGA</v>
          </cell>
          <cell r="I166">
            <v>1.1814608076297169E-3</v>
          </cell>
          <cell r="J166">
            <v>1.4850576861999854E-3</v>
          </cell>
        </row>
        <row r="167">
          <cell r="A167" t="str">
            <v>H2</v>
          </cell>
          <cell r="B167" t="str">
            <v>VAR_fin</v>
          </cell>
          <cell r="C167" t="str">
            <v>D-ENGA</v>
          </cell>
          <cell r="I167">
            <v>6.7738707135733545E-6</v>
          </cell>
          <cell r="J167">
            <v>1.9419815709364691E-3</v>
          </cell>
        </row>
        <row r="168">
          <cell r="A168" t="str">
            <v>H2</v>
          </cell>
          <cell r="B168" t="str">
            <v>VAR_fin</v>
          </cell>
          <cell r="C168" t="str">
            <v>D-TNGA</v>
          </cell>
          <cell r="F168">
            <v>1.2849849815195896E-3</v>
          </cell>
          <cell r="G168">
            <v>5.0705659498615427E-3</v>
          </cell>
          <cell r="H168">
            <v>3.3720926230868996E-5</v>
          </cell>
          <cell r="I168">
            <v>4.1947610902056071E-5</v>
          </cell>
          <cell r="J168">
            <v>5.2269557327440211E-6</v>
          </cell>
        </row>
        <row r="169">
          <cell r="A169" t="str">
            <v>H2</v>
          </cell>
          <cell r="B169" t="str">
            <v>VAR_fin</v>
          </cell>
          <cell r="C169" t="str">
            <v>SUP_H2GSL</v>
          </cell>
          <cell r="I169">
            <v>0.11066063490152651</v>
          </cell>
          <cell r="J169">
            <v>0.23124447800283518</v>
          </cell>
        </row>
        <row r="170">
          <cell r="A170" t="str">
            <v>H2</v>
          </cell>
          <cell r="B170" t="str">
            <v>VAR_fin</v>
          </cell>
          <cell r="C170" t="str">
            <v>D-SNGA</v>
          </cell>
          <cell r="H170">
            <v>1.0110673749911304E-3</v>
          </cell>
          <cell r="I170">
            <v>9.8001626051426784E-3</v>
          </cell>
          <cell r="J170">
            <v>8.2323500789173512E-3</v>
          </cell>
        </row>
        <row r="171">
          <cell r="A171" t="str">
            <v>H2</v>
          </cell>
          <cell r="B171" t="str">
            <v>VAR_fin</v>
          </cell>
          <cell r="C171" t="str">
            <v>D-RNGA</v>
          </cell>
          <cell r="H171">
            <v>1.0858806362314065E-3</v>
          </cell>
          <cell r="I171">
            <v>2.1276678193934605E-2</v>
          </cell>
          <cell r="J171">
            <v>2.1814265299238491E-2</v>
          </cell>
        </row>
        <row r="172">
          <cell r="A172" t="str">
            <v>H2</v>
          </cell>
          <cell r="B172" t="str">
            <v>VAR_fin</v>
          </cell>
          <cell r="C172" t="str">
            <v>D-INGA</v>
          </cell>
          <cell r="H172">
            <v>2.8486051727489924E-2</v>
          </cell>
          <cell r="I172">
            <v>0.44589134383408752</v>
          </cell>
          <cell r="J172">
            <v>0.15275250507635602</v>
          </cell>
        </row>
        <row r="173">
          <cell r="A173" t="str">
            <v>H2</v>
          </cell>
          <cell r="B173" t="str">
            <v>VAR_fin</v>
          </cell>
          <cell r="C173" t="str">
            <v>SUP_H2DSL</v>
          </cell>
          <cell r="I173">
            <v>1.5356274241467931</v>
          </cell>
          <cell r="J173">
            <v>5.6306107685338218E-2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1.1439249485865992E-5</v>
          </cell>
          <cell r="I174">
            <v>2.8647680466093912E-5</v>
          </cell>
          <cell r="J174">
            <v>1.4463587022530244E-4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4.4317114664429714E-5</v>
          </cell>
          <cell r="I175">
            <v>1.1276589517497564E-4</v>
          </cell>
          <cell r="J175">
            <v>8.1659017018952582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1.2448554973630707E-5</v>
          </cell>
          <cell r="I176">
            <v>3.0806580556855183E-5</v>
          </cell>
          <cell r="J176">
            <v>1.1416274837556895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1.1305776697776948E-5</v>
          </cell>
          <cell r="I177">
            <v>3.4597310987436575E-5</v>
          </cell>
          <cell r="J177">
            <v>3.5237782435419693</v>
          </cell>
        </row>
        <row r="178">
          <cell r="A178" t="str">
            <v>AUX_H2STG_OUT</v>
          </cell>
          <cell r="B178" t="str">
            <v>VAR_fout</v>
          </cell>
          <cell r="C178" t="str">
            <v>STG-H2</v>
          </cell>
          <cell r="H178">
            <v>9.1235335071561595E-6</v>
          </cell>
          <cell r="I178">
            <v>1.8714323164589887E-5</v>
          </cell>
          <cell r="J178">
            <v>3.5003513387273806</v>
          </cell>
        </row>
        <row r="179">
          <cell r="A179" t="str">
            <v>RNGA</v>
          </cell>
          <cell r="B179" t="str">
            <v>VAR_fout</v>
          </cell>
          <cell r="C179" t="str">
            <v>D-RNGA</v>
          </cell>
          <cell r="E179">
            <v>47.20047163690122</v>
          </cell>
          <cell r="F179">
            <v>48.283051426367543</v>
          </cell>
          <cell r="G179">
            <v>46.068529210596445</v>
          </cell>
          <cell r="H179">
            <v>34.353825793241157</v>
          </cell>
          <cell r="I179">
            <v>13.881690307789745</v>
          </cell>
          <cell r="J179">
            <v>7.8083654955546304</v>
          </cell>
        </row>
        <row r="180">
          <cell r="A180" t="str">
            <v>CWOD</v>
          </cell>
          <cell r="B180" t="str">
            <v>VAR_fout</v>
          </cell>
          <cell r="C180" t="str">
            <v>D-CWOD</v>
          </cell>
          <cell r="E180">
            <v>8.8939699220045458</v>
          </cell>
          <cell r="F180">
            <v>8.2997126891562605</v>
          </cell>
          <cell r="G180">
            <v>3.2109288851758562</v>
          </cell>
          <cell r="H180">
            <v>2.9153892062063518</v>
          </cell>
          <cell r="I180">
            <v>3.5209255729500977</v>
          </cell>
          <cell r="J180">
            <v>16.938936555200421</v>
          </cell>
        </row>
        <row r="181">
          <cell r="A181" t="str">
            <v>CWOD</v>
          </cell>
          <cell r="B181" t="str">
            <v>VAR_fin</v>
          </cell>
          <cell r="C181" t="str">
            <v>SUP_WODH2</v>
          </cell>
          <cell r="J181">
            <v>4.5286586738650246E-4</v>
          </cell>
        </row>
        <row r="182">
          <cell r="A182" t="str">
            <v>CWOD</v>
          </cell>
          <cell r="B182" t="str">
            <v>VAR_fin</v>
          </cell>
          <cell r="C182" t="str">
            <v>SUP_WODBIO</v>
          </cell>
          <cell r="F182">
            <v>1.0968926241450938E-3</v>
          </cell>
          <cell r="G182">
            <v>8.2355145209508918E-4</v>
          </cell>
          <cell r="H182">
            <v>6.2764471297801518E-4</v>
          </cell>
          <cell r="I182">
            <v>5.8467702555951157E-4</v>
          </cell>
          <cell r="J182">
            <v>4.0717997005022111E-4</v>
          </cell>
        </row>
        <row r="183">
          <cell r="A183" t="str">
            <v>CWOD</v>
          </cell>
          <cell r="B183" t="str">
            <v>VAR_fin</v>
          </cell>
          <cell r="C183" t="str">
            <v>SUP_WODH2CCS</v>
          </cell>
          <cell r="J183">
            <v>9.6359449923315736</v>
          </cell>
        </row>
        <row r="184">
          <cell r="A184" t="str">
            <v>CWOD</v>
          </cell>
          <cell r="B184" t="str">
            <v>VAR_fin</v>
          </cell>
          <cell r="C184" t="str">
            <v>SUP_WODBIOCCS</v>
          </cell>
          <cell r="I184">
            <v>7.8579415389070035E-4</v>
          </cell>
          <cell r="J184">
            <v>1.0030988174239582E-3</v>
          </cell>
        </row>
        <row r="185">
          <cell r="A185" t="str">
            <v>CWOD</v>
          </cell>
          <cell r="B185" t="str">
            <v>VAR_fin</v>
          </cell>
          <cell r="C185" t="str">
            <v>CT_CWODBDS</v>
          </cell>
          <cell r="E185">
            <v>1.2715671813096656</v>
          </cell>
          <cell r="F185">
            <v>1.0584146855716603E-3</v>
          </cell>
          <cell r="G185">
            <v>4.2172821273529386E-2</v>
          </cell>
          <cell r="H185">
            <v>4.9071435769764912E-4</v>
          </cell>
          <cell r="I185">
            <v>9.7628217056802333E-4</v>
          </cell>
          <cell r="J185">
            <v>4.0407089522068618E-4</v>
          </cell>
        </row>
        <row r="186">
          <cell r="A186" t="str">
            <v>CWOD</v>
          </cell>
          <cell r="B186" t="str">
            <v>VAR_fin</v>
          </cell>
          <cell r="C186" t="str">
            <v>CT_CWODETHCCS</v>
          </cell>
          <cell r="I186">
            <v>1.8932611854855403E-4</v>
          </cell>
          <cell r="J186">
            <v>0.33722850200433641</v>
          </cell>
        </row>
        <row r="187">
          <cell r="A187" t="str">
            <v>CWOD</v>
          </cell>
          <cell r="B187" t="str">
            <v>VAR_fin</v>
          </cell>
          <cell r="C187" t="str">
            <v>CT_CWODPLT</v>
          </cell>
          <cell r="E187">
            <v>7.1186189877341253</v>
          </cell>
          <cell r="F187">
            <v>8.2972061128947434</v>
          </cell>
          <cell r="G187">
            <v>2.2330865427326003</v>
          </cell>
          <cell r="H187">
            <v>2.9140699262309799</v>
          </cell>
          <cell r="I187">
            <v>3.5176189042617798</v>
          </cell>
          <cell r="J187">
            <v>3.2888121985299716</v>
          </cell>
        </row>
        <row r="188">
          <cell r="A188" t="str">
            <v>CWOD</v>
          </cell>
          <cell r="B188" t="str">
            <v>VAR_fin</v>
          </cell>
          <cell r="C188" t="str">
            <v>CT_CWODETH</v>
          </cell>
          <cell r="E188">
            <v>0.50378375296075661</v>
          </cell>
          <cell r="F188">
            <v>3.5125801012390591E-4</v>
          </cell>
          <cell r="G188">
            <v>0.93484596971763334</v>
          </cell>
          <cell r="H188">
            <v>2.0092090469636269E-4</v>
          </cell>
          <cell r="I188">
            <v>2.6546820459746331E-4</v>
          </cell>
          <cell r="J188">
            <v>7.1284829617879956E-4</v>
          </cell>
        </row>
        <row r="189">
          <cell r="A189" t="str">
            <v>CWOD</v>
          </cell>
          <cell r="B189" t="str">
            <v>VAR_fin</v>
          </cell>
          <cell r="C189" t="str">
            <v>CT_CWODBDSCCS</v>
          </cell>
          <cell r="I189">
            <v>5.0512101515494726E-4</v>
          </cell>
          <cell r="J189">
            <v>3.6739707984882899</v>
          </cell>
        </row>
        <row r="190">
          <cell r="A190" t="str">
            <v>KER</v>
          </cell>
          <cell r="B190" t="str">
            <v>VAR_fout</v>
          </cell>
          <cell r="C190" t="str">
            <v>SUP_H2DSL</v>
          </cell>
          <cell r="I190">
            <v>0.26479315775622791</v>
          </cell>
        </row>
        <row r="191">
          <cell r="A191" t="str">
            <v>BDS</v>
          </cell>
          <cell r="B191" t="str">
            <v>VAR_fout</v>
          </cell>
          <cell r="C191" t="str">
            <v>IMPBDS1</v>
          </cell>
          <cell r="F191">
            <v>0.24750380367038302</v>
          </cell>
          <cell r="G191">
            <v>8.2233586303650445E-4</v>
          </cell>
          <cell r="H191">
            <v>5.2911506556669208E-4</v>
          </cell>
          <cell r="I191">
            <v>3.7962209350949228E-4</v>
          </cell>
          <cell r="J191">
            <v>1.0082573924312744E-3</v>
          </cell>
        </row>
        <row r="192">
          <cell r="A192" t="str">
            <v>BDS</v>
          </cell>
          <cell r="B192" t="str">
            <v>VAR_fout</v>
          </cell>
          <cell r="C192" t="str">
            <v>IMPBDS</v>
          </cell>
          <cell r="E192">
            <v>2.5690196650852841</v>
          </cell>
          <cell r="F192">
            <v>2.7673668353095962</v>
          </cell>
          <cell r="G192">
            <v>3.0035044244476343</v>
          </cell>
          <cell r="H192">
            <v>3.1523205898456554</v>
          </cell>
          <cell r="I192">
            <v>3.2478909911001241</v>
          </cell>
          <cell r="J192">
            <v>18.525003265020043</v>
          </cell>
        </row>
        <row r="193">
          <cell r="A193" t="str">
            <v>BDS</v>
          </cell>
          <cell r="B193" t="str">
            <v>VAR_fout</v>
          </cell>
          <cell r="C193" t="str">
            <v>CT_CWODBDS</v>
          </cell>
          <cell r="E193">
            <v>0.4462422113738081</v>
          </cell>
          <cell r="F193">
            <v>3.7143873857577164E-4</v>
          </cell>
          <cell r="G193">
            <v>1.4800077653458288E-2</v>
          </cell>
          <cell r="H193">
            <v>1.722106887866817E-4</v>
          </cell>
          <cell r="I193">
            <v>3.4261525550729018E-4</v>
          </cell>
          <cell r="J193">
            <v>1.4180413940013565E-4</v>
          </cell>
        </row>
        <row r="194">
          <cell r="A194" t="str">
            <v>BDS</v>
          </cell>
          <cell r="B194" t="str">
            <v>VAR_fout</v>
          </cell>
          <cell r="C194" t="str">
            <v>CT_CWODBDSCCS</v>
          </cell>
          <cell r="I194">
            <v>1.7726654330757943E-4</v>
          </cell>
          <cell r="J194">
            <v>1.2893387606556548</v>
          </cell>
        </row>
        <row r="195">
          <cell r="A195" t="str">
            <v>BDS</v>
          </cell>
          <cell r="B195" t="str">
            <v>VAR_fin</v>
          </cell>
          <cell r="C195" t="str">
            <v>D-ILFO</v>
          </cell>
          <cell r="G195">
            <v>6.9798202550927372E-4</v>
          </cell>
          <cell r="H195">
            <v>0.13740641815600813</v>
          </cell>
          <cell r="I195">
            <v>0.23215001753787551</v>
          </cell>
          <cell r="J195">
            <v>0.23214783701629829</v>
          </cell>
        </row>
        <row r="196">
          <cell r="A196" t="str">
            <v>BDS</v>
          </cell>
          <cell r="B196" t="str">
            <v>VAR_fin</v>
          </cell>
          <cell r="C196" t="str">
            <v>D-SLFO</v>
          </cell>
          <cell r="G196">
            <v>6.4184336225930113E-4</v>
          </cell>
          <cell r="H196">
            <v>1.9951970048599476E-4</v>
          </cell>
          <cell r="I196">
            <v>6.991394804525832E-4</v>
          </cell>
          <cell r="J196">
            <v>8.3728302126042445E-2</v>
          </cell>
        </row>
        <row r="197">
          <cell r="A197" t="str">
            <v>BDS</v>
          </cell>
          <cell r="B197" t="str">
            <v>VAR_fin</v>
          </cell>
          <cell r="C197" t="str">
            <v>D-RLFO</v>
          </cell>
          <cell r="G197">
            <v>6.4883830875973045E-4</v>
          </cell>
          <cell r="H197">
            <v>2.0398395669444811E-4</v>
          </cell>
          <cell r="I197">
            <v>7.1542024043645886E-4</v>
          </cell>
          <cell r="J197">
            <v>0.17220561217689326</v>
          </cell>
        </row>
        <row r="198">
          <cell r="A198" t="str">
            <v>BDS</v>
          </cell>
          <cell r="B198" t="str">
            <v>VAR_fin</v>
          </cell>
          <cell r="C198" t="str">
            <v>D-TBDS1</v>
          </cell>
          <cell r="E198">
            <v>3.015261876459093</v>
          </cell>
          <cell r="F198">
            <v>3.0152420777185545</v>
          </cell>
          <cell r="G198">
            <v>3.0171677659801626</v>
          </cell>
          <cell r="H198">
            <v>3.0152435437149614</v>
          </cell>
          <cell r="I198">
            <v>3.0152612911695584</v>
          </cell>
          <cell r="J198">
            <v>19.32745055102464</v>
          </cell>
        </row>
        <row r="199">
          <cell r="A199" t="str">
            <v>BIO</v>
          </cell>
          <cell r="B199" t="str">
            <v>VAR_fout</v>
          </cell>
          <cell r="C199" t="str">
            <v>SUP_WSTHTGBIO</v>
          </cell>
          <cell r="I199">
            <v>6.0224265750314515E-4</v>
          </cell>
          <cell r="J199">
            <v>7.0814701264618218E-4</v>
          </cell>
        </row>
        <row r="200">
          <cell r="A200" t="str">
            <v>BIO</v>
          </cell>
          <cell r="B200" t="str">
            <v>VAR_fout</v>
          </cell>
          <cell r="C200" t="str">
            <v>SUP_WSTBIO</v>
          </cell>
          <cell r="E200">
            <v>5.6294122349681874</v>
          </cell>
          <cell r="F200">
            <v>5.6371647590525749</v>
          </cell>
          <cell r="G200">
            <v>5.4279777446792794</v>
          </cell>
          <cell r="H200">
            <v>5.6177111538224631</v>
          </cell>
          <cell r="I200">
            <v>5.3613557435264187</v>
          </cell>
          <cell r="J200">
            <v>5.9056667198687922</v>
          </cell>
        </row>
        <row r="201">
          <cell r="A201" t="str">
            <v>BIO</v>
          </cell>
          <cell r="B201" t="str">
            <v>VAR_fout</v>
          </cell>
          <cell r="C201" t="str">
            <v>D-LBIO</v>
          </cell>
          <cell r="H201">
            <v>2.1345002333391379</v>
          </cell>
          <cell r="I201">
            <v>2.9637464470025736E-3</v>
          </cell>
          <cell r="J201">
            <v>2.1346721178335888</v>
          </cell>
        </row>
        <row r="202">
          <cell r="A202" t="str">
            <v>BIO</v>
          </cell>
          <cell r="B202" t="str">
            <v>VAR_fout</v>
          </cell>
          <cell r="C202" t="str">
            <v>SUP_MNRBIO</v>
          </cell>
          <cell r="E202">
            <v>1.3280020763521128</v>
          </cell>
          <cell r="F202">
            <v>3.2807241206758873</v>
          </cell>
          <cell r="G202">
            <v>4.3847379874160319</v>
          </cell>
          <cell r="H202">
            <v>4.3847632247796424</v>
          </cell>
          <cell r="I202">
            <v>4.3864231693763633</v>
          </cell>
          <cell r="J202">
            <v>6.5794037735017215</v>
          </cell>
        </row>
        <row r="203">
          <cell r="A203" t="str">
            <v>BIO</v>
          </cell>
          <cell r="B203" t="str">
            <v>VAR_fout</v>
          </cell>
          <cell r="C203" t="str">
            <v>SUP_WSTHTGBIOCCS</v>
          </cell>
          <cell r="I203">
            <v>1.6390079888235922E-4</v>
          </cell>
          <cell r="J203">
            <v>2.4559215867995979E-4</v>
          </cell>
        </row>
        <row r="204">
          <cell r="A204" t="str">
            <v>BIO</v>
          </cell>
          <cell r="B204" t="str">
            <v>VAR_fout</v>
          </cell>
          <cell r="C204" t="str">
            <v>SUP_WODBIO</v>
          </cell>
          <cell r="F204">
            <v>8.1251305492229008E-4</v>
          </cell>
          <cell r="G204">
            <v>6.1003811266302868E-4</v>
          </cell>
          <cell r="H204">
            <v>4.6492200961334445E-4</v>
          </cell>
          <cell r="I204">
            <v>4.3309409300704534E-4</v>
          </cell>
          <cell r="J204">
            <v>3.0161479262979314E-4</v>
          </cell>
        </row>
        <row r="205">
          <cell r="A205" t="str">
            <v>BIO</v>
          </cell>
          <cell r="B205" t="str">
            <v>VAR_fout</v>
          </cell>
          <cell r="C205" t="str">
            <v>SUP_WODBIOCCS</v>
          </cell>
          <cell r="I205">
            <v>5.2578438495295987E-4</v>
          </cell>
          <cell r="J205">
            <v>6.7076208508384783E-4</v>
          </cell>
        </row>
        <row r="206">
          <cell r="A206" t="str">
            <v>BIO</v>
          </cell>
          <cell r="B206" t="str">
            <v>VAR_fin</v>
          </cell>
          <cell r="C206" t="str">
            <v>D-IBIO</v>
          </cell>
          <cell r="E206">
            <v>0.43672829176526362</v>
          </cell>
          <cell r="F206">
            <v>0.55206585074646397</v>
          </cell>
          <cell r="G206">
            <v>4.8458373681207121</v>
          </cell>
          <cell r="H206">
            <v>8.2328869145078443</v>
          </cell>
          <cell r="I206">
            <v>8.2330869258935255</v>
          </cell>
          <cell r="J206">
            <v>8.2330973457852341</v>
          </cell>
        </row>
        <row r="207">
          <cell r="A207" t="str">
            <v>BIO</v>
          </cell>
          <cell r="B207" t="str">
            <v>VAR_fin</v>
          </cell>
          <cell r="C207" t="str">
            <v>D-EBIO</v>
          </cell>
          <cell r="E207">
            <v>1.1839533457121638</v>
          </cell>
          <cell r="F207">
            <v>6.5263339952539542E-4</v>
          </cell>
          <cell r="G207">
            <v>1.365017611417719E-3</v>
          </cell>
          <cell r="H207">
            <v>1.4278169027920366E-2</v>
          </cell>
          <cell r="I207">
            <v>7.7878613039161562E-2</v>
          </cell>
          <cell r="J207">
            <v>3.4623778643313945E-2</v>
          </cell>
        </row>
        <row r="208">
          <cell r="A208" t="str">
            <v>BIO</v>
          </cell>
          <cell r="B208" t="str">
            <v>VAR_fin</v>
          </cell>
          <cell r="C208" t="str">
            <v>D-CBIO</v>
          </cell>
          <cell r="E208">
            <v>1.2890719750073092</v>
          </cell>
          <cell r="F208">
            <v>4.2989250581734515</v>
          </cell>
          <cell r="G208">
            <v>3.0892469374252149</v>
          </cell>
          <cell r="H208">
            <v>3.0892202534920474</v>
          </cell>
          <cell r="I208">
            <v>3.0900520387676509</v>
          </cell>
          <cell r="J208">
            <v>3.483322370152298</v>
          </cell>
        </row>
        <row r="209">
          <cell r="A209" t="str">
            <v>BIO</v>
          </cell>
          <cell r="B209" t="str">
            <v>VAR_fin</v>
          </cell>
          <cell r="C209" t="str">
            <v>D-SBIO</v>
          </cell>
          <cell r="E209">
            <v>4.0476772411936617</v>
          </cell>
          <cell r="F209">
            <v>4.583561956824755</v>
          </cell>
          <cell r="G209">
            <v>3.0440207222279057</v>
          </cell>
          <cell r="H209">
            <v>3.0324104404827712</v>
          </cell>
          <cell r="I209">
            <v>2.9514928953589061</v>
          </cell>
          <cell r="J209">
            <v>2.8716887217661098</v>
          </cell>
        </row>
        <row r="210">
          <cell r="A210" t="str">
            <v>EBIO</v>
          </cell>
          <cell r="B210" t="str">
            <v>VAR_fout</v>
          </cell>
          <cell r="C210" t="str">
            <v>D-EBIO</v>
          </cell>
          <cell r="E210">
            <v>1.1839533457121638</v>
          </cell>
          <cell r="F210">
            <v>6.5263339952539542E-4</v>
          </cell>
          <cell r="G210">
            <v>1.365017611417719E-3</v>
          </cell>
          <cell r="H210">
            <v>1.4278169027920366E-2</v>
          </cell>
          <cell r="I210">
            <v>7.7878613039161562E-2</v>
          </cell>
          <cell r="J210">
            <v>3.4623778643313945E-2</v>
          </cell>
        </row>
        <row r="211">
          <cell r="A211" t="str">
            <v>PLT</v>
          </cell>
          <cell r="B211" t="str">
            <v>VAR_fout</v>
          </cell>
          <cell r="C211" t="str">
            <v>CT_CWODPLT</v>
          </cell>
          <cell r="E211">
            <v>5.979639949696673</v>
          </cell>
          <cell r="F211">
            <v>6.9696531348315833</v>
          </cell>
          <cell r="G211">
            <v>1.8757926958953834</v>
          </cell>
          <cell r="H211">
            <v>2.4478187380340217</v>
          </cell>
          <cell r="I211">
            <v>2.9547998795798929</v>
          </cell>
          <cell r="J211">
            <v>2.7626022467651761</v>
          </cell>
        </row>
        <row r="212">
          <cell r="A212" t="str">
            <v>SLFO</v>
          </cell>
          <cell r="B212" t="str">
            <v>VAR_fout</v>
          </cell>
          <cell r="C212" t="str">
            <v>D-SLFO</v>
          </cell>
          <cell r="E212">
            <v>30.256636825465016</v>
          </cell>
          <cell r="F212">
            <v>27.274808190181503</v>
          </cell>
          <cell r="G212">
            <v>23.764613050893377</v>
          </cell>
          <cell r="H212">
            <v>12.402189581826701</v>
          </cell>
          <cell r="I212">
            <v>3.1335286823351236</v>
          </cell>
          <cell r="J212">
            <v>8.2326035372755332E-2</v>
          </cell>
        </row>
        <row r="213">
          <cell r="A213" t="str">
            <v>ETH</v>
          </cell>
          <cell r="B213" t="str">
            <v>VAR_fout</v>
          </cell>
          <cell r="C213" t="str">
            <v>IMPETH</v>
          </cell>
          <cell r="E213">
            <v>4.434147688779726</v>
          </cell>
          <cell r="F213">
            <v>4.626680824892432</v>
          </cell>
          <cell r="G213">
            <v>3.7399058396451741</v>
          </cell>
          <cell r="H213">
            <v>2.5268344175643298</v>
          </cell>
          <cell r="I213">
            <v>3.8203058915900052</v>
          </cell>
          <cell r="J213">
            <v>0.74026391134339764</v>
          </cell>
        </row>
        <row r="214">
          <cell r="A214" t="str">
            <v>ETH</v>
          </cell>
          <cell r="B214" t="str">
            <v>VAR_fout</v>
          </cell>
          <cell r="C214" t="str">
            <v>CT_CWODETHCCS</v>
          </cell>
          <cell r="I214">
            <v>9.0586659592609646E-5</v>
          </cell>
          <cell r="J214">
            <v>0.16135335024130926</v>
          </cell>
        </row>
        <row r="215">
          <cell r="A215" t="str">
            <v>ETH</v>
          </cell>
          <cell r="B215" t="str">
            <v>VAR_fout</v>
          </cell>
          <cell r="C215" t="str">
            <v>CT_CWODETH</v>
          </cell>
          <cell r="E215">
            <v>0.24104485787596003</v>
          </cell>
          <cell r="F215">
            <v>1.6806603355210795E-4</v>
          </cell>
          <cell r="G215">
            <v>0.44729472235293427</v>
          </cell>
          <cell r="H215">
            <v>9.6134404160939075E-5</v>
          </cell>
          <cell r="I215">
            <v>1.2701827971170495E-4</v>
          </cell>
          <cell r="J215">
            <v>3.4107573979846883E-4</v>
          </cell>
        </row>
        <row r="216">
          <cell r="A216" t="str">
            <v>ETH</v>
          </cell>
          <cell r="B216" t="str">
            <v>VAR_fin</v>
          </cell>
          <cell r="C216" t="str">
            <v>D-TGSL</v>
          </cell>
          <cell r="E216">
            <v>4.6751925466556878</v>
          </cell>
          <cell r="F216">
            <v>4.6268488909259844</v>
          </cell>
          <cell r="G216">
            <v>4.1872005619981074</v>
          </cell>
          <cell r="H216">
            <v>2.5269305519684933</v>
          </cell>
          <cell r="I216">
            <v>3.8205234965293093</v>
          </cell>
          <cell r="J216">
            <v>0.90195833732450492</v>
          </cell>
        </row>
        <row r="217">
          <cell r="A217" t="str">
            <v>TGSL</v>
          </cell>
          <cell r="B217" t="str">
            <v>VAR_fout</v>
          </cell>
          <cell r="C217" t="str">
            <v>D-TGSL</v>
          </cell>
          <cell r="E217">
            <v>84.144083965123542</v>
          </cell>
          <cell r="F217">
            <v>83.278057752172572</v>
          </cell>
          <cell r="G217">
            <v>75.188937096851546</v>
          </cell>
          <cell r="H217">
            <v>45.479457680421724</v>
          </cell>
          <cell r="I217">
            <v>9.1438138256193451</v>
          </cell>
          <cell r="J217">
            <v>1.0481945006467288</v>
          </cell>
        </row>
        <row r="218">
          <cell r="A218" t="str">
            <v>RLFO</v>
          </cell>
          <cell r="B218" t="str">
            <v>VAR_fout</v>
          </cell>
          <cell r="C218" t="str">
            <v>D-RLFO</v>
          </cell>
          <cell r="E218">
            <v>60.231837601315881</v>
          </cell>
          <cell r="F218">
            <v>51.320011458676127</v>
          </cell>
          <cell r="G218">
            <v>47.076794867525727</v>
          </cell>
          <cell r="H218">
            <v>22.041862492066187</v>
          </cell>
          <cell r="I218">
            <v>4.4989159746215872</v>
          </cell>
          <cell r="J218">
            <v>0.16933363954167543</v>
          </cell>
        </row>
        <row r="219">
          <cell r="A219" t="str">
            <v>CELC_E</v>
          </cell>
          <cell r="B219" t="str">
            <v>VAR_fout</v>
          </cell>
          <cell r="C219" t="str">
            <v>ESOL-PV_E</v>
          </cell>
          <cell r="H219">
            <v>4.4726349249317704E-5</v>
          </cell>
          <cell r="I219">
            <v>3.7393145220949941E-3</v>
          </cell>
          <cell r="J219">
            <v>3.707293605969008E-3</v>
          </cell>
        </row>
        <row r="220">
          <cell r="A220" t="str">
            <v>CELC_E</v>
          </cell>
          <cell r="B220" t="str">
            <v>VAR_fin</v>
          </cell>
          <cell r="C220" t="str">
            <v>SUP_ELCH2_D</v>
          </cell>
          <cell r="H220">
            <v>4.4584510028467097E-5</v>
          </cell>
          <cell r="I220">
            <v>3.7393145220949941E-3</v>
          </cell>
          <cell r="J220">
            <v>3.707293605969008E-3</v>
          </cell>
        </row>
        <row r="221">
          <cell r="A221" t="str">
            <v>CBIO</v>
          </cell>
          <cell r="B221" t="str">
            <v>VAR_fout</v>
          </cell>
          <cell r="C221" t="str">
            <v>D-CBIO</v>
          </cell>
          <cell r="E221">
            <v>1.2890719750073092</v>
          </cell>
          <cell r="F221">
            <v>4.2989250581734515</v>
          </cell>
          <cell r="G221">
            <v>3.0892469374252149</v>
          </cell>
          <cell r="H221">
            <v>3.0892202534920474</v>
          </cell>
          <cell r="I221">
            <v>3.0900520387676509</v>
          </cell>
          <cell r="J221">
            <v>3.483322370152298</v>
          </cell>
        </row>
        <row r="222">
          <cell r="A222" t="str">
            <v>CBIO</v>
          </cell>
          <cell r="B222" t="str">
            <v>VAR_fin</v>
          </cell>
          <cell r="C222" t="str">
            <v>SUP_BIONGA</v>
          </cell>
          <cell r="E222">
            <v>1.2890719750073092</v>
          </cell>
          <cell r="F222">
            <v>4.2989250581734515</v>
          </cell>
          <cell r="G222">
            <v>3.0892469374252149</v>
          </cell>
          <cell r="H222">
            <v>3.0892202534920474</v>
          </cell>
          <cell r="I222">
            <v>3.0900520387676509</v>
          </cell>
          <cell r="J222">
            <v>3.483322370152298</v>
          </cell>
        </row>
        <row r="223">
          <cell r="A223" t="str">
            <v>RSH2</v>
          </cell>
          <cell r="B223" t="str">
            <v>VAR_fout</v>
          </cell>
          <cell r="C223" t="str">
            <v>D-SNGA</v>
          </cell>
          <cell r="H223">
            <v>1.0116658088669499E-3</v>
          </cell>
          <cell r="I223">
            <v>9.8004263641054395E-3</v>
          </cell>
          <cell r="J223">
            <v>8.2348235424365736E-3</v>
          </cell>
        </row>
        <row r="224">
          <cell r="A224" t="str">
            <v>RSH2</v>
          </cell>
          <cell r="B224" t="str">
            <v>VAR_fout</v>
          </cell>
          <cell r="C224" t="str">
            <v>D-RNGA</v>
          </cell>
          <cell r="H224">
            <v>1.0860713733535524E-3</v>
          </cell>
          <cell r="I224">
            <v>2.1277067068659727E-2</v>
          </cell>
          <cell r="J224">
            <v>2.1814819572265415E-2</v>
          </cell>
        </row>
        <row r="225">
          <cell r="A225" t="str">
            <v>LTH</v>
          </cell>
          <cell r="B225" t="str">
            <v>VAR_fout</v>
          </cell>
          <cell r="C225" t="str">
            <v>SUP_WODBIO</v>
          </cell>
          <cell r="F225">
            <v>9.7501566590674945E-5</v>
          </cell>
          <cell r="G225">
            <v>7.3204573519563477E-5</v>
          </cell>
          <cell r="H225">
            <v>5.5790641153601381E-5</v>
          </cell>
          <cell r="I225">
            <v>5.1971291160845462E-5</v>
          </cell>
          <cell r="J225">
            <v>3.6193775115575197E-5</v>
          </cell>
        </row>
        <row r="226">
          <cell r="A226" t="str">
            <v>LTH</v>
          </cell>
          <cell r="B226" t="str">
            <v>VAR_fout</v>
          </cell>
          <cell r="C226" t="str">
            <v>SUP_WODBIOCCS</v>
          </cell>
          <cell r="I226">
            <v>6.4053194033260601E-5</v>
          </cell>
          <cell r="J226">
            <v>8.1446646401410919E-5</v>
          </cell>
        </row>
        <row r="227">
          <cell r="A227" t="str">
            <v>LTH</v>
          </cell>
          <cell r="B227" t="str">
            <v>VAR_fout</v>
          </cell>
          <cell r="C227" t="str">
            <v>CT_CWODBDS</v>
          </cell>
          <cell r="E227">
            <v>0.17403446243578494</v>
          </cell>
          <cell r="F227">
            <v>1.4486110804455047E-4</v>
          </cell>
          <cell r="G227">
            <v>5.7720302848487245E-3</v>
          </cell>
          <cell r="H227">
            <v>6.7162168626805788E-5</v>
          </cell>
          <cell r="I227">
            <v>1.3361994964784302E-4</v>
          </cell>
          <cell r="J227">
            <v>5.5303614366052744E-5</v>
          </cell>
        </row>
        <row r="228">
          <cell r="A228" t="str">
            <v>LTH</v>
          </cell>
          <cell r="B228" t="str">
            <v>VAR_fout</v>
          </cell>
          <cell r="C228" t="str">
            <v>CT_CWODBDSCCS</v>
          </cell>
          <cell r="I228">
            <v>6.9133951889955913E-5</v>
          </cell>
          <cell r="J228">
            <v>0.50284211665570477</v>
          </cell>
        </row>
        <row r="229">
          <cell r="A229" t="str">
            <v>LTH</v>
          </cell>
          <cell r="B229" t="str">
            <v>VAR_fin</v>
          </cell>
          <cell r="C229" t="str">
            <v>D-CHEAT</v>
          </cell>
          <cell r="I229">
            <v>3.1222534601366104E-4</v>
          </cell>
          <cell r="J229">
            <v>2.8633795246784847E-4</v>
          </cell>
        </row>
        <row r="230">
          <cell r="A230" t="str">
            <v>LNGA</v>
          </cell>
          <cell r="B230" t="str">
            <v>VAR_fin</v>
          </cell>
          <cell r="C230" t="str">
            <v>D-LNGA</v>
          </cell>
          <cell r="H230">
            <v>6.9825653098001404E-4</v>
          </cell>
          <cell r="I230">
            <v>2.7735054318197535E-3</v>
          </cell>
          <cell r="J230">
            <v>5.7321406069493362E-4</v>
          </cell>
        </row>
        <row r="231">
          <cell r="A231" t="str">
            <v>IH2</v>
          </cell>
          <cell r="B231" t="str">
            <v>VAR_fout</v>
          </cell>
          <cell r="C231" t="str">
            <v>D-INGA</v>
          </cell>
          <cell r="H231">
            <v>2.848605172748862E-2</v>
          </cell>
          <cell r="I231">
            <v>0.44589134383301637</v>
          </cell>
          <cell r="J231">
            <v>0.15275349908109187</v>
          </cell>
        </row>
        <row r="232">
          <cell r="A232" t="str">
            <v>WHEAT</v>
          </cell>
          <cell r="B232" t="str">
            <v>VAR_fin</v>
          </cell>
          <cell r="C232" t="str">
            <v>D-CHEAT</v>
          </cell>
          <cell r="I232">
            <v>8.4512672758709731E-4</v>
          </cell>
          <cell r="J232">
            <v>4.5530493502952886E-4</v>
          </cell>
        </row>
        <row r="233">
          <cell r="A233" t="str">
            <v>SOL</v>
          </cell>
          <cell r="B233" t="str">
            <v>VAR_fin</v>
          </cell>
          <cell r="C233" t="str">
            <v>ESOL-PV_E</v>
          </cell>
          <cell r="H233">
            <v>4.4726349249317704E-5</v>
          </cell>
          <cell r="I233">
            <v>3.7393145220949941E-3</v>
          </cell>
          <cell r="J233">
            <v>3.707293605969008E-3</v>
          </cell>
        </row>
        <row r="234">
          <cell r="A234" t="str">
            <v>TKER</v>
          </cell>
          <cell r="B234" t="str">
            <v>VAR_fout</v>
          </cell>
          <cell r="C234" t="str">
            <v>D-TBDS1</v>
          </cell>
          <cell r="H234">
            <v>8.9992209120545993E-2</v>
          </cell>
          <cell r="I234">
            <v>2.0449639624731002E-2</v>
          </cell>
          <cell r="J234">
            <v>1.6907767935714</v>
          </cell>
        </row>
        <row r="235">
          <cell r="A235" t="str">
            <v>CELC</v>
          </cell>
          <cell r="B235" t="str">
            <v>VAR_fout</v>
          </cell>
          <cell r="C235" t="str">
            <v>D-CELC</v>
          </cell>
          <cell r="E235">
            <v>0.43375939497826643</v>
          </cell>
          <cell r="F235">
            <v>2.5401983686914428E-2</v>
          </cell>
          <cell r="G235">
            <v>0.76565965040637107</v>
          </cell>
          <cell r="H235">
            <v>0.1034350964686149</v>
          </cell>
          <cell r="I235">
            <v>6.5360362832863439</v>
          </cell>
          <cell r="J235">
            <v>13.650144285421458</v>
          </cell>
        </row>
        <row r="236">
          <cell r="A236" t="str">
            <v>CELC</v>
          </cell>
          <cell r="B236" t="str">
            <v>VAR_fin</v>
          </cell>
          <cell r="C236" t="str">
            <v>SUP_H2NGA</v>
          </cell>
          <cell r="I236">
            <v>2.0923670903122252E-5</v>
          </cell>
          <cell r="J236">
            <v>2.6300371622601726E-5</v>
          </cell>
        </row>
        <row r="237">
          <cell r="A237" t="str">
            <v>CELC</v>
          </cell>
          <cell r="B237" t="str">
            <v>VAR_fin</v>
          </cell>
          <cell r="C237" t="str">
            <v>SUP_ELCH2_SOEC</v>
          </cell>
          <cell r="I237">
            <v>7.4239993823502501E-3</v>
          </cell>
          <cell r="J237">
            <v>3.4111018188968016E-3</v>
          </cell>
        </row>
        <row r="238">
          <cell r="A238" t="str">
            <v>CELC</v>
          </cell>
          <cell r="B238" t="str">
            <v>VAR_fin</v>
          </cell>
          <cell r="C238" t="str">
            <v>SUP_ELCH2</v>
          </cell>
          <cell r="E238">
            <v>7.431853422602286E-3</v>
          </cell>
          <cell r="F238">
            <v>2.5100462516469847E-2</v>
          </cell>
          <cell r="G238">
            <v>3.1067700350643115E-2</v>
          </cell>
          <cell r="H238">
            <v>0.10326546740292022</v>
          </cell>
          <cell r="I238">
            <v>6.5281356251505906</v>
          </cell>
          <cell r="J238">
            <v>13.140828408249918</v>
          </cell>
        </row>
        <row r="239">
          <cell r="A239" t="str">
            <v>CELC</v>
          </cell>
          <cell r="B239" t="str">
            <v>VAR_fin</v>
          </cell>
          <cell r="C239" t="str">
            <v>CT_CWODBDS</v>
          </cell>
          <cell r="E239">
            <v>3.101383369047965E-2</v>
          </cell>
          <cell r="F239">
            <v>2.5814992331016086E-5</v>
          </cell>
          <cell r="G239">
            <v>1.0286053969153499E-3</v>
          </cell>
          <cell r="H239">
            <v>1.1968642870674369E-5</v>
          </cell>
          <cell r="I239">
            <v>2.3811760257756664E-5</v>
          </cell>
          <cell r="J239">
            <v>9.8553876883094253E-6</v>
          </cell>
        </row>
        <row r="240">
          <cell r="A240" t="str">
            <v>CELC</v>
          </cell>
          <cell r="B240" t="str">
            <v>VAR_fin</v>
          </cell>
          <cell r="C240" t="str">
            <v>CT_CWODETHCCS</v>
          </cell>
          <cell r="I240">
            <v>1.902319851444803E-4</v>
          </cell>
          <cell r="J240">
            <v>0.33884203550674924</v>
          </cell>
        </row>
        <row r="241">
          <cell r="A241" t="str">
            <v>CELC</v>
          </cell>
          <cell r="B241" t="str">
            <v>VAR_fin</v>
          </cell>
          <cell r="C241" t="str">
            <v>CT_CWODETH</v>
          </cell>
          <cell r="E241">
            <v>0.39531356691657443</v>
          </cell>
          <cell r="F241">
            <v>2.7562829502545685E-4</v>
          </cell>
          <cell r="G241">
            <v>0.73356334465881234</v>
          </cell>
          <cell r="H241">
            <v>1.5766042282394009E-4</v>
          </cell>
          <cell r="I241">
            <v>2.0830997872719627E-4</v>
          </cell>
          <cell r="J241">
            <v>5.5936421326948889E-4</v>
          </cell>
        </row>
        <row r="242">
          <cell r="A242" t="str">
            <v>CELC</v>
          </cell>
          <cell r="B242" t="str">
            <v>VAR_fin</v>
          </cell>
          <cell r="C242" t="str">
            <v>SUP_DAC</v>
          </cell>
          <cell r="I242">
            <v>1.0501312392990897E-5</v>
          </cell>
          <cell r="J242">
            <v>5.0424122969087702E-5</v>
          </cell>
        </row>
        <row r="243">
          <cell r="A243" t="str">
            <v>CELC</v>
          </cell>
          <cell r="B243" t="str">
            <v>VAR_fin</v>
          </cell>
          <cell r="C243" t="str">
            <v>CT_CWODBDSCCS</v>
          </cell>
          <cell r="I243">
            <v>2.2880045982628293E-5</v>
          </cell>
          <cell r="J243">
            <v>0.1664167957503406</v>
          </cell>
        </row>
        <row r="244">
          <cell r="A244" t="str">
            <v>SBIO</v>
          </cell>
          <cell r="B244" t="str">
            <v>VAR_fout</v>
          </cell>
          <cell r="C244" t="str">
            <v>D-SBIO</v>
          </cell>
          <cell r="E244">
            <v>4.0476772411936617</v>
          </cell>
          <cell r="F244">
            <v>4.583561956824755</v>
          </cell>
          <cell r="G244">
            <v>3.0440207222279057</v>
          </cell>
          <cell r="H244">
            <v>3.0324104404827712</v>
          </cell>
          <cell r="I244">
            <v>2.9514928953589061</v>
          </cell>
          <cell r="J244">
            <v>2.8716887217661098</v>
          </cell>
        </row>
        <row r="245">
          <cell r="A245" t="str">
            <v>INGA</v>
          </cell>
          <cell r="B245" t="str">
            <v>VAR_fout</v>
          </cell>
          <cell r="C245" t="str">
            <v>D-INGA</v>
          </cell>
          <cell r="E245">
            <v>37.477618674473909</v>
          </cell>
          <cell r="F245">
            <v>31.664233846392808</v>
          </cell>
          <cell r="G245">
            <v>30.212119467805497</v>
          </cell>
          <cell r="H245">
            <v>25.185862164947753</v>
          </cell>
          <cell r="I245">
            <v>15.32438568378887</v>
          </cell>
          <cell r="J245">
            <v>4.9557769569299737</v>
          </cell>
        </row>
        <row r="246">
          <cell r="A246" t="str">
            <v>DSL</v>
          </cell>
          <cell r="B246" t="str">
            <v>VAR_fout</v>
          </cell>
          <cell r="C246" t="str">
            <v>SUP_H2DSL</v>
          </cell>
          <cell r="I246">
            <v>0.62587075527664948</v>
          </cell>
          <cell r="J246">
            <v>3.2657542457496205E-2</v>
          </cell>
        </row>
        <row r="247">
          <cell r="A247" t="str">
            <v>WSTREN</v>
          </cell>
          <cell r="B247" t="str">
            <v>VAR_fin</v>
          </cell>
          <cell r="C247" t="str">
            <v>D-CWST</v>
          </cell>
          <cell r="E247">
            <v>9.6793722371538617</v>
          </cell>
          <cell r="F247">
            <v>9.6927021485652531</v>
          </cell>
          <cell r="G247">
            <v>9.3330200192799726</v>
          </cell>
          <cell r="H247">
            <v>9.6592530639153047</v>
          </cell>
          <cell r="I247">
            <v>9.2195108505825001</v>
          </cell>
          <cell r="J247">
            <v>10.155760894261109</v>
          </cell>
        </row>
        <row r="248">
          <cell r="A248" t="str">
            <v>SOLPVC</v>
          </cell>
          <cell r="B248" t="str">
            <v>VAR_fin</v>
          </cell>
          <cell r="C248" t="str">
            <v>ESOL-PV_E</v>
          </cell>
          <cell r="H248">
            <v>4.4726349249317697E-5</v>
          </cell>
          <cell r="I248">
            <v>3.7393145220949902E-3</v>
          </cell>
          <cell r="J248">
            <v>3.7072936059690102E-3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1.7766159117322801E-2</v>
          </cell>
          <cell r="E4">
            <v>1.7925751543587099E-2</v>
          </cell>
          <cell r="F4">
            <v>1.7841024070179099E-2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4.4001738340382398E-3</v>
          </cell>
          <cell r="E5">
            <v>3.5555906416156681E-3</v>
          </cell>
          <cell r="F5">
            <v>2.2188885175872101E-3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3.1500282122912701E-4</v>
          </cell>
          <cell r="E6">
            <v>3.1783247417707709E-4</v>
          </cell>
          <cell r="F6">
            <v>3.1633021401026782E-4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3.5123897274289697</v>
          </cell>
          <cell r="E8">
            <v>0.1042217321330286</v>
          </cell>
          <cell r="F8">
            <v>0.10936900835348756</v>
          </cell>
          <cell r="G8">
            <v>0.10841597129508013</v>
          </cell>
          <cell r="H8">
            <v>9.87916250245265E-2</v>
          </cell>
          <cell r="I8">
            <v>7.8619900429327608E-3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6.4283989448463722E-3</v>
          </cell>
          <cell r="E9">
            <v>1.9147038971278102E-4</v>
          </cell>
          <cell r="F9">
            <v>2.0210233659809167E-4</v>
          </cell>
          <cell r="G9">
            <v>2.1144345557234682E-4</v>
          </cell>
          <cell r="H9">
            <v>2.0753827011555935E-4</v>
          </cell>
          <cell r="I9">
            <v>1.6873821596349642E-5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6.2276413606896709E-2</v>
          </cell>
          <cell r="E10">
            <v>1.8479030520040544E-3</v>
          </cell>
          <cell r="F10">
            <v>1.9391668147781499E-3</v>
          </cell>
          <cell r="G10">
            <v>1.922268994593619E-3</v>
          </cell>
          <cell r="H10">
            <v>1.7516245571724568E-3</v>
          </cell>
          <cell r="I10">
            <v>1.3939698657682194E-4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4.6987787584329202E-7</v>
          </cell>
          <cell r="F11">
            <v>6.3644656458878201E-7</v>
          </cell>
          <cell r="G11">
            <v>3.1311707953280502E-6</v>
          </cell>
          <cell r="H11">
            <v>2.0276711466811799E-6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1.2195767719877321E-4</v>
          </cell>
          <cell r="E12">
            <v>4.1722509514712869E-6</v>
          </cell>
          <cell r="F12">
            <v>4.1810516587591722E-6</v>
          </cell>
          <cell r="G12">
            <v>4.1902504081517595E-6</v>
          </cell>
          <cell r="H12">
            <v>4.2168433619858101E-6</v>
          </cell>
          <cell r="I12">
            <v>3.5583324444348701E-7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2.1307076484590164E-4</v>
          </cell>
          <cell r="E13">
            <v>2.8758392652224311E-3</v>
          </cell>
          <cell r="F13">
            <v>2.6392334979186347E-3</v>
          </cell>
          <cell r="G13">
            <v>2.7010916676487463E-3</v>
          </cell>
          <cell r="H13">
            <v>1.25080787433083E-3</v>
          </cell>
          <cell r="I13">
            <v>2.8304816114617826E-4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2.1307076484590164E-4</v>
          </cell>
          <cell r="E14">
            <v>2.8758392652224311E-3</v>
          </cell>
          <cell r="F14">
            <v>2.6392334979186347E-3</v>
          </cell>
          <cell r="G14">
            <v>2.7010916676487463E-3</v>
          </cell>
          <cell r="H14">
            <v>1.25080787433083E-3</v>
          </cell>
          <cell r="I14">
            <v>2.8304816114617826E-4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2.8616745189712198E-4</v>
          </cell>
          <cell r="F15">
            <v>9.7896533486815704E-5</v>
          </cell>
          <cell r="G15">
            <v>8.8839204321155001E-5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2.5985493537485988E-5</v>
          </cell>
          <cell r="E16">
            <v>3.0799856215170336E-4</v>
          </cell>
          <cell r="F16">
            <v>3.8825979106264346E-4</v>
          </cell>
          <cell r="G16">
            <v>4.0152365147132457E-4</v>
          </cell>
          <cell r="H16">
            <v>1.8415172854404518E-4</v>
          </cell>
          <cell r="I16">
            <v>4.1601729560658282E-5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2.6957988745388403E-3</v>
          </cell>
          <cell r="E17">
            <v>5.5224882762395346E-3</v>
          </cell>
          <cell r="F17">
            <v>5.7132282076967538E-3</v>
          </cell>
          <cell r="G17">
            <v>1.7238875708378821E-3</v>
          </cell>
          <cell r="H17">
            <v>0.75937086888307703</v>
          </cell>
          <cell r="I17">
            <v>2.5785645961338219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1.0031709536642851E-2</v>
          </cell>
          <cell r="E18">
            <v>2.0434319903869781E-2</v>
          </cell>
          <cell r="F18">
            <v>2.1078838038220624E-2</v>
          </cell>
          <cell r="G18">
            <v>6.2618433923673925E-3</v>
          </cell>
          <cell r="H18">
            <v>2.4317509317389292</v>
          </cell>
          <cell r="I18">
            <v>7.6090388429922022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3.3140672384092E-6</v>
          </cell>
          <cell r="F19">
            <v>8.46679161593178E-6</v>
          </cell>
          <cell r="G19">
            <v>4.6132274148826302E-6</v>
          </cell>
          <cell r="H19">
            <v>8.6873614730770196E-3</v>
          </cell>
          <cell r="I19">
            <v>4.85544786433416E-2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5.1927861726036115E-5</v>
          </cell>
          <cell r="E20">
            <v>1.040375139316982E-4</v>
          </cell>
          <cell r="F20">
            <v>1.1030490469167081E-4</v>
          </cell>
          <cell r="G20">
            <v>3.4019177117546406E-5</v>
          </cell>
          <cell r="H20">
            <v>1.4359501683891E-2</v>
          </cell>
          <cell r="I20">
            <v>5.0079011861500801E-2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5.2500776646322182E-2</v>
          </cell>
          <cell r="E21">
            <v>9.9309030216927802E-2</v>
          </cell>
          <cell r="F21">
            <v>9.1065680503345972E-2</v>
          </cell>
          <cell r="G21">
            <v>8.1563639163071522E-2</v>
          </cell>
          <cell r="H21">
            <v>4.7509514529239143E-3</v>
          </cell>
          <cell r="I21">
            <v>1.0940094127302286E-3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5.2500776646322182E-2</v>
          </cell>
          <cell r="E22">
            <v>9.9309030216927802E-2</v>
          </cell>
          <cell r="F22">
            <v>9.1065680503345972E-2</v>
          </cell>
          <cell r="G22">
            <v>8.1563639163071522E-2</v>
          </cell>
          <cell r="H22">
            <v>4.7509514529239143E-3</v>
          </cell>
          <cell r="I22">
            <v>1.0940094127302286E-3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6.7381061916980397E-5</v>
          </cell>
          <cell r="F23">
            <v>2.04480971278977E-4</v>
          </cell>
          <cell r="G23">
            <v>2.0497871067976501E-4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4.8849879998176735E-3</v>
          </cell>
          <cell r="E24">
            <v>7.5345244517287437E-3</v>
          </cell>
          <cell r="F24">
            <v>7.4584596917396167E-3</v>
          </cell>
          <cell r="G24">
            <v>6.2674577818217911E-3</v>
          </cell>
          <cell r="H24">
            <v>4.7608992746728078E-4</v>
          </cell>
          <cell r="I24">
            <v>1.1151082661857222E-4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10.91204467885561</v>
          </cell>
          <cell r="E25">
            <v>13.878003414990733</v>
          </cell>
          <cell r="F25">
            <v>16.41456984963164</v>
          </cell>
          <cell r="G25">
            <v>34.240556844348532</v>
          </cell>
          <cell r="H25">
            <v>61.429015364472797</v>
          </cell>
          <cell r="I25">
            <v>70.657230036873955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5.9682699510468108E-3</v>
          </cell>
          <cell r="E26">
            <v>2.4703197017002972E-3</v>
          </cell>
          <cell r="F26">
            <v>2.62837604109765E-3</v>
          </cell>
          <cell r="G26">
            <v>7.4296169294518377E-2</v>
          </cell>
          <cell r="H26">
            <v>3.2610330383384531</v>
          </cell>
          <cell r="I26">
            <v>8.0914808782175367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3.1545595676085951</v>
          </cell>
          <cell r="E27">
            <v>0.13934409794189417</v>
          </cell>
          <cell r="F27">
            <v>1.4668803064193894</v>
          </cell>
          <cell r="G27">
            <v>4.9807308304710629</v>
          </cell>
          <cell r="H27">
            <v>21.399957270574294</v>
          </cell>
          <cell r="I27">
            <v>22.155155415971258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2.0817327808123025</v>
          </cell>
          <cell r="E28">
            <v>9.9745563315419644E-2</v>
          </cell>
          <cell r="F28">
            <v>0.85492660168422896</v>
          </cell>
          <cell r="G28">
            <v>2.2269975635292916</v>
          </cell>
          <cell r="H28">
            <v>10.476401930368167</v>
          </cell>
          <cell r="I28">
            <v>16.36165545978881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5.6697840604836687</v>
          </cell>
          <cell r="E29">
            <v>13.636458568543761</v>
          </cell>
          <cell r="F29">
            <v>14.09015597486175</v>
          </cell>
          <cell r="G29">
            <v>26.958543819615429</v>
          </cell>
          <cell r="H29">
            <v>26.291633781489235</v>
          </cell>
          <cell r="I29">
            <v>24.048948072378096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5.1526659295120167E-2</v>
          </cell>
          <cell r="E30">
            <v>0.15822928270223935</v>
          </cell>
          <cell r="F30">
            <v>1.1342632898991984</v>
          </cell>
          <cell r="G30">
            <v>5.1896899121726046</v>
          </cell>
          <cell r="H30">
            <v>6.9008153884999217</v>
          </cell>
          <cell r="I30">
            <v>1.4880387268024513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5.1526659295120167E-2</v>
          </cell>
          <cell r="E31">
            <v>0.15822928270223935</v>
          </cell>
          <cell r="F31">
            <v>1.1342632898991984</v>
          </cell>
          <cell r="G31">
            <v>5.1896899121726046</v>
          </cell>
          <cell r="H31">
            <v>6.9008153884999217</v>
          </cell>
          <cell r="I31">
            <v>1.4880387268024513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2.8447416899805101E-4</v>
          </cell>
          <cell r="F32">
            <v>6.8619004833385705E-2</v>
          </cell>
          <cell r="G32">
            <v>0.30500339791727399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4.0679887357433055E-3</v>
          </cell>
          <cell r="E33">
            <v>1.0883153351337637E-2</v>
          </cell>
          <cell r="F33">
            <v>7.8024020275434036E-2</v>
          </cell>
          <cell r="G33">
            <v>0.35685112198551555</v>
          </cell>
          <cell r="H33">
            <v>0.4745130468702724</v>
          </cell>
          <cell r="I33">
            <v>0.10314197473515478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1.2815315795126448E-5</v>
          </cell>
          <cell r="E34">
            <v>4.194162485847891E-3</v>
          </cell>
          <cell r="F34">
            <v>3.4616938693221703E-3</v>
          </cell>
          <cell r="G34">
            <v>3.3698972575496159E-3</v>
          </cell>
          <cell r="H34">
            <v>1.2311264473903055E-3</v>
          </cell>
          <cell r="I34">
            <v>2.78384878944761E-4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1.2815315795126448E-5</v>
          </cell>
          <cell r="E35">
            <v>4.194162485847891E-3</v>
          </cell>
          <cell r="F35">
            <v>3.4616938693221703E-3</v>
          </cell>
          <cell r="G35">
            <v>3.3698972575496159E-3</v>
          </cell>
          <cell r="H35">
            <v>1.2311264473903055E-3</v>
          </cell>
          <cell r="I35">
            <v>2.78384878944761E-4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4.5270771275388201E-4</v>
          </cell>
          <cell r="F36">
            <v>9.5447123720080997E-5</v>
          </cell>
          <cell r="G36">
            <v>8.7730794499756595E-5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4.48200746652257E-4</v>
          </cell>
          <cell r="F37">
            <v>5.1672998096260645E-4</v>
          </cell>
          <cell r="G37">
            <v>5.0531123274123605E-4</v>
          </cell>
          <cell r="H37">
            <v>1.8124934827759475E-4</v>
          </cell>
          <cell r="I37">
            <v>4.0935373348956718E-5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8.7780763187630867E-2</v>
          </cell>
          <cell r="E38">
            <v>0.16323537579860437</v>
          </cell>
          <cell r="F38">
            <v>0.15834872619536766</v>
          </cell>
          <cell r="G38">
            <v>0.13025299394523965</v>
          </cell>
          <cell r="H38">
            <v>5.4010867528466585E-3</v>
          </cell>
          <cell r="I38">
            <v>1.062731175813423E-3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8.7780763187630867E-2</v>
          </cell>
          <cell r="E39">
            <v>0.16323537579860437</v>
          </cell>
          <cell r="F39">
            <v>0.15834872619536766</v>
          </cell>
          <cell r="G39">
            <v>0.13025299394523965</v>
          </cell>
          <cell r="H39">
            <v>5.4010867528466585E-3</v>
          </cell>
          <cell r="I39">
            <v>1.062731175813423E-3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4.0457361612535698E-4</v>
          </cell>
          <cell r="F40">
            <v>2.36047332897892E-4</v>
          </cell>
          <cell r="G40">
            <v>2.8114383688697099E-4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7.261891982083957E-3</v>
          </cell>
          <cell r="E41">
            <v>1.2857111282257614E-2</v>
          </cell>
          <cell r="F41">
            <v>1.2551337692429203E-2</v>
          </cell>
          <cell r="G41">
            <v>1.0314163534735271E-2</v>
          </cell>
          <cell r="H41">
            <v>4.9896712635167186E-4</v>
          </cell>
          <cell r="I41">
            <v>1.0889084856561293E-4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4.0072511783149737E-6</v>
          </cell>
          <cell r="E42">
            <v>1.3427790562721893E-3</v>
          </cell>
          <cell r="F42">
            <v>4.1610439595628455E-3</v>
          </cell>
          <cell r="G42">
            <v>6.3573953169588681E-3</v>
          </cell>
          <cell r="H42">
            <v>5.0296364743260859E-3</v>
          </cell>
          <cell r="I42">
            <v>1.1349244380041989E-3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4.0072511783149737E-6</v>
          </cell>
          <cell r="E43">
            <v>1.3427790562721893E-3</v>
          </cell>
          <cell r="F43">
            <v>4.1610439595628455E-3</v>
          </cell>
          <cell r="G43">
            <v>6.3573953169588681E-3</v>
          </cell>
          <cell r="H43">
            <v>5.0296364743260859E-3</v>
          </cell>
          <cell r="I43">
            <v>1.1349244380041989E-3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1.03025578198956E-4</v>
          </cell>
          <cell r="F44">
            <v>2.4970042227962403E-4</v>
          </cell>
          <cell r="G44">
            <v>2.3318180670565001E-4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1.0190429670950806E-4</v>
          </cell>
          <cell r="F45">
            <v>3.4242196242689396E-4</v>
          </cell>
          <cell r="G45">
            <v>5.1480921505079626E-4</v>
          </cell>
          <cell r="H45">
            <v>5.0598655694838307E-4</v>
          </cell>
          <cell r="I45">
            <v>1.1600001793128662E-4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0.22016858466760814</v>
          </cell>
          <cell r="H46">
            <v>0.24502045286963406</v>
          </cell>
          <cell r="I46">
            <v>0.26339603013207924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8.7117360849283916</v>
          </cell>
          <cell r="H47">
            <v>9.7091165546600884</v>
          </cell>
          <cell r="I47">
            <v>10.452388120310923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4.4020507388318699E-5</v>
          </cell>
          <cell r="E48">
            <v>5.40525807885095E-5</v>
          </cell>
          <cell r="F48">
            <v>8.1081311987775002E-5</v>
          </cell>
          <cell r="G48">
            <v>1.3514697311006399E-4</v>
          </cell>
          <cell r="H48">
            <v>1.3341199436099399E-4</v>
          </cell>
          <cell r="I48">
            <v>1.2803379175289401E-3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2.0938230052534985E-3</v>
          </cell>
          <cell r="E49">
            <v>2.1478755860420079E-3</v>
          </cell>
          <cell r="F49">
            <v>2.2289568980297832E-3</v>
          </cell>
          <cell r="G49">
            <v>2.3641038711398471E-3</v>
          </cell>
          <cell r="H49">
            <v>2.6309816935550399E-3</v>
          </cell>
          <cell r="I49">
            <v>2.8282843569480201E-3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6.1261543169996376E-5</v>
          </cell>
          <cell r="E50">
            <v>0.10550663284683456</v>
          </cell>
          <cell r="F50">
            <v>0.60559437714354336</v>
          </cell>
          <cell r="G50">
            <v>3.4741964862008956</v>
          </cell>
          <cell r="H50">
            <v>5.0196306712633278</v>
          </cell>
          <cell r="I50">
            <v>1.0377725655513548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6.1261543169996376E-5</v>
          </cell>
          <cell r="E51">
            <v>0.10550663284683456</v>
          </cell>
          <cell r="F51">
            <v>0.60559437714354336</v>
          </cell>
          <cell r="G51">
            <v>3.4741964862008956</v>
          </cell>
          <cell r="H51">
            <v>5.0196306712633278</v>
          </cell>
          <cell r="I51">
            <v>1.0377725655513548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7.3487891714139296E-3</v>
          </cell>
          <cell r="F52">
            <v>3.5281253538607601E-2</v>
          </cell>
          <cell r="G52">
            <v>0.213882928686978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7.2549790271131658E-3</v>
          </cell>
          <cell r="F53">
            <v>4.1651359065467436E-2</v>
          </cell>
          <cell r="G53">
            <v>0.2388858918720542</v>
          </cell>
          <cell r="H53">
            <v>0.34517056561819331</v>
          </cell>
          <cell r="I53">
            <v>7.6281737435796054E-2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2.8863484249463441E-3</v>
          </cell>
          <cell r="E54">
            <v>0.37323494720637285</v>
          </cell>
          <cell r="F54">
            <v>0.35435365653504025</v>
          </cell>
          <cell r="G54">
            <v>0.28785835330799175</v>
          </cell>
          <cell r="H54">
            <v>5.2982304928208953E-3</v>
          </cell>
          <cell r="I54">
            <v>1.0674938763520381E-3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2.8863484249463441E-3</v>
          </cell>
          <cell r="E55">
            <v>0.37323494720637285</v>
          </cell>
          <cell r="F55">
            <v>0.35435365653504025</v>
          </cell>
          <cell r="G55">
            <v>0.28785835330799175</v>
          </cell>
          <cell r="H55">
            <v>5.2982304928208953E-3</v>
          </cell>
          <cell r="I55">
            <v>1.0674938763520381E-3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2.9098731994988102E-2</v>
          </cell>
          <cell r="F56">
            <v>2.3318962731123301E-4</v>
          </cell>
          <cell r="G56">
            <v>2.8143198589130898E-4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2.5872387923939926E-4</v>
          </cell>
          <cell r="E57">
            <v>2.9391067349990196E-2</v>
          </cell>
          <cell r="F57">
            <v>2.7950618693729307E-2</v>
          </cell>
          <cell r="G57">
            <v>2.270406711059134E-2</v>
          </cell>
          <cell r="H57">
            <v>5.0281768818436856E-4</v>
          </cell>
          <cell r="I57">
            <v>1.1005914744216614E-4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1.2075542832214707E-5</v>
          </cell>
          <cell r="H58">
            <v>1.8284844198122459E-4</v>
          </cell>
          <cell r="I58">
            <v>4.6350298214818122E-4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5.1516433760340918E-5</v>
          </cell>
          <cell r="H59">
            <v>6.9276495914633181E-4</v>
          </cell>
          <cell r="I59">
            <v>1.5607347894604912E-3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2.63320012583604E-7</v>
          </cell>
          <cell r="H60">
            <v>2.8485498968740301E-6</v>
          </cell>
          <cell r="I60">
            <v>8.04656787462121E-6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2.63320012583604E-7</v>
          </cell>
          <cell r="H61">
            <v>3.9188203547898214E-6</v>
          </cell>
          <cell r="I61">
            <v>9.6575204471481999E-6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2.1378239878648526E-4</v>
          </cell>
          <cell r="E62">
            <v>2.5830810194270811E-3</v>
          </cell>
          <cell r="F62">
            <v>2.3102652785868278E-3</v>
          </cell>
          <cell r="G62">
            <v>2.163728216301702E-3</v>
          </cell>
          <cell r="H62">
            <v>8.2103665434475614E-4</v>
          </cell>
          <cell r="I62">
            <v>1.4005822265724901E-4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2.2106451031925701E-2</v>
          </cell>
          <cell r="E63">
            <v>0.26710690118363201</v>
          </cell>
          <cell r="F63">
            <v>0.23889602952227001</v>
          </cell>
          <cell r="G63">
            <v>0.22374317124134208</v>
          </cell>
          <cell r="H63">
            <v>8.2210748441596121E-2</v>
          </cell>
          <cell r="I63">
            <v>1.3297646637537561E-2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2.9954540693666212E-4</v>
          </cell>
          <cell r="E64">
            <v>3.6193347043852551E-3</v>
          </cell>
          <cell r="F64">
            <v>3.2370735707624586E-3</v>
          </cell>
          <cell r="G64">
            <v>3.031750287823062E-3</v>
          </cell>
          <cell r="H64">
            <v>1.1139667810514402E-3</v>
          </cell>
          <cell r="I64">
            <v>1.8018491378777183E-4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4.9420052357736959E-6</v>
          </cell>
          <cell r="H65">
            <v>1.4729045970058579E-4</v>
          </cell>
          <cell r="I65">
            <v>2.4648780168458253E-4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2.9225079681157748E-5</v>
          </cell>
          <cell r="H66">
            <v>7.7026956274694591E-4</v>
          </cell>
          <cell r="I66">
            <v>1.1654971956162887E-3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1.0286615515466001E-7</v>
          </cell>
          <cell r="H67">
            <v>2.31266227219691E-6</v>
          </cell>
          <cell r="I67">
            <v>3.5468083646263401E-6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1.0286615515466001E-7</v>
          </cell>
          <cell r="H68">
            <v>2.9353851567188398E-6</v>
          </cell>
          <cell r="I68">
            <v>4.8127041410265301E-6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6.3974997562086902</v>
          </cell>
          <cell r="E69">
            <v>10.990523490319131</v>
          </cell>
          <cell r="F69">
            <v>10.039240246365249</v>
          </cell>
          <cell r="G69">
            <v>9.7722833248753496</v>
          </cell>
          <cell r="H69">
            <v>0.3656258708432038</v>
          </cell>
          <cell r="I69">
            <v>5.3684963517965603E-2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5.0799974363010203E-2</v>
          </cell>
          <cell r="E70">
            <v>8.7271329866395492E-2</v>
          </cell>
          <cell r="F70">
            <v>7.9717571953717259E-2</v>
          </cell>
          <cell r="G70">
            <v>7.759777433206777E-2</v>
          </cell>
          <cell r="H70">
            <v>3.0293561724405531E-3</v>
          </cell>
          <cell r="I70">
            <v>4.6808500724347213E-4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8.6686988566513426E-2</v>
          </cell>
          <cell r="E71">
            <v>0.14892308252464936</v>
          </cell>
          <cell r="F71">
            <v>0.13603306566890572</v>
          </cell>
          <cell r="G71">
            <v>0.13241576320969314</v>
          </cell>
          <cell r="H71">
            <v>4.9542800927263415E-3</v>
          </cell>
          <cell r="I71">
            <v>7.2743853005373426E-4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2.1902333651763438E-6</v>
          </cell>
          <cell r="H72">
            <v>5.4115215016274495E-3</v>
          </cell>
          <cell r="I72">
            <v>5.0136024436819261E-3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1.9364021878266878E-5</v>
          </cell>
          <cell r="H73">
            <v>4.1684927250346109E-2</v>
          </cell>
          <cell r="I73">
            <v>3.582231902623146E-2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4.9481746718196097E-8</v>
          </cell>
          <cell r="H74">
            <v>1.0251380905136099E-4</v>
          </cell>
          <cell r="I74">
            <v>6.0177578391915603E-5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4.9481746718196097E-8</v>
          </cell>
          <cell r="H75">
            <v>1.0284353630603701E-4</v>
          </cell>
          <cell r="I75">
            <v>9.5290736076699407E-5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3.9645975693262009E-4</v>
          </cell>
          <cell r="F76">
            <v>4.2023970927013729E-4</v>
          </cell>
          <cell r="G76">
            <v>1.9591962032764589E-3</v>
          </cell>
          <cell r="H76">
            <v>1.9212970664006207E-3</v>
          </cell>
          <cell r="I76">
            <v>6.761405981273572E-4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3.9645975693262004E-4</v>
          </cell>
          <cell r="F77">
            <v>4.2023970927013718E-4</v>
          </cell>
          <cell r="G77">
            <v>1.9591962032764589E-3</v>
          </cell>
          <cell r="H77">
            <v>1.9212970664006207E-3</v>
          </cell>
          <cell r="I77">
            <v>6.761405981273572E-4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3.9891351624697039E-4</v>
          </cell>
          <cell r="F78">
            <v>4.2624801848986622E-4</v>
          </cell>
          <cell r="G78">
            <v>1.9656730549468503E-3</v>
          </cell>
          <cell r="H78">
            <v>1.9249264743440781E-3</v>
          </cell>
          <cell r="I78">
            <v>6.7756503172105914E-4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3.9891351624697039E-4</v>
          </cell>
          <cell r="F79">
            <v>4.2624801848986622E-4</v>
          </cell>
          <cell r="G79">
            <v>1.9656730549468503E-3</v>
          </cell>
          <cell r="H79">
            <v>1.9249264743440781E-3</v>
          </cell>
          <cell r="I79">
            <v>6.7756503172105914E-4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3.3820077023222102E-2</v>
          </cell>
          <cell r="F80">
            <v>8.6837817483381308E-3</v>
          </cell>
          <cell r="G80">
            <v>7.9939158260462807E-3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3.3820077023222102E-2</v>
          </cell>
          <cell r="F81">
            <v>4.2491151737475322E-2</v>
          </cell>
          <cell r="G81">
            <v>5.0463590336421581E-2</v>
          </cell>
          <cell r="H81">
            <v>2.1591077078869533E-2</v>
          </cell>
          <cell r="I81">
            <v>6.172577112683042E-3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6.9705200885984899</v>
          </cell>
          <cell r="E82">
            <v>18.009521356792717</v>
          </cell>
          <cell r="F82">
            <v>124.00390943949</v>
          </cell>
          <cell r="G82">
            <v>495.07452561047364</v>
          </cell>
          <cell r="H82">
            <v>526.31837668137644</v>
          </cell>
          <cell r="I82">
            <v>60.856803169453315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5.1526739822435358E-2</v>
          </cell>
          <cell r="E83">
            <v>0.13312807501923871</v>
          </cell>
          <cell r="F83">
            <v>0.91664855669874878</v>
          </cell>
          <cell r="G83">
            <v>3.6596374373229219</v>
          </cell>
          <cell r="H83">
            <v>4.1226676595680791</v>
          </cell>
          <cell r="I83">
            <v>0.50345422981822552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9.4451491715426633E-2</v>
          </cell>
          <cell r="E84">
            <v>0.24403145469908816</v>
          </cell>
          <cell r="F84">
            <v>1.680269775602844</v>
          </cell>
          <cell r="G84">
            <v>6.7083269052909804</v>
          </cell>
          <cell r="H84">
            <v>7.1316853208858726</v>
          </cell>
          <cell r="I84">
            <v>0.82461792912538512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3.9751576325983097E-7</v>
          </cell>
          <cell r="H85">
            <v>5.1884467387165383E-6</v>
          </cell>
          <cell r="I85">
            <v>9.5372423531995505E-7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5.237592993812878E-6</v>
          </cell>
          <cell r="H86">
            <v>6.1263835199379423E-5</v>
          </cell>
          <cell r="I86">
            <v>9.8449532802040516E-6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1.8029838976437699E-8</v>
          </cell>
          <cell r="H87">
            <v>5.41136942512647E-8</v>
          </cell>
          <cell r="I87">
            <v>2.0174716971436E-8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1.8029838976437699E-8</v>
          </cell>
          <cell r="H88">
            <v>8.7139856540993596E-8</v>
          </cell>
          <cell r="I88">
            <v>2.9671055382014601E-8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1.1305467320847607E-3</v>
          </cell>
          <cell r="E89">
            <v>8.1151460152198256E-3</v>
          </cell>
          <cell r="F89">
            <v>7.9460074234020493E-3</v>
          </cell>
          <cell r="G89">
            <v>3.5533250214630258E-3</v>
          </cell>
          <cell r="H89">
            <v>4.4152015328350475E-3</v>
          </cell>
          <cell r="I89">
            <v>3.3581819773003951E-3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1.1305467320847605E-3</v>
          </cell>
          <cell r="E90">
            <v>8.1151460152198256E-3</v>
          </cell>
          <cell r="F90">
            <v>7.9460074234020475E-3</v>
          </cell>
          <cell r="G90">
            <v>3.5533250214630253E-3</v>
          </cell>
          <cell r="H90">
            <v>4.4152015328350466E-3</v>
          </cell>
          <cell r="I90">
            <v>3.3581819773003947E-3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1.1317570401132304E-3</v>
          </cell>
          <cell r="E91">
            <v>8.1215544636642819E-3</v>
          </cell>
          <cell r="F91">
            <v>7.9542023866047609E-3</v>
          </cell>
          <cell r="G91">
            <v>3.5628219155520589E-3</v>
          </cell>
          <cell r="H91">
            <v>4.4208442127698869E-3</v>
          </cell>
          <cell r="I91">
            <v>3.3639450801705197E-3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1.1317570401132304E-3</v>
          </cell>
          <cell r="E92">
            <v>8.1215544636642819E-3</v>
          </cell>
          <cell r="F92">
            <v>7.9542023866047609E-3</v>
          </cell>
          <cell r="G92">
            <v>3.5628219155520589E-3</v>
          </cell>
          <cell r="H92">
            <v>4.4208442127698869E-3</v>
          </cell>
          <cell r="I92">
            <v>3.3639450801705197E-3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3.1749882393786899E-2</v>
          </cell>
          <cell r="E93">
            <v>2.84320131949636E-2</v>
          </cell>
          <cell r="F93">
            <v>3.3335420550857899E-2</v>
          </cell>
          <cell r="G93">
            <v>3.3992111998699899E-2</v>
          </cell>
          <cell r="H93">
            <v>2.0082301555271399E-2</v>
          </cell>
          <cell r="I93">
            <v>1.33176658758613E-2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3.1749882393786899E-2</v>
          </cell>
          <cell r="E94">
            <v>6.0173454526797614E-2</v>
          </cell>
          <cell r="F94">
            <v>9.3488461525686933E-2</v>
          </cell>
          <cell r="G94">
            <v>0.12744274147101503</v>
          </cell>
          <cell r="H94">
            <v>8.1424784771065781E-2</v>
          </cell>
          <cell r="I94">
            <v>4.1516661489561291E-2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12.4639720420363</v>
          </cell>
          <cell r="E95">
            <v>19.749609380347408</v>
          </cell>
          <cell r="F95">
            <v>18.458139749169565</v>
          </cell>
          <cell r="G95">
            <v>13.394718703901061</v>
          </cell>
          <cell r="H95">
            <v>0.44296393949167279</v>
          </cell>
          <cell r="I95">
            <v>5.1642507310550097E-2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8.7780763187630825E-2</v>
          </cell>
          <cell r="E96">
            <v>0.13909175808623311</v>
          </cell>
          <cell r="F96">
            <v>0.12999624748366623</v>
          </cell>
          <cell r="G96">
            <v>9.4335788506789114E-2</v>
          </cell>
          <cell r="H96">
            <v>3.2512027119470138E-3</v>
          </cell>
          <cell r="I96">
            <v>3.9708383650401531E-4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0.16888851005469258</v>
          </cell>
          <cell r="E97">
            <v>0.26760988320253942</v>
          </cell>
          <cell r="F97">
            <v>0.25011029470419438</v>
          </cell>
          <cell r="G97">
            <v>0.18150025344039383</v>
          </cell>
          <cell r="H97">
            <v>6.0022214023261831E-3</v>
          </cell>
          <cell r="I97">
            <v>6.9976297168767058E-4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2.9853248236106716E-2</v>
          </cell>
          <cell r="F98">
            <v>0.23822367461891919</v>
          </cell>
          <cell r="G98">
            <v>1.8271880918396695</v>
          </cell>
          <cell r="H98">
            <v>3.2312647185044856</v>
          </cell>
          <cell r="I98">
            <v>1.4426521296183177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2.9853248236106716E-2</v>
          </cell>
          <cell r="F99">
            <v>0.23822367461891916</v>
          </cell>
          <cell r="G99">
            <v>1.827188091839669</v>
          </cell>
          <cell r="H99">
            <v>3.2312647185044852</v>
          </cell>
          <cell r="I99">
            <v>1.4426521296183175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2.9858310298970174E-2</v>
          </cell>
          <cell r="F100">
            <v>0.23825228213386498</v>
          </cell>
          <cell r="G100">
            <v>1.8273783705389339</v>
          </cell>
          <cell r="H100">
            <v>3.2315911992486699</v>
          </cell>
          <cell r="I100">
            <v>1.4427977434547374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2.9858310298970174E-2</v>
          </cell>
          <cell r="F101">
            <v>0.23825228213386498</v>
          </cell>
          <cell r="G101">
            <v>1.8273783705389339</v>
          </cell>
          <cell r="H101">
            <v>3.2315911992486699</v>
          </cell>
          <cell r="I101">
            <v>1.4427977434547374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0.67774653031038401</v>
          </cell>
          <cell r="F102">
            <v>9.1071879699587708</v>
          </cell>
          <cell r="G102">
            <v>44.4537984520911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0.67774653031038401</v>
          </cell>
          <cell r="F103">
            <v>9.7846561798571887</v>
          </cell>
          <cell r="G103">
            <v>54.233085886666771</v>
          </cell>
          <cell r="H103">
            <v>83.365912715068291</v>
          </cell>
          <cell r="I103">
            <v>21.993690681425612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32.685364233346597</v>
          </cell>
          <cell r="F104">
            <v>144.50048254754461</v>
          </cell>
          <cell r="G104">
            <v>232.75127556891579</v>
          </cell>
          <cell r="H104">
            <v>26.8833504455542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0.20546189075816335</v>
          </cell>
          <cell r="F105">
            <v>0.90833750995485796</v>
          </cell>
          <cell r="G105">
            <v>1.4630865611090549</v>
          </cell>
          <cell r="H105">
            <v>0.16899013188363474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0.44591219963637863</v>
          </cell>
          <cell r="F106">
            <v>1.9713571971015706</v>
          </cell>
          <cell r="G106">
            <v>3.175324359739657</v>
          </cell>
          <cell r="H106">
            <v>0.36675785055326304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1.43219129881643E-2</v>
          </cell>
          <cell r="F107">
            <v>4.9033068281395101E-2</v>
          </cell>
          <cell r="G107">
            <v>6.6940867413584307E-2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1.43219129881643E-2</v>
          </cell>
          <cell r="F108">
            <v>6.3354957890529154E-2</v>
          </cell>
          <cell r="G108">
            <v>0.12839817722382121</v>
          </cell>
          <cell r="H108">
            <v>1.1856683819506436E-2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7.3154048634658587E-4</v>
          </cell>
          <cell r="E109">
            <v>2.3508858085390491E-3</v>
          </cell>
          <cell r="F109">
            <v>2.3121055506783368E-3</v>
          </cell>
          <cell r="G109">
            <v>1.0391433008198538E-4</v>
          </cell>
          <cell r="H109">
            <v>5.2965209677006478E-2</v>
          </cell>
          <cell r="I109">
            <v>5.4677380572167429E-2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4.193200770757164E-3</v>
          </cell>
          <cell r="E110">
            <v>1.3412317417097927E-2</v>
          </cell>
          <cell r="F110">
            <v>1.3188240231790369E-2</v>
          </cell>
          <cell r="G110">
            <v>5.8482293626979881E-4</v>
          </cell>
          <cell r="H110">
            <v>0.26124863255540676</v>
          </cell>
          <cell r="I110">
            <v>0.25239988382898998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3.6319544494773099E-7</v>
          </cell>
          <cell r="F111">
            <v>3.3342031600508798E-7</v>
          </cell>
          <cell r="G111">
            <v>3.95686052271149E-7</v>
          </cell>
          <cell r="H111">
            <v>9.4241053652543397E-4</v>
          </cell>
          <cell r="I111">
            <v>9.3705677760894904E-4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1.4E-5</v>
          </cell>
          <cell r="E112">
            <v>4.4340931368458775E-5</v>
          </cell>
          <cell r="F112">
            <v>4.4671291190609629E-5</v>
          </cell>
          <cell r="G112">
            <v>2.2253485781183368E-6</v>
          </cell>
          <cell r="H112">
            <v>1.0200209798959599E-3</v>
          </cell>
          <cell r="I112">
            <v>1.1024391175206501E-3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5.9237229444753708E-2</v>
          </cell>
          <cell r="F113">
            <v>6.8534808725098761E-2</v>
          </cell>
          <cell r="G113">
            <v>7.2707992681570202E-2</v>
          </cell>
          <cell r="H113">
            <v>6.4833810011366592E-3</v>
          </cell>
          <cell r="I113">
            <v>1.9913399348919546E-3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5.9237229444753708E-2</v>
          </cell>
          <cell r="F114">
            <v>6.8534808725098761E-2</v>
          </cell>
          <cell r="G114">
            <v>7.2707992681570202E-2</v>
          </cell>
          <cell r="H114">
            <v>6.4833810011366592E-3</v>
          </cell>
          <cell r="I114">
            <v>1.9913399348919542E-3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5.9245177352937904E-2</v>
          </cell>
          <cell r="F115">
            <v>6.8546445656408758E-2</v>
          </cell>
          <cell r="G115">
            <v>7.2722387475041464E-2</v>
          </cell>
          <cell r="H115">
            <v>6.4873726526076632E-3</v>
          </cell>
          <cell r="I115">
            <v>1.9928959015724163E-3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5.9245177352937904E-2</v>
          </cell>
          <cell r="F116">
            <v>6.8546445656408758E-2</v>
          </cell>
          <cell r="G116">
            <v>7.2722387475041464E-2</v>
          </cell>
          <cell r="H116">
            <v>6.4873726526076632E-3</v>
          </cell>
          <cell r="I116">
            <v>1.9928959015724163E-3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2.6361602861136002</v>
          </cell>
          <cell r="F117">
            <v>4.1296596081968499E-2</v>
          </cell>
          <cell r="G117">
            <v>4.8510409013926899E-2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2.6361602861136002</v>
          </cell>
          <cell r="F118">
            <v>2.6774322742949059</v>
          </cell>
          <cell r="G118">
            <v>2.7259089552039253</v>
          </cell>
          <cell r="H118">
            <v>0.1143655490269032</v>
          </cell>
          <cell r="I118">
            <v>3.1271535967830118E-2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64.610620977370601</v>
          </cell>
          <cell r="E119">
            <v>128.760914785826</v>
          </cell>
          <cell r="F119">
            <v>40.137573150767203</v>
          </cell>
          <cell r="G119">
            <v>20.0054132309848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0.24301932997181311</v>
          </cell>
          <cell r="E120">
            <v>0.48882099377602639</v>
          </cell>
          <cell r="F120">
            <v>0.15448667303376326</v>
          </cell>
          <cell r="G120">
            <v>7.699941700788647E-2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0.87548266907006189</v>
          </cell>
          <cell r="E121">
            <v>1.7447278426263619</v>
          </cell>
          <cell r="F121">
            <v>0.54386955488844413</v>
          </cell>
          <cell r="G121">
            <v>0.27107606004044449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3.0634653043032655E-2</v>
          </cell>
          <cell r="G122">
            <v>1.5317333333333299E-2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2.5094623610353924E-2</v>
          </cell>
          <cell r="E123">
            <v>2.6565659538787839E-2</v>
          </cell>
          <cell r="F123">
            <v>2.9167043759798027E-2</v>
          </cell>
          <cell r="G123">
            <v>3.1638189158990096E-2</v>
          </cell>
          <cell r="H123">
            <v>3.3873868252013495E-2</v>
          </cell>
          <cell r="I123">
            <v>3.6420672102614036E-2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1.5023093394903269</v>
          </cell>
          <cell r="E124">
            <v>1.5903740599789138</v>
          </cell>
          <cell r="F124">
            <v>1.7461079682258549</v>
          </cell>
          <cell r="G124">
            <v>1.8940450271787168</v>
          </cell>
          <cell r="H124">
            <v>2.0278857108926016</v>
          </cell>
          <cell r="I124">
            <v>2.1803521224242144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2.02058406620449E-7</v>
          </cell>
          <cell r="E125">
            <v>1.3566258392296601E-4</v>
          </cell>
          <cell r="F125">
            <v>2.40163464071003E-4</v>
          </cell>
          <cell r="G125">
            <v>2.28094301095945E-4</v>
          </cell>
          <cell r="H125">
            <v>7.2195591632320401E-5</v>
          </cell>
          <cell r="I125">
            <v>1.4960587431488801E-3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2.3168665460898004E-3</v>
          </cell>
          <cell r="E126">
            <v>2.4525291300127668E-3</v>
          </cell>
          <cell r="F126">
            <v>2.69269259408377E-3</v>
          </cell>
          <cell r="G126">
            <v>2.9207868951797149E-3</v>
          </cell>
          <cell r="H126">
            <v>3.127198032588225E-3</v>
          </cell>
          <cell r="I126">
            <v>3.3622884179049699E-3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788.171373349384</v>
          </cell>
          <cell r="E127">
            <v>545.29021181644896</v>
          </cell>
          <cell r="F127">
            <v>399.71834334210001</v>
          </cell>
          <cell r="G127">
            <v>199.78474676303901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2.7853378082985971</v>
          </cell>
          <cell r="E128">
            <v>1.9932288653580936</v>
          </cell>
          <cell r="F128">
            <v>1.5339188838291173</v>
          </cell>
          <cell r="G128">
            <v>0.76667383637824404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10.752679036144391</v>
          </cell>
          <cell r="E129">
            <v>7.4391570507018931</v>
          </cell>
          <cell r="F129">
            <v>5.4531834016657577</v>
          </cell>
          <cell r="G129">
            <v>2.7255763542024427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0.15266197059343772</v>
          </cell>
          <cell r="G130">
            <v>7.6330971975744746E-2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0.19832471067303309</v>
          </cell>
          <cell r="E131">
            <v>7.127937936740214E-2</v>
          </cell>
          <cell r="F131">
            <v>6.0998450044002679E-2</v>
          </cell>
          <cell r="G131">
            <v>1.0650451017862324E-2</v>
          </cell>
          <cell r="H131">
            <v>4.56528659215182E-4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2.1641701359730145E-3</v>
          </cell>
          <cell r="E132">
            <v>8.0873195335429647E-4</v>
          </cell>
          <cell r="F132">
            <v>6.8494336942585257E-4</v>
          </cell>
          <cell r="G132">
            <v>1.1638791634366556E-4</v>
          </cell>
          <cell r="H132">
            <v>4.5260873291317219E-6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3.5163955793090984E-3</v>
          </cell>
          <cell r="E133">
            <v>1.2638187831099659E-3</v>
          </cell>
          <cell r="F133">
            <v>1.0815328021986303E-3</v>
          </cell>
          <cell r="G133">
            <v>1.8883778400465123E-4</v>
          </cell>
          <cell r="H133">
            <v>8.0944797733188287E-6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3.8436983642061201E-6</v>
          </cell>
          <cell r="F134">
            <v>5.2704397514262298E-6</v>
          </cell>
          <cell r="G134">
            <v>1.2268193311506901E-6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2.5601888822078154E-4</v>
          </cell>
          <cell r="E135">
            <v>8.8318962113391252E-5</v>
          </cell>
          <cell r="F135">
            <v>9.314329412621206E-5</v>
          </cell>
          <cell r="G135">
            <v>1.556565510531268E-5</v>
          </cell>
          <cell r="H135">
            <v>6.6171044554171604E-7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0.73658609865445224</v>
          </cell>
          <cell r="E136">
            <v>1.6154992887566195</v>
          </cell>
          <cell r="F136">
            <v>3.5628560133576626</v>
          </cell>
          <cell r="G136">
            <v>17.496870607714094</v>
          </cell>
          <cell r="H136">
            <v>37.511621904662299</v>
          </cell>
          <cell r="I136">
            <v>39.71098607900781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0.73658609865445224</v>
          </cell>
          <cell r="E137">
            <v>1.6154992887566195</v>
          </cell>
          <cell r="F137">
            <v>3.5628560133576626</v>
          </cell>
          <cell r="G137">
            <v>17.496870607714094</v>
          </cell>
          <cell r="H137">
            <v>37.511621904662299</v>
          </cell>
          <cell r="I137">
            <v>39.71098607900781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7.1243926197770002E-7</v>
          </cell>
          <cell r="E138">
            <v>5.5456469472526496E-7</v>
          </cell>
          <cell r="F138">
            <v>0.69322663224256298</v>
          </cell>
          <cell r="G138">
            <v>9.0556411011235394</v>
          </cell>
          <cell r="H138">
            <v>12.2903003955876</v>
          </cell>
          <cell r="I138">
            <v>26.350887451195302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1.2762586694973119</v>
          </cell>
          <cell r="E139">
            <v>1.2762592240620065</v>
          </cell>
          <cell r="F139">
            <v>1.9694858563045698</v>
          </cell>
          <cell r="G139">
            <v>11.02512695742811</v>
          </cell>
          <cell r="H139">
            <v>33.418649130980903</v>
          </cell>
          <cell r="I139">
            <v>41.539440614238003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1.8755807699615721</v>
          </cell>
          <cell r="E140">
            <v>0.89170039215795516</v>
          </cell>
          <cell r="F140">
            <v>0.86820598849241482</v>
          </cell>
          <cell r="G140">
            <v>1.2267089448152715E-2</v>
          </cell>
          <cell r="H140">
            <v>9.7647506676851203E-4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2.127050262642588E-2</v>
          </cell>
          <cell r="E141">
            <v>1.0731969673690082E-2</v>
          </cell>
          <cell r="F141">
            <v>1.0426316070280592E-2</v>
          </cell>
          <cell r="G141">
            <v>1.1443853476632163E-4</v>
          </cell>
          <cell r="H141">
            <v>7.7565232304264201E-6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3.3254978190808013E-2</v>
          </cell>
          <cell r="E142">
            <v>1.581029064109846E-2</v>
          </cell>
          <cell r="F142">
            <v>1.5393723200220132E-2</v>
          </cell>
          <cell r="G142">
            <v>2.1750158596015474E-4</v>
          </cell>
          <cell r="H142">
            <v>1.7313387708661544E-5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2.57260374810002E-6</v>
          </cell>
          <cell r="F143">
            <v>4.3205123450000201E-6</v>
          </cell>
          <cell r="G143">
            <v>1.3358652853320301E-6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1.6628890466198597E-3</v>
          </cell>
          <cell r="E144">
            <v>8.1502904010459943E-4</v>
          </cell>
          <cell r="F144">
            <v>8.0655614992710669E-4</v>
          </cell>
          <cell r="G144">
            <v>8.7439100284985964E-6</v>
          </cell>
          <cell r="H144">
            <v>6.9478902926944289E-7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325.62602207629789</v>
          </cell>
          <cell r="E145">
            <v>384.71594147994085</v>
          </cell>
          <cell r="F145">
            <v>364.88024361210876</v>
          </cell>
          <cell r="G145">
            <v>153.47148852067878</v>
          </cell>
          <cell r="H145">
            <v>3.3725575608733599E-2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1.5198006562520869</v>
          </cell>
          <cell r="E146">
            <v>1.7955921845670337</v>
          </cell>
          <cell r="F146">
            <v>1.7030126467139899</v>
          </cell>
          <cell r="G146">
            <v>0.71630045867482983</v>
          </cell>
          <cell r="H146">
            <v>1.5740803396426E-4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4.4423741074529079</v>
          </cell>
          <cell r="E147">
            <v>5.2485121620728643</v>
          </cell>
          <cell r="F147">
            <v>4.9779023685144468</v>
          </cell>
          <cell r="G147">
            <v>2.0937447274308187</v>
          </cell>
          <cell r="H147">
            <v>4.60103350733065E-4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1.1264819604898801E-5</v>
          </cell>
          <cell r="F148">
            <v>3.0024994140099101E-4</v>
          </cell>
          <cell r="G148">
            <v>7.0531854774640696E-5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0.10616735924794032</v>
          </cell>
          <cell r="E149">
            <v>0.12516541865129452</v>
          </cell>
          <cell r="F149">
            <v>0.12546579892921467</v>
          </cell>
          <cell r="G149">
            <v>7.1222888441347165E-2</v>
          </cell>
          <cell r="H149">
            <v>1.2483271242790134E-5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0.23744581210017648</v>
          </cell>
          <cell r="E150">
            <v>0.13579348112352035</v>
          </cell>
          <cell r="F150">
            <v>0.13536394601934498</v>
          </cell>
          <cell r="G150">
            <v>3.2636636804937912E-2</v>
          </cell>
          <cell r="H150">
            <v>1.211303780738814E-3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1.9707206861605537E-3</v>
          </cell>
          <cell r="E151">
            <v>1.181766912713068E-3</v>
          </cell>
          <cell r="F151">
            <v>1.1774713716434242E-3</v>
          </cell>
          <cell r="G151">
            <v>2.8100688892193057E-4</v>
          </cell>
          <cell r="H151">
            <v>9.4868462484096908E-6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4.2100321294357501E-3</v>
          </cell>
          <cell r="E152">
            <v>2.4076858355234097E-3</v>
          </cell>
          <cell r="F152">
            <v>2.4000699648819967E-3</v>
          </cell>
          <cell r="G152">
            <v>5.7866377313719748E-4</v>
          </cell>
          <cell r="H152">
            <v>2.1477017388986058E-5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3.09052336153787E-6</v>
          </cell>
          <cell r="F153">
            <v>4.38758183031808E-6</v>
          </cell>
          <cell r="G153">
            <v>1.4157113875589E-6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1.5082183579323875E-4</v>
          </cell>
          <cell r="E154">
            <v>8.3395899313256294E-5</v>
          </cell>
          <cell r="F154">
            <v>8.6319657911934321E-5</v>
          </cell>
          <cell r="G154">
            <v>1.9162477633739896E-5</v>
          </cell>
          <cell r="H154">
            <v>7.2497322834165299E-7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2.7091566044124189</v>
          </cell>
          <cell r="E155">
            <v>2.6627542643549189</v>
          </cell>
          <cell r="F155">
            <v>2.4750347236797166</v>
          </cell>
          <cell r="G155">
            <v>7.5266081795621192E-3</v>
          </cell>
          <cell r="H155">
            <v>1.0600543026818619E-3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3.2792825036140977E-2</v>
          </cell>
          <cell r="E156">
            <v>3.2203988570697797E-2</v>
          </cell>
          <cell r="F156">
            <v>2.9905893531355691E-2</v>
          </cell>
          <cell r="G156">
            <v>6.6165137557358788E-5</v>
          </cell>
          <cell r="H156">
            <v>8.1852733721839245E-6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4.8034691567595995E-2</v>
          </cell>
          <cell r="E157">
            <v>4.7211955041753802E-2</v>
          </cell>
          <cell r="F157">
            <v>4.3883594391484371E-2</v>
          </cell>
          <cell r="G157">
            <v>1.3345049963762638E-4</v>
          </cell>
          <cell r="H157">
            <v>1.8795289054642935E-5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3.16868000229691E-6</v>
          </cell>
          <cell r="F158">
            <v>4.7265815819488198E-6</v>
          </cell>
          <cell r="G158">
            <v>1.4285617068719799E-6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2.6074482428115001E-3</v>
          </cell>
          <cell r="E159">
            <v>2.5364905578544213E-3</v>
          </cell>
          <cell r="F159">
            <v>2.363685452468697E-3</v>
          </cell>
          <cell r="G159">
            <v>5.4123171401446526E-6</v>
          </cell>
          <cell r="H159">
            <v>7.4184764073407004E-7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1.5737540054020501E-2</v>
          </cell>
          <cell r="F160">
            <v>0.12058725124164289</v>
          </cell>
          <cell r="G160">
            <v>0.23559700943005912</v>
          </cell>
          <cell r="H160">
            <v>6.41222649091336E-2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1.1054156382957485E-4</v>
          </cell>
          <cell r="F161">
            <v>8.9711255970611515E-4</v>
          </cell>
          <cell r="G161">
            <v>1.8613190520305697E-3</v>
          </cell>
          <cell r="H161">
            <v>5.2195970403482817E-4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2.1324580018998018E-4</v>
          </cell>
          <cell r="F162">
            <v>1.6339735940601949E-3</v>
          </cell>
          <cell r="G162">
            <v>3.1923714014913175E-3</v>
          </cell>
          <cell r="H162">
            <v>8.688653781725417E-4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1.2468287709888399E-5</v>
          </cell>
          <cell r="F163">
            <v>1.21027075985149E-4</v>
          </cell>
          <cell r="G163">
            <v>1.7258808334383999E-4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1.23022955139179E-5</v>
          </cell>
          <cell r="F164">
            <v>1.3101395258547201E-4</v>
          </cell>
          <cell r="G164">
            <v>2.77932872667077E-4</v>
          </cell>
          <cell r="H164">
            <v>7.6214730485791294E-5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2.8832315767707572E-2</v>
          </cell>
          <cell r="G165">
            <v>3.0543631535415186E-2</v>
          </cell>
          <cell r="H165">
            <v>3.2006602244411902E-2</v>
          </cell>
          <cell r="I165">
            <v>3.3071687199031086E-2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0.35149986092475399</v>
          </cell>
          <cell r="G166">
            <v>0.45078090930791764</v>
          </cell>
          <cell r="H166">
            <v>0.47237229295618205</v>
          </cell>
          <cell r="I166">
            <v>0.48809144422268164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1.78249123439784E-2</v>
          </cell>
          <cell r="F167">
            <v>0.15767552863591208</v>
          </cell>
          <cell r="G167">
            <v>0.27649015121515591</v>
          </cell>
          <cell r="H167">
            <v>6.8421291061761105E-2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1.0079942335344453E-4</v>
          </cell>
          <cell r="F168">
            <v>9.4737528899702854E-4</v>
          </cell>
          <cell r="G168">
            <v>1.7613466110434166E-3</v>
          </cell>
          <cell r="H168">
            <v>4.5060302419767413E-4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2.4152997756068326E-4</v>
          </cell>
          <cell r="F169">
            <v>2.1365247782643882E-3</v>
          </cell>
          <cell r="G169">
            <v>3.7464790137555046E-3</v>
          </cell>
          <cell r="H169">
            <v>9.2711776506451335E-4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8.0893563233429595E-6</v>
          </cell>
          <cell r="F170">
            <v>7.7295825171928303E-5</v>
          </cell>
          <cell r="G170">
            <v>9.34255802919629E-5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7.9816615017810001E-6</v>
          </cell>
          <cell r="F171">
            <v>8.3791575900055994E-5</v>
          </cell>
          <cell r="G171">
            <v>1.6167129178085E-4</v>
          </cell>
          <cell r="H171">
            <v>4.2240127065267198E-5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1.51925739791952E-2</v>
          </cell>
          <cell r="F172">
            <v>9.6702046235069006E-2</v>
          </cell>
          <cell r="G172">
            <v>0.20144769319703704</v>
          </cell>
          <cell r="H172">
            <v>5.6594690287367876E-2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1.1649065641001708E-4</v>
          </cell>
          <cell r="F173">
            <v>7.7666974706689079E-4</v>
          </cell>
          <cell r="G173">
            <v>1.7063413162131482E-3</v>
          </cell>
          <cell r="H173">
            <v>4.9119112376195281E-4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2.0726567502312696E-4</v>
          </cell>
          <cell r="F174">
            <v>1.3192639322656061E-3</v>
          </cell>
          <cell r="G174">
            <v>2.7482632086908245E-3</v>
          </cell>
          <cell r="H174">
            <v>7.7209672970488257E-4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1.30838043324859E-5</v>
          </cell>
          <cell r="F175">
            <v>1.0184961779533399E-4</v>
          </cell>
          <cell r="G175">
            <v>1.6435770597866001E-4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1.29096176708262E-5</v>
          </cell>
          <cell r="F176">
            <v>1.12664366627609E-4</v>
          </cell>
          <cell r="G176">
            <v>2.5395363159759802E-4</v>
          </cell>
          <cell r="H176">
            <v>7.1461102984971502E-5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1.9446794796277402E-2</v>
          </cell>
          <cell r="F177">
            <v>0.17045755375472429</v>
          </cell>
          <cell r="G177">
            <v>0.30170450694061968</v>
          </cell>
          <cell r="H177">
            <v>6.7842017782221403E-2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1.0223267243946646E-4</v>
          </cell>
          <cell r="F178">
            <v>9.5231912170954617E-4</v>
          </cell>
          <cell r="G178">
            <v>1.7845759210846862E-3</v>
          </cell>
          <cell r="H178">
            <v>4.1585790877403031E-4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2.6350670455660408E-4</v>
          </cell>
          <cell r="F179">
            <v>2.3097229506060237E-3</v>
          </cell>
          <cell r="G179">
            <v>4.0881369504148952E-3</v>
          </cell>
          <cell r="H179">
            <v>9.1926853363443644E-4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7.6401854858561003E-6</v>
          </cell>
          <cell r="F180">
            <v>6.4035826302389202E-5</v>
          </cell>
          <cell r="G180">
            <v>7.1679640260744205E-5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7.5384705434415501E-6</v>
          </cell>
          <cell r="F181">
            <v>7.0290286104811506E-5</v>
          </cell>
          <cell r="G181">
            <v>1.29215390891075E-4</v>
          </cell>
          <cell r="H181">
            <v>3.2803204119635098E-5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1.7408254726780401E-2</v>
          </cell>
          <cell r="F182">
            <v>0.1263450688428111</v>
          </cell>
          <cell r="G182">
            <v>0.25348822168807389</v>
          </cell>
          <cell r="H182">
            <v>5.8611348980308182E-2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1.0737104143714874E-4</v>
          </cell>
          <cell r="F183">
            <v>8.18763901663252E-4</v>
          </cell>
          <cell r="G183">
            <v>1.7310906914618305E-3</v>
          </cell>
          <cell r="H183">
            <v>4.1143203426935156E-4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2.3749324320300694E-4</v>
          </cell>
          <cell r="F184">
            <v>1.7236707891243057E-3</v>
          </cell>
          <cell r="G184">
            <v>3.4582294909696358E-3</v>
          </cell>
          <cell r="H184">
            <v>7.9960912660720514E-4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8.4904432569122793E-6</v>
          </cell>
          <cell r="F185">
            <v>6.3725724196723196E-5</v>
          </cell>
          <cell r="G185">
            <v>8.3973914782653697E-5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8.3774087044724799E-6</v>
          </cell>
          <cell r="F186">
            <v>7.0775230881347704E-5</v>
          </cell>
          <cell r="G186">
            <v>1.4123803500313799E-4</v>
          </cell>
          <cell r="H186">
            <v>3.7486764247265902E-5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2.2966833192866101E-2</v>
          </cell>
          <cell r="F187">
            <v>0.22200868217000361</v>
          </cell>
          <cell r="G187">
            <v>0.48026292183170916</v>
          </cell>
          <cell r="H187">
            <v>0.1137488102098711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1.2240406763197489E-4</v>
          </cell>
          <cell r="F188">
            <v>1.256125951144288E-3</v>
          </cell>
          <cell r="G188">
            <v>2.8991617868595106E-3</v>
          </cell>
          <cell r="H188">
            <v>7.0604684064067794E-4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3.1120370180035386E-4</v>
          </cell>
          <cell r="F189">
            <v>3.0082477258808029E-3</v>
          </cell>
          <cell r="G189">
            <v>6.5076276670963332E-3</v>
          </cell>
          <cell r="H189">
            <v>1.5413117914616665E-3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1.02639930724574E-5</v>
          </cell>
          <cell r="F190">
            <v>1.01277791202712E-4</v>
          </cell>
          <cell r="G190">
            <v>1.5918781969661899E-4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1.01273469836627E-5</v>
          </cell>
          <cell r="F191">
            <v>1.09477135669793E-4</v>
          </cell>
          <cell r="G191">
            <v>2.4645000161468202E-4</v>
          </cell>
          <cell r="H191">
            <v>6.9432990480664103E-5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1.8754004260715801E-2</v>
          </cell>
          <cell r="F192">
            <v>0.13341884119736039</v>
          </cell>
          <cell r="G192">
            <v>0.2504912806219286</v>
          </cell>
          <cell r="H192">
            <v>5.903084664681265E-2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1.0753016334037872E-4</v>
          </cell>
          <cell r="F193">
            <v>8.0384903531560475E-4</v>
          </cell>
          <cell r="G193">
            <v>1.5883201754812559E-3</v>
          </cell>
          <cell r="H193">
            <v>3.8581235146979248E-4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2.558527184272284E-4</v>
          </cell>
          <cell r="F194">
            <v>1.8201751868671206E-3</v>
          </cell>
          <cell r="G194">
            <v>3.4173435282664234E-3</v>
          </cell>
          <cell r="H194">
            <v>8.0533215070685766E-4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7.9426182456160496E-6</v>
          </cell>
          <cell r="F195">
            <v>5.2784721185644903E-5</v>
          </cell>
          <cell r="G195">
            <v>6.5599862609132202E-5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7.8368769702282707E-6</v>
          </cell>
          <cell r="F196">
            <v>5.9470294684574998E-5</v>
          </cell>
          <cell r="G196">
            <v>1.1391707341741801E-4</v>
          </cell>
          <cell r="H196">
            <v>2.95350625977696E-5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16.9430721811156</v>
          </cell>
          <cell r="F197">
            <v>16.970569335362338</v>
          </cell>
          <cell r="H197">
            <v>4.6784216664483199E-4</v>
          </cell>
          <cell r="I197">
            <v>1.6314358777974001E-4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3.7564547670506591E-2</v>
          </cell>
          <cell r="F198">
            <v>3.7629457191801399E-2</v>
          </cell>
          <cell r="H198">
            <v>1.3061822509355844E-6</v>
          </cell>
          <cell r="I198">
            <v>4.5548536216835322E-7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0.23114696017893011</v>
          </cell>
          <cell r="F199">
            <v>0.23152209188761658</v>
          </cell>
          <cell r="H199">
            <v>6.382567075645726E-6</v>
          </cell>
          <cell r="I199">
            <v>2.2256969683457061E-6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8.1651984297502998E-4</v>
          </cell>
          <cell r="F200">
            <v>1.9752097112504299E-6</v>
          </cell>
          <cell r="H200">
            <v>4.3726482215268903E-8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8.1651984297502998E-4</v>
          </cell>
          <cell r="F201">
            <v>8.1843621524598908E-4</v>
          </cell>
          <cell r="G201">
            <v>1.1801900793987664E-8</v>
          </cell>
          <cell r="H201">
            <v>3.9893581508676705E-8</v>
          </cell>
          <cell r="I201">
            <v>2.6091426666361698E-8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1.7477363552437699E-2</v>
          </cell>
          <cell r="F202">
            <v>7.7544108412799004E-2</v>
          </cell>
          <cell r="G202">
            <v>0.12997098532291329</v>
          </cell>
          <cell r="H202">
            <v>2.8309532105398397E-2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9.5239480481274099E-5</v>
          </cell>
          <cell r="F203">
            <v>4.418636727032712E-4</v>
          </cell>
          <cell r="G203">
            <v>7.7630989582699959E-4</v>
          </cell>
          <cell r="H203">
            <v>1.7500751162531956E-4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2.3843606483543917E-4</v>
          </cell>
          <cell r="F204">
            <v>1.0579005240490987E-3</v>
          </cell>
          <cell r="G204">
            <v>1.773137589671395E-3</v>
          </cell>
          <cell r="H204">
            <v>3.8621462626737239E-4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8.0240273247847398E-6</v>
          </cell>
          <cell r="F205">
            <v>3.2283833707925798E-5</v>
          </cell>
          <cell r="G205">
            <v>3.4640936317428701E-5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7.9172022380399106E-6</v>
          </cell>
          <cell r="F206">
            <v>3.9318066171117101E-5</v>
          </cell>
          <cell r="G206">
            <v>6.6841161281916607E-5</v>
          </cell>
          <cell r="H206">
            <v>1.5964555967917E-5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5.5144754196068499E-2</v>
          </cell>
          <cell r="F207">
            <v>7.2133980854240595E-2</v>
          </cell>
          <cell r="H207">
            <v>6.5344266056943602E-4</v>
          </cell>
          <cell r="I207">
            <v>2.9604525060518801E-4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8.7640237046030599E-5</v>
          </cell>
          <cell r="F208">
            <v>1.1605264234793623E-4</v>
          </cell>
          <cell r="H208">
            <v>1.3075283385263108E-6</v>
          </cell>
          <cell r="I208">
            <v>5.9238182324227732E-7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7.5231588262030609E-4</v>
          </cell>
          <cell r="F209">
            <v>9.8409250824339116E-4</v>
          </cell>
          <cell r="H209">
            <v>8.9146338413292794E-6</v>
          </cell>
          <cell r="I209">
            <v>4.0388165157597251E-6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1.9783562593412499E-6</v>
          </cell>
          <cell r="F210">
            <v>6.8775087564424796E-7</v>
          </cell>
          <cell r="H210">
            <v>4.5018135809482997E-8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1.9783562593412499E-6</v>
          </cell>
          <cell r="F211">
            <v>2.6661071349855E-6</v>
          </cell>
          <cell r="G211">
            <v>1.2348339590589896E-8</v>
          </cell>
          <cell r="H211">
            <v>3.8780657008321498E-8</v>
          </cell>
          <cell r="I211">
            <v>2.49330122737231E-8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0.41619212872480316</v>
          </cell>
          <cell r="E212">
            <v>0.36070502385047798</v>
          </cell>
          <cell r="F212">
            <v>0.27746364890690828</v>
          </cell>
          <cell r="G212">
            <v>0.13873113245371915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0.46788815820966506</v>
          </cell>
          <cell r="E213">
            <v>0.37693376789474187</v>
          </cell>
          <cell r="F213">
            <v>0.26222932293805867</v>
          </cell>
          <cell r="G213">
            <v>0.11309490669127925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2.8026635692353495E-2</v>
          </cell>
          <cell r="G214">
            <v>1.4013321042034984E-2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8596.4587176339392</v>
          </cell>
          <cell r="E215">
            <v>7944.0150064344298</v>
          </cell>
          <cell r="F215">
            <v>6805.7280304051701</v>
          </cell>
          <cell r="G215">
            <v>4639.1998067123895</v>
          </cell>
          <cell r="H215">
            <v>2182.3582615310302</v>
          </cell>
          <cell r="I215">
            <v>2.3937978621344702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115.55421909978337</v>
          </cell>
          <cell r="E216">
            <v>106.78402360061</v>
          </cell>
          <cell r="F216">
            <v>91.483087837759356</v>
          </cell>
          <cell r="G216">
            <v>62.360458942570816</v>
          </cell>
          <cell r="H216">
            <v>29.335417407388949</v>
          </cell>
          <cell r="I216">
            <v>3.2177603793322754E-2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117.27774512461038</v>
          </cell>
          <cell r="E217">
            <v>108.37673951479448</v>
          </cell>
          <cell r="F217">
            <v>92.847585680834669</v>
          </cell>
          <cell r="G217">
            <v>63.290583993347724</v>
          </cell>
          <cell r="H217">
            <v>29.772964004516066</v>
          </cell>
          <cell r="I217">
            <v>3.2657542457496212E-2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2.5072314139201499E-2</v>
          </cell>
          <cell r="F218">
            <v>3.5282049206845301E-2</v>
          </cell>
          <cell r="G218">
            <v>1.3466101856293499E-4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2.6760617471799587E-5</v>
          </cell>
          <cell r="F219">
            <v>3.8220512809046512E-5</v>
          </cell>
          <cell r="G219">
            <v>1.437287354537106E-7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3.4205067038474066E-4</v>
          </cell>
          <cell r="F220">
            <v>4.8133764265818906E-4</v>
          </cell>
          <cell r="G220">
            <v>1.83712167207279E-6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6.1696992953336199E-7</v>
          </cell>
          <cell r="F221">
            <v>2.7943561056927002E-7</v>
          </cell>
          <cell r="G221">
            <v>1.1310131124814899E-8</v>
          </cell>
          <cell r="H221">
            <v>1.0995445401288301E-8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6.1696992953336199E-7</v>
          </cell>
          <cell r="F222">
            <v>8.96405540102632E-7</v>
          </cell>
          <cell r="G222">
            <v>3.7929184186524994E-8</v>
          </cell>
          <cell r="H222">
            <v>1.0995445401288301E-8</v>
          </cell>
          <cell r="I222">
            <v>3.7661736673586304E-9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7.6048012893116246E-3</v>
          </cell>
          <cell r="E223">
            <v>0.18060555557146121</v>
          </cell>
          <cell r="F223">
            <v>0.44152745906296109</v>
          </cell>
          <cell r="G223">
            <v>0.85646441626231706</v>
          </cell>
          <cell r="H223">
            <v>1.4971308784103718</v>
          </cell>
          <cell r="I223">
            <v>2.3218427169365898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7.604801289311622E-3</v>
          </cell>
          <cell r="E224">
            <v>0.18060555557146113</v>
          </cell>
          <cell r="F224">
            <v>0.44152745906296109</v>
          </cell>
          <cell r="G224">
            <v>0.85646441626231684</v>
          </cell>
          <cell r="H224">
            <v>1.4971308784103718</v>
          </cell>
          <cell r="I224">
            <v>2.3218427169365894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7.6076963658898312E-3</v>
          </cell>
          <cell r="E225">
            <v>0.18063518476129076</v>
          </cell>
          <cell r="F225">
            <v>0.4415998718505823</v>
          </cell>
          <cell r="G225">
            <v>0.85657465219356499</v>
          </cell>
          <cell r="H225">
            <v>1.4973005911982766</v>
          </cell>
          <cell r="I225">
            <v>2.3220923580527306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7.6076963658898312E-3</v>
          </cell>
          <cell r="E226">
            <v>0.18063518476129076</v>
          </cell>
          <cell r="F226">
            <v>0.4415998718505823</v>
          </cell>
          <cell r="G226">
            <v>0.85657465219356499</v>
          </cell>
          <cell r="H226">
            <v>1.4973005911982766</v>
          </cell>
          <cell r="I226">
            <v>2.3220923580527306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4.7296310067021802E-3</v>
          </cell>
          <cell r="E227">
            <v>2.6448251509274798</v>
          </cell>
          <cell r="F227">
            <v>7.0333795207568199</v>
          </cell>
          <cell r="G227">
            <v>10.4150555928516</v>
          </cell>
          <cell r="H227">
            <v>11.0286909690789</v>
          </cell>
          <cell r="I227">
            <v>20.025558843882902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4.7296310067021802E-3</v>
          </cell>
          <cell r="E228">
            <v>2.6142060313092301</v>
          </cell>
          <cell r="F228">
            <v>9.402820074980033</v>
          </cell>
          <cell r="G228">
            <v>17.947059680469874</v>
          </cell>
          <cell r="H228">
            <v>25.042480871472318</v>
          </cell>
          <cell r="I228">
            <v>25.555226655332312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2.0005587077766302E-3</v>
          </cell>
          <cell r="F229">
            <v>5.4973160191823904E-3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1.4397319549885042E-6</v>
          </cell>
          <cell r="F230">
            <v>4.0649604879963593E-6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2.729275181141384E-5</v>
          </cell>
          <cell r="F231">
            <v>7.4997490029773446E-5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5.3360705034685098E-8</v>
          </cell>
          <cell r="F232">
            <v>7.0006105388664398E-8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5.3360705034685098E-8</v>
          </cell>
          <cell r="F233">
            <v>1.2336681042334899E-7</v>
          </cell>
          <cell r="G233">
            <v>7.3190844322465919E-9</v>
          </cell>
          <cell r="H233">
            <v>-7.3090185553665902E-9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1410.1941198028801</v>
          </cell>
          <cell r="E234">
            <v>1167.2443725389001</v>
          </cell>
          <cell r="F234">
            <v>839.13100518865303</v>
          </cell>
          <cell r="G234">
            <v>356.22464816719798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1.576679018659509</v>
          </cell>
          <cell r="E235">
            <v>1.3375730444163969</v>
          </cell>
          <cell r="F235">
            <v>0.99665448317863847</v>
          </cell>
          <cell r="G235">
            <v>0.42309590566821231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19.23866466306789</v>
          </cell>
          <cell r="E236">
            <v>15.924206992345196</v>
          </cell>
          <cell r="F236">
            <v>11.447899115807006</v>
          </cell>
          <cell r="G236">
            <v>4.8598178467557611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1.9774666666666701E-2</v>
          </cell>
          <cell r="G237">
            <v>9.8873333333333296E-3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7.8799507900839193E-6</v>
          </cell>
          <cell r="F238">
            <v>2.43944995929451E-4</v>
          </cell>
          <cell r="G238">
            <v>2.5400919330960799E-4</v>
          </cell>
          <cell r="H238">
            <v>2.2811734661980299E-4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6.4158483745603795E-4</v>
          </cell>
          <cell r="F239">
            <v>1.98619781685139E-2</v>
          </cell>
          <cell r="G239">
            <v>2.0681404153813199E-2</v>
          </cell>
          <cell r="H239">
            <v>1.85732924799662E-2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8.6935614831441364E-6</v>
          </cell>
          <cell r="F240">
            <v>2.6913249550831873E-4</v>
          </cell>
          <cell r="G240">
            <v>2.8023582864245499E-4</v>
          </cell>
          <cell r="H240">
            <v>2.5167062980983938E-4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1.6445492348483299E-6</v>
          </cell>
          <cell r="E241">
            <v>7.3112530499315101E-6</v>
          </cell>
          <cell r="F241">
            <v>1.8556025597902101E-5</v>
          </cell>
          <cell r="G241">
            <v>1.8927811817069501E-5</v>
          </cell>
          <cell r="H241">
            <v>2.7719357928831E-5</v>
          </cell>
          <cell r="I241">
            <v>1.98811654376119E-6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1.5951129927664247</v>
          </cell>
          <cell r="E242">
            <v>1.5951203040194748</v>
          </cell>
          <cell r="F242">
            <v>2.553696574727482E-4</v>
          </cell>
          <cell r="G242">
            <v>2.5755045454967096E-4</v>
          </cell>
          <cell r="H242">
            <v>2.1355091413532978E-4</v>
          </cell>
          <cell r="I242">
            <v>8.826252992220001E-6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6.6019751086324796E-2</v>
          </cell>
          <cell r="E243">
            <v>0.10378230138880112</v>
          </cell>
          <cell r="F243">
            <v>0.80585747365968907</v>
          </cell>
          <cell r="G243">
            <v>5.7681470911977497</v>
          </cell>
          <cell r="H243">
            <v>11.84891698936174</v>
          </cell>
          <cell r="I243">
            <v>10.935471476006359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6.6019751086324782E-2</v>
          </cell>
          <cell r="E244">
            <v>0.10378230138880111</v>
          </cell>
          <cell r="F244">
            <v>0.80585747365968896</v>
          </cell>
          <cell r="G244">
            <v>5.7681470911977497</v>
          </cell>
          <cell r="H244">
            <v>11.84891698936174</v>
          </cell>
          <cell r="I244">
            <v>10.935471476006356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6.6028131436856818E-2</v>
          </cell>
          <cell r="E245">
            <v>0.10380206527853855</v>
          </cell>
          <cell r="F245">
            <v>0.80596301586109909</v>
          </cell>
          <cell r="G245">
            <v>5.7687421787784947</v>
          </cell>
          <cell r="H245">
            <v>11.850122182437774</v>
          </cell>
          <cell r="I245">
            <v>10.936582554756592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6.6028131436856818E-2</v>
          </cell>
          <cell r="E246">
            <v>0.10380206527853855</v>
          </cell>
          <cell r="F246">
            <v>0.80596301586109909</v>
          </cell>
          <cell r="G246">
            <v>5.7687421787784947</v>
          </cell>
          <cell r="H246">
            <v>11.850122182437774</v>
          </cell>
          <cell r="I246">
            <v>10.936582554756592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1.0713380620745901E-2</v>
          </cell>
          <cell r="E247">
            <v>4.0420224832440801E-2</v>
          </cell>
          <cell r="F247">
            <v>11.1140247397749</v>
          </cell>
          <cell r="G247">
            <v>80.603069410780606</v>
          </cell>
          <cell r="H247">
            <v>83.795126820604395</v>
          </cell>
          <cell r="I247">
            <v>178.28556798900101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1.0713380620745901E-2</v>
          </cell>
          <cell r="E248">
            <v>5.0284984624718532E-2</v>
          </cell>
          <cell r="F248">
            <v>11.013320990342573</v>
          </cell>
          <cell r="G248">
            <v>86.096518077865525</v>
          </cell>
          <cell r="H248">
            <v>252.48433545438542</v>
          </cell>
          <cell r="I248">
            <v>235.44136057559263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3.2515258839456349</v>
          </cell>
          <cell r="E249">
            <v>22.95685000269286</v>
          </cell>
          <cell r="F249">
            <v>35.925743956986167</v>
          </cell>
          <cell r="G249">
            <v>52.527029390622232</v>
          </cell>
          <cell r="H249">
            <v>69.43199774911659</v>
          </cell>
          <cell r="I249">
            <v>16.252408949867839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8.4058712975506766E-2</v>
          </cell>
          <cell r="E250">
            <v>0.59819873473276486</v>
          </cell>
          <cell r="F250">
            <v>0.94133454108743486</v>
          </cell>
          <cell r="G250">
            <v>1.4002132533366538</v>
          </cell>
          <cell r="H250">
            <v>1.9394720327014132</v>
          </cell>
          <cell r="I250">
            <v>0.45692450554123365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4.4058616313626425E-2</v>
          </cell>
          <cell r="E251">
            <v>0.31106842822077047</v>
          </cell>
          <cell r="F251">
            <v>0.48679869860414909</v>
          </cell>
          <cell r="G251">
            <v>0.71174836572658828</v>
          </cell>
          <cell r="H251">
            <v>0.94081297763030658</v>
          </cell>
          <cell r="I251">
            <v>0.22022234349414424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0.17292077957886001</v>
          </cell>
          <cell r="F252">
            <v>0.118251084807141</v>
          </cell>
          <cell r="G252">
            <v>0.24932275279375901</v>
          </cell>
          <cell r="H252">
            <v>0.27192214883898103</v>
          </cell>
          <cell r="I252">
            <v>7.4952670309061701E-4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2.9121372251015562E-2</v>
          </cell>
          <cell r="E253">
            <v>0.20589173638888128</v>
          </cell>
          <cell r="F253">
            <v>0.32414295846121477</v>
          </cell>
          <cell r="G253">
            <v>0.53543055666508921</v>
          </cell>
          <cell r="H253">
            <v>0.7890141975902436</v>
          </cell>
          <cell r="I253">
            <v>0.22011385770421835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13.759661687720101</v>
          </cell>
          <cell r="F254">
            <v>12.885169454611701</v>
          </cell>
          <cell r="G254">
            <v>12.011736212859599</v>
          </cell>
          <cell r="H254">
            <v>16.151320652993999</v>
          </cell>
          <cell r="I254">
            <v>16.150930557107699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1020.5545307229</v>
          </cell>
          <cell r="F255">
            <v>955.69341488768202</v>
          </cell>
          <cell r="G255">
            <v>890.910844473927</v>
          </cell>
          <cell r="H255">
            <v>1197.9439497616499</v>
          </cell>
          <cell r="I255">
            <v>1197.9150163377601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13.922981319548466</v>
          </cell>
          <cell r="F256">
            <v>13.03810934362453</v>
          </cell>
          <cell r="G256">
            <v>12.154308928702962</v>
          </cell>
          <cell r="H256">
            <v>16.343027964006065</v>
          </cell>
          <cell r="I256">
            <v>16.342633237895729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1.1919975991597401E-6</v>
          </cell>
          <cell r="E257">
            <v>9.5718805081375495E-6</v>
          </cell>
          <cell r="F257">
            <v>8.22100287339368E-6</v>
          </cell>
          <cell r="G257">
            <v>1.0070008868203399E-5</v>
          </cell>
          <cell r="H257">
            <v>11.9480448904766</v>
          </cell>
          <cell r="I257">
            <v>4.2028492918091898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17.176523111005299</v>
          </cell>
          <cell r="E258">
            <v>17.17653268288581</v>
          </cell>
          <cell r="F258">
            <v>15.301540712190231</v>
          </cell>
          <cell r="G258">
            <v>12.011738476435582</v>
          </cell>
          <cell r="H258">
            <v>16.151253500206955</v>
          </cell>
          <cell r="I258">
            <v>16.150913468852369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4.5361101808262312E-2</v>
          </cell>
          <cell r="E259">
            <v>7.2803537662746762E-2</v>
          </cell>
          <cell r="F259">
            <v>9.4098743828856635E-2</v>
          </cell>
          <cell r="G259">
            <v>9.748081006353515E-2</v>
          </cell>
          <cell r="H259">
            <v>4.7105965930508509</v>
          </cell>
          <cell r="I259">
            <v>9.4889193114770976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4.5361101808262291E-2</v>
          </cell>
          <cell r="E260">
            <v>7.2803537662746762E-2</v>
          </cell>
          <cell r="F260">
            <v>9.4098743828856635E-2</v>
          </cell>
          <cell r="G260">
            <v>9.7480810063535137E-2</v>
          </cell>
          <cell r="H260">
            <v>4.7105965930508509</v>
          </cell>
          <cell r="I260">
            <v>9.4889193114770958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4.5366999616882758E-2</v>
          </cell>
          <cell r="E261">
            <v>7.2820090298558349E-2</v>
          </cell>
          <cell r="F261">
            <v>9.4132933437556077E-2</v>
          </cell>
          <cell r="G261">
            <v>9.7508367287076458E-2</v>
          </cell>
          <cell r="H261">
            <v>4.7110864802799597</v>
          </cell>
          <cell r="I261">
            <v>9.4898856048272151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4.5366999616882758E-2</v>
          </cell>
          <cell r="E262">
            <v>7.2820090298558349E-2</v>
          </cell>
          <cell r="F262">
            <v>9.4132933437556077E-2</v>
          </cell>
          <cell r="G262">
            <v>9.7508367287076458E-2</v>
          </cell>
          <cell r="H262">
            <v>4.7110864802799597</v>
          </cell>
          <cell r="I262">
            <v>9.4898856048272151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9.0020933178966405E-3</v>
          </cell>
          <cell r="E263">
            <v>8.5866050173318595E-2</v>
          </cell>
          <cell r="F263">
            <v>0.359915935682321</v>
          </cell>
          <cell r="G263">
            <v>0.16987248865243601</v>
          </cell>
          <cell r="H263">
            <v>63.599631638509898</v>
          </cell>
          <cell r="I263">
            <v>125.450515722275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9.0020933178966405E-3</v>
          </cell>
          <cell r="E264">
            <v>9.346392238337789E-2</v>
          </cell>
          <cell r="F264">
            <v>0.4431016083874299</v>
          </cell>
          <cell r="G264">
            <v>0.54345267523071095</v>
          </cell>
          <cell r="H264">
            <v>69.138084300614437</v>
          </cell>
          <cell r="I264">
            <v>141.5226800013383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8.2118475694094499</v>
          </cell>
          <cell r="E265">
            <v>12.028045653728171</v>
          </cell>
          <cell r="F265">
            <v>11.147389666136492</v>
          </cell>
          <cell r="G265">
            <v>7.574602237914565</v>
          </cell>
          <cell r="H265">
            <v>5.9942208215212997E-2</v>
          </cell>
          <cell r="I265">
            <v>2.8959998967867079E-2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0.1227062538744171</v>
          </cell>
          <cell r="E266">
            <v>0.17998077495403791</v>
          </cell>
          <cell r="F266">
            <v>0.1668164577068437</v>
          </cell>
          <cell r="G266">
            <v>0.11339047238759353</v>
          </cell>
          <cell r="H266">
            <v>9.5882932693989748E-4</v>
          </cell>
          <cell r="I266">
            <v>4.7578212623820425E-4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0.11127164728197082</v>
          </cell>
          <cell r="E267">
            <v>0.1629816484245013</v>
          </cell>
          <cell r="F267">
            <v>0.15104864046255437</v>
          </cell>
          <cell r="G267">
            <v>0.10263688669260899</v>
          </cell>
          <cell r="H267">
            <v>8.1222504356657122E-4</v>
          </cell>
          <cell r="I267">
            <v>3.9241191013369964E-4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8.51566049872139E-5</v>
          </cell>
          <cell r="F268">
            <v>1.47860640895101E-4</v>
          </cell>
          <cell r="G268">
            <v>1.6601744027869799E-4</v>
          </cell>
          <cell r="H268">
            <v>1.19020257563045E-4</v>
          </cell>
          <cell r="I268">
            <v>6.16041592173579E-5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4.2719283474550798E-2</v>
          </cell>
          <cell r="E269">
            <v>6.1951805218176836E-2</v>
          </cell>
          <cell r="F269">
            <v>6.2100807059041148E-2</v>
          </cell>
          <cell r="G269">
            <v>5.3976050563286533E-2</v>
          </cell>
          <cell r="H269">
            <v>3.8204059198045814E-4</v>
          </cell>
          <cell r="I269">
            <v>1.998258505596687E-4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0.14856761959661013</v>
          </cell>
          <cell r="E270">
            <v>0.78367979452572889</v>
          </cell>
          <cell r="F270">
            <v>1.6437377829616091</v>
          </cell>
          <cell r="G270">
            <v>8.7546009852471531</v>
          </cell>
          <cell r="H270">
            <v>16.20719002594987</v>
          </cell>
          <cell r="I270">
            <v>15.512135700137582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0.14856761959661011</v>
          </cell>
          <cell r="E271">
            <v>0.78367979452572867</v>
          </cell>
          <cell r="F271">
            <v>1.6437377829616089</v>
          </cell>
          <cell r="G271">
            <v>8.7546009852471514</v>
          </cell>
          <cell r="H271">
            <v>16.20719002594987</v>
          </cell>
          <cell r="I271">
            <v>15.512135700137582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0.14858369611074884</v>
          </cell>
          <cell r="E272">
            <v>0.78376743058932907</v>
          </cell>
          <cell r="F272">
            <v>1.643926935011272</v>
          </cell>
          <cell r="G272">
            <v>8.7554931650865147</v>
          </cell>
          <cell r="H272">
            <v>16.208828636069903</v>
          </cell>
          <cell r="I272">
            <v>15.513703794292041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0.14858369611074884</v>
          </cell>
          <cell r="E273">
            <v>0.78376743058932907</v>
          </cell>
          <cell r="F273">
            <v>1.643926935011272</v>
          </cell>
          <cell r="G273">
            <v>8.7554931650865147</v>
          </cell>
          <cell r="H273">
            <v>16.208828636069903</v>
          </cell>
          <cell r="I273">
            <v>15.513703794292041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2.2750824089471801E-2</v>
          </cell>
          <cell r="E274">
            <v>8.3945064745123208</v>
          </cell>
          <cell r="F274">
            <v>14.6546315261325</v>
          </cell>
          <cell r="G274">
            <v>121.391336295291</v>
          </cell>
          <cell r="H274">
            <v>125.043319418308</v>
          </cell>
          <cell r="I274">
            <v>266.19420882511599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2.2750824089471801E-2</v>
          </cell>
          <cell r="E275">
            <v>8.3048379985835297</v>
          </cell>
          <cell r="F275">
            <v>22.284847053117709</v>
          </cell>
          <cell r="G275">
            <v>134.07822836002182</v>
          </cell>
          <cell r="H275">
            <v>286.18122322169012</v>
          </cell>
          <cell r="I275">
            <v>324.94266933796496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12.397323010528378</v>
          </cell>
          <cell r="E276">
            <v>0.58890251129039906</v>
          </cell>
          <cell r="F276">
            <v>0.6494828541578711</v>
          </cell>
          <cell r="G276">
            <v>0.62132827984445471</v>
          </cell>
          <cell r="H276">
            <v>0.23704971472075584</v>
          </cell>
          <cell r="I276">
            <v>2.9680044636722802E-2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0.12253308792769707</v>
          </cell>
          <cell r="E277">
            <v>5.830091274890193E-3</v>
          </cell>
          <cell r="F277">
            <v>6.4333386544692204E-3</v>
          </cell>
          <cell r="G277">
            <v>6.1618157814844554E-3</v>
          </cell>
          <cell r="H277">
            <v>2.3771462384842988E-3</v>
          </cell>
          <cell r="I277">
            <v>3.1885500631085239E-4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0.16798540664672604</v>
          </cell>
          <cell r="E278">
            <v>7.9797088250731577E-3</v>
          </cell>
          <cell r="F278">
            <v>8.800580679645946E-3</v>
          </cell>
          <cell r="G278">
            <v>8.4190823827161917E-3</v>
          </cell>
          <cell r="H278">
            <v>3.2120557550237897E-3</v>
          </cell>
          <cell r="I278">
            <v>4.0216862651385913E-4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4.2996754461442302E-5</v>
          </cell>
          <cell r="F279">
            <v>6.9142292583978499E-5</v>
          </cell>
          <cell r="G279">
            <v>7.0326415475406104E-5</v>
          </cell>
          <cell r="H279">
            <v>4.0718270159447898E-5</v>
          </cell>
          <cell r="I279">
            <v>2.8234105031484399E-5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5.2572923589104724E-2</v>
          </cell>
          <cell r="E280">
            <v>2.5976672011802371E-3</v>
          </cell>
          <cell r="F280">
            <v>2.6682756192808188E-3</v>
          </cell>
          <cell r="G280">
            <v>2.7399786173918361E-3</v>
          </cell>
          <cell r="H280">
            <v>1.0052809814763905E-3</v>
          </cell>
          <cell r="I280">
            <v>1.3197492125618167E-4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4722.2893626863597</v>
          </cell>
          <cell r="E281">
            <v>4315.8409113157404</v>
          </cell>
          <cell r="F281">
            <v>3055.0729326447599</v>
          </cell>
          <cell r="G281">
            <v>828.26173826676495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18.302992438281862</v>
          </cell>
          <cell r="E282">
            <v>17.10830623761116</v>
          </cell>
          <cell r="F282">
            <v>12.51471575583559</v>
          </cell>
          <cell r="G282">
            <v>3.5754996149662563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63.987660741007531</v>
          </cell>
          <cell r="E283">
            <v>58.480229150619842</v>
          </cell>
          <cell r="F283">
            <v>41.396652203858551</v>
          </cell>
          <cell r="G283">
            <v>11.223058784102507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1.6628845939852512</v>
          </cell>
          <cell r="G284">
            <v>0.83143973602714949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7.1092642222567104</v>
          </cell>
          <cell r="E285">
            <v>0.68376024482112907</v>
          </cell>
          <cell r="F285">
            <v>0.7586034641807935</v>
          </cell>
          <cell r="G285">
            <v>0.71609619682741588</v>
          </cell>
          <cell r="H285">
            <v>0.68767564855478613</v>
          </cell>
          <cell r="I285">
            <v>7.3273818456924933E-2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6.5100983741899598E-2</v>
          </cell>
          <cell r="E286">
            <v>6.2691823284684763E-3</v>
          </cell>
          <cell r="F286">
            <v>6.9572961487596738E-3</v>
          </cell>
          <cell r="G286">
            <v>6.5708928577204008E-3</v>
          </cell>
          <cell r="H286">
            <v>6.3204156831691083E-3</v>
          </cell>
          <cell r="I286">
            <v>6.8984355903195689E-4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9.633149352651367E-2</v>
          </cell>
          <cell r="E287">
            <v>9.2650439677659478E-3</v>
          </cell>
          <cell r="F287">
            <v>1.0279179731447076E-2</v>
          </cell>
          <cell r="G287">
            <v>9.7032004990164743E-3</v>
          </cell>
          <cell r="H287">
            <v>9.3180982188995117E-3</v>
          </cell>
          <cell r="I287">
            <v>9.9287016879301892E-4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2.77091804112145E-5</v>
          </cell>
          <cell r="F288">
            <v>3.6219168018177699E-5</v>
          </cell>
          <cell r="G288">
            <v>3.0513148790020798E-5</v>
          </cell>
          <cell r="H288">
            <v>2.2964760001744699E-5</v>
          </cell>
          <cell r="I288">
            <v>1.6340394769509199E-5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2.8428261024911895E-2</v>
          </cell>
          <cell r="E289">
            <v>2.8859246604218194E-3</v>
          </cell>
          <cell r="F289">
            <v>2.9236536888997966E-3</v>
          </cell>
          <cell r="G289">
            <v>2.9556329455413116E-3</v>
          </cell>
          <cell r="H289">
            <v>2.8071858306447997E-3</v>
          </cell>
          <cell r="I289">
            <v>2.9741956703314368E-4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3821.2861984331298</v>
          </cell>
          <cell r="E290">
            <v>3569.7777879918299</v>
          </cell>
          <cell r="F290">
            <v>2582.8979694176901</v>
          </cell>
          <cell r="G290">
            <v>1173.87415095694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17.673761473177294</v>
          </cell>
          <cell r="E291">
            <v>17.235952330786237</v>
          </cell>
          <cell r="F291">
            <v>13.258333428164768</v>
          </cell>
          <cell r="G291">
            <v>6.6220171801046659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52.132144589810707</v>
          </cell>
          <cell r="E292">
            <v>48.700924802071263</v>
          </cell>
          <cell r="F292">
            <v>35.237352925207183</v>
          </cell>
          <cell r="G292">
            <v>16.014654174037357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0.7063718875040067</v>
          </cell>
          <cell r="G293">
            <v>0.3531844449347008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2.9367604208191612E-4</v>
          </cell>
          <cell r="F294">
            <v>3.2984702894981209E-4</v>
          </cell>
          <cell r="G294">
            <v>5.4035823171835306E-4</v>
          </cell>
          <cell r="H294">
            <v>4.3670987574019235E-4</v>
          </cell>
          <cell r="I294">
            <v>1.5257756350450362E-4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1.6123549612832177E-4</v>
          </cell>
          <cell r="F295">
            <v>1.8109427307094162E-4</v>
          </cell>
          <cell r="G295">
            <v>2.9667019127773873E-4</v>
          </cell>
          <cell r="H295">
            <v>2.2884636918808209E-4</v>
          </cell>
          <cell r="I295">
            <v>7.5160740906280655E-5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1.6974334132393745E-3</v>
          </cell>
          <cell r="E296">
            <v>1.2035502317636899E-2</v>
          </cell>
          <cell r="F296">
            <v>1.1345711840792944E-2</v>
          </cell>
          <cell r="G296">
            <v>3.964386952111547E-3</v>
          </cell>
          <cell r="H296">
            <v>1.7275928857139083E-3</v>
          </cell>
          <cell r="I296">
            <v>6.3791505031285454E-4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1.1292606382586638E-3</v>
          </cell>
          <cell r="E297">
            <v>8.0069232306679092E-3</v>
          </cell>
          <cell r="F297">
            <v>7.548022617500998E-3</v>
          </cell>
          <cell r="G297">
            <v>2.6374089875503557E-3</v>
          </cell>
          <cell r="H297">
            <v>1.0921138643387928E-3</v>
          </cell>
          <cell r="I297">
            <v>3.774551225123424E-4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4.2840583741438331E-4</v>
          </cell>
          <cell r="F298">
            <v>4.3299551499621021E-4</v>
          </cell>
          <cell r="G298">
            <v>6.7409261895810379E-4</v>
          </cell>
          <cell r="H298">
            <v>4.3078092003419577E-4</v>
          </cell>
          <cell r="I298">
            <v>1.5139728662849202E-4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2.3520552527914456E-4</v>
          </cell>
          <cell r="F299">
            <v>2.3772537312484812E-4</v>
          </cell>
          <cell r="G299">
            <v>3.700937164763104E-4</v>
          </cell>
          <cell r="H299">
            <v>2.257431885161166E-4</v>
          </cell>
          <cell r="I299">
            <v>7.4582347179926015E-5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3.5370833501607003E-2</v>
          </cell>
          <cell r="G300">
            <v>3.726366700321395E-2</v>
          </cell>
          <cell r="H300">
            <v>3.9048512196511807E-2</v>
          </cell>
          <cell r="I300">
            <v>4.0347931071859175E-2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0.65830556959273911</v>
          </cell>
          <cell r="G301">
            <v>0.7379148962536346</v>
          </cell>
          <cell r="H301">
            <v>0.77325934733858914</v>
          </cell>
          <cell r="I301">
            <v>0.79899112903654423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2.5095672075730949E-2</v>
          </cell>
          <cell r="F302">
            <v>0.21760792198744836</v>
          </cell>
          <cell r="G302">
            <v>1.5300453573623296</v>
          </cell>
          <cell r="H302">
            <v>2.7781532597552938</v>
          </cell>
          <cell r="I302">
            <v>0.98460091830079655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1.7910575099816708E-2</v>
          </cell>
          <cell r="F303">
            <v>0.15530498714319566</v>
          </cell>
          <cell r="G303">
            <v>1.0919808083428539</v>
          </cell>
          <cell r="H303">
            <v>1.8045268382490074</v>
          </cell>
          <cell r="I303">
            <v>0.60428383710570277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E304">
            <v>1.6258442949597932E-4</v>
          </cell>
          <cell r="F304">
            <v>5.9672132486296989E-4</v>
          </cell>
          <cell r="G304">
            <v>7.5214251871383135E-4</v>
          </cell>
          <cell r="H304">
            <v>1.8128213637159025E-3</v>
          </cell>
          <cell r="I304">
            <v>6.6155094614109809E-4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E305">
            <v>1.081634161266853E-4</v>
          </cell>
          <cell r="F305">
            <v>3.9698399885467796E-4</v>
          </cell>
          <cell r="G305">
            <v>5.0038189075313157E-4</v>
          </cell>
          <cell r="H305">
            <v>1.1457370625336087E-3</v>
          </cell>
          <cell r="I305">
            <v>3.9131987012009365E-4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146.772275014976</v>
          </cell>
          <cell r="E306">
            <v>103.334767366378</v>
          </cell>
          <cell r="F306">
            <v>70.392079605594404</v>
          </cell>
          <cell r="G306">
            <v>33.447945584745298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1.5336809881268758</v>
          </cell>
          <cell r="E307">
            <v>1.1022911881987631</v>
          </cell>
          <cell r="F307">
            <v>0.7738819072120886</v>
          </cell>
          <cell r="G307">
            <v>0.38593455546102479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1.9887842142950674</v>
          </cell>
          <cell r="E308">
            <v>1.4002000998154165</v>
          </cell>
          <cell r="F308">
            <v>0.95382221687797353</v>
          </cell>
          <cell r="G308">
            <v>0.45322419491524751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0.37186282622744532</v>
          </cell>
          <cell r="G309">
            <v>0.18592667551176614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2.414178490934147E-2</v>
          </cell>
          <cell r="F310">
            <v>2.8350072964758867E-2</v>
          </cell>
          <cell r="G310">
            <v>3.5915354815704986E-2</v>
          </cell>
          <cell r="H310">
            <v>2.1552299921014642E-3</v>
          </cell>
          <cell r="I310">
            <v>6.769927538995158E-4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1.8024334350787038E-2</v>
          </cell>
          <cell r="F311">
            <v>2.1166255763810479E-2</v>
          </cell>
          <cell r="G311">
            <v>2.6814519554224349E-2</v>
          </cell>
          <cell r="H311">
            <v>1.5316722646832256E-3</v>
          </cell>
          <cell r="I311">
            <v>4.5198070529550114E-4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1.6733656349149997E-2</v>
          </cell>
          <cell r="F312">
            <v>0.11618212403320548</v>
          </cell>
          <cell r="G312">
            <v>1.0242745730821792</v>
          </cell>
          <cell r="H312">
            <v>2.0208396774791906</v>
          </cell>
          <cell r="I312">
            <v>0.68667481613638903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1.1942673136290024E-2</v>
          </cell>
          <cell r="F313">
            <v>8.2918227950758511E-2</v>
          </cell>
          <cell r="G313">
            <v>0.73101635248741359</v>
          </cell>
          <cell r="H313">
            <v>1.3127976241263839</v>
          </cell>
          <cell r="I313">
            <v>0.4213023030100056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5.5200532207523842E-2</v>
          </cell>
          <cell r="F314">
            <v>6.3444872733374666E-2</v>
          </cell>
          <cell r="G314">
            <v>6.1063777331091654E-2</v>
          </cell>
          <cell r="H314">
            <v>2.1107171997736089E-3</v>
          </cell>
          <cell r="I314">
            <v>6.798234468023658E-4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4.1212895093966653E-2</v>
          </cell>
          <cell r="F315">
            <v>4.7368146277659368E-2</v>
          </cell>
          <cell r="G315">
            <v>4.5590412783096404E-2</v>
          </cell>
          <cell r="H315">
            <v>1.5002269305030578E-3</v>
          </cell>
          <cell r="I315">
            <v>4.5382507235021744E-4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0.5378428291632219</v>
          </cell>
          <cell r="E316">
            <v>0.50565427328944867</v>
          </cell>
          <cell r="F316">
            <v>0.66246499402968617</v>
          </cell>
          <cell r="G316">
            <v>8.732912449199489E-3</v>
          </cell>
          <cell r="H316">
            <v>6.8533135191331399E-4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3.0570922272374151E-3</v>
          </cell>
          <cell r="E317">
            <v>2.8741328594964581E-3</v>
          </cell>
          <cell r="F317">
            <v>3.7654431262305293E-3</v>
          </cell>
          <cell r="G317">
            <v>4.9637770222070984E-5</v>
          </cell>
          <cell r="H317">
            <v>3.8954152317618501E-6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9.536220375234437E-3</v>
          </cell>
          <cell r="E318">
            <v>8.9655012994583113E-3</v>
          </cell>
          <cell r="F318">
            <v>1.1745833227476731E-2</v>
          </cell>
          <cell r="G318">
            <v>1.5483887321275685E-4</v>
          </cell>
          <cell r="H318">
            <v>1.2151265104845988E-5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1.1047476094715199E-7</v>
          </cell>
          <cell r="E319">
            <v>2.6602439673648102E-6</v>
          </cell>
          <cell r="F319">
            <v>2.3385591341184001E-6</v>
          </cell>
          <cell r="G319">
            <v>1.8960033279377E-6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2.2777145810763411E-4</v>
          </cell>
          <cell r="E320">
            <v>2.7385043014952393E-4</v>
          </cell>
          <cell r="F320">
            <v>2.7629845042190135E-4</v>
          </cell>
          <cell r="G320">
            <v>3.959574768521725E-6</v>
          </cell>
          <cell r="H320">
            <v>3.3582375595371501E-7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2.3954949811382169E-2</v>
          </cell>
          <cell r="E321">
            <v>5.4038346082613507E-2</v>
          </cell>
          <cell r="F321">
            <v>8.0624654398871926E-2</v>
          </cell>
          <cell r="G321">
            <v>1.1409789729885138</v>
          </cell>
          <cell r="H321">
            <v>4.7055650444463524</v>
          </cell>
          <cell r="I321">
            <v>5.3054929731289233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3.515767765375738E-2</v>
          </cell>
          <cell r="E322">
            <v>7.9309819785637212E-2</v>
          </cell>
          <cell r="F322">
            <v>0.11832943223092385</v>
          </cell>
          <cell r="G322">
            <v>1.6745671044146824</v>
          </cell>
          <cell r="H322">
            <v>6.9061609527074097</v>
          </cell>
          <cell r="I322">
            <v>7.7866500749215666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1.18071235063809E-3</v>
          </cell>
          <cell r="F323">
            <v>1.87044283382511E-3</v>
          </cell>
          <cell r="G323">
            <v>7.6173003298944997E-2</v>
          </cell>
          <cell r="H323">
            <v>0.192812178652226</v>
          </cell>
          <cell r="I323">
            <v>0.36012993601469001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1.6988764798720954E-3</v>
          </cell>
          <cell r="E324">
            <v>3.7725959104110145E-3</v>
          </cell>
          <cell r="F324">
            <v>5.6431202260541387E-3</v>
          </cell>
          <cell r="G324">
            <v>8.0849643202312735E-2</v>
          </cell>
          <cell r="H324">
            <v>0.44721073004830242</v>
          </cell>
          <cell r="I324">
            <v>0.49910262836785613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1.4712090332055498E-4</v>
          </cell>
          <cell r="E325">
            <v>6.3032735356273331E-4</v>
          </cell>
          <cell r="F325">
            <v>9.7695949484389623E-4</v>
          </cell>
          <cell r="G325">
            <v>6.4716816515867415E-2</v>
          </cell>
          <cell r="H325">
            <v>6.4739525690986441E-2</v>
          </cell>
          <cell r="I325">
            <v>6.3021340459839634E-2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3.8849627273171634E-4</v>
          </cell>
          <cell r="E326">
            <v>1.6274330453164027E-3</v>
          </cell>
          <cell r="F326">
            <v>2.4648420189667874E-3</v>
          </cell>
          <cell r="G326">
            <v>0.14468504796360954</v>
          </cell>
          <cell r="H326">
            <v>0.13730058682644447</v>
          </cell>
          <cell r="I326">
            <v>0.11873848547894693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7.15433810753324E-6</v>
          </cell>
          <cell r="F327">
            <v>7.9970619347313302E-6</v>
          </cell>
          <cell r="G327">
            <v>1.43932506519439E-3</v>
          </cell>
          <cell r="H327">
            <v>3.0713349595415498E-5</v>
          </cell>
          <cell r="I327">
            <v>1.2185374397694999E-3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3.3713942307692301E-6</v>
          </cell>
          <cell r="E328">
            <v>1.38971265690717E-5</v>
          </cell>
          <cell r="F328">
            <v>2.1874396176730352E-5</v>
          </cell>
          <cell r="G328">
            <v>1.4409534621521367E-3</v>
          </cell>
          <cell r="H328">
            <v>1.440251410740446E-3</v>
          </cell>
          <cell r="I328">
            <v>1.4808896637670055E-3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2.8179563885384287E-4</v>
          </cell>
          <cell r="E329">
            <v>6.9735340420881491E-4</v>
          </cell>
          <cell r="F329">
            <v>7.7894659167163723E-4</v>
          </cell>
          <cell r="G329">
            <v>5.7401421093525695E-2</v>
          </cell>
          <cell r="H329">
            <v>5.7376429130645661E-2</v>
          </cell>
          <cell r="I329">
            <v>5.5846334261766946E-2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1.0240385091308622E-3</v>
          </cell>
          <cell r="E330">
            <v>2.501140854789564E-3</v>
          </cell>
          <cell r="F330">
            <v>2.773463200768727E-3</v>
          </cell>
          <cell r="G330">
            <v>0.17701543880472093</v>
          </cell>
          <cell r="H330">
            <v>0.16441770390095004</v>
          </cell>
          <cell r="I330">
            <v>0.14753245435602863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1.2095128961633399E-6</v>
          </cell>
          <cell r="F331">
            <v>1.88278367887624E-6</v>
          </cell>
          <cell r="G331">
            <v>1.2449969335566E-3</v>
          </cell>
          <cell r="H331">
            <v>7.5050234956073605E-4</v>
          </cell>
          <cell r="I331">
            <v>7.78780864228054E-4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6.4990506691167108E-6</v>
          </cell>
          <cell r="E332">
            <v>1.5884455306806332E-5</v>
          </cell>
          <cell r="F332">
            <v>1.776823665004363E-5</v>
          </cell>
          <cell r="G332">
            <v>1.2479605470456217E-3</v>
          </cell>
          <cell r="H332">
            <v>1.2473199736874959E-3</v>
          </cell>
          <cell r="I332">
            <v>1.2139580140643929E-3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6.4078478074381981E-5</v>
          </cell>
          <cell r="E333">
            <v>1.0737934557964544E-4</v>
          </cell>
          <cell r="F333">
            <v>1.3264779219695534E-4</v>
          </cell>
          <cell r="G333">
            <v>9.3119584215512214E-3</v>
          </cell>
          <cell r="H333">
            <v>9.6557234610680776E-3</v>
          </cell>
          <cell r="I333">
            <v>9.344797706018983E-3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3.50212250592599E-4</v>
          </cell>
          <cell r="E334">
            <v>5.8058608467358532E-4</v>
          </cell>
          <cell r="F334">
            <v>7.0657199744448857E-4</v>
          </cell>
          <cell r="G334">
            <v>4.3152770603102041E-2</v>
          </cell>
          <cell r="H334">
            <v>4.0897545903301531E-2</v>
          </cell>
          <cell r="I334">
            <v>3.6560975124255289E-2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5.1014401560448495E-7</v>
          </cell>
          <cell r="F335">
            <v>6.5061946030854502E-7</v>
          </cell>
          <cell r="G335">
            <v>2.07400609746724E-4</v>
          </cell>
          <cell r="H335">
            <v>1.57587813402464E-4</v>
          </cell>
          <cell r="I335">
            <v>1.4919326454891499E-4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1.3903873252613253E-6</v>
          </cell>
          <cell r="E336">
            <v>2.3391527596812549E-6</v>
          </cell>
          <cell r="F336">
            <v>2.9911349302435304E-6</v>
          </cell>
          <cell r="G336">
            <v>2.0907931274251185E-4</v>
          </cell>
          <cell r="H336">
            <v>2.09977137141921E-4</v>
          </cell>
          <cell r="I336">
            <v>2.0317043886724199E-4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8.3372739795463256E-6</v>
          </cell>
          <cell r="F337">
            <v>1.7907679188722675E-5</v>
          </cell>
          <cell r="G337">
            <v>7.9661604910520561E-6</v>
          </cell>
          <cell r="H337">
            <v>2.9641573108017172E-5</v>
          </cell>
          <cell r="I337">
            <v>1.2567010853830227E-5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6.5941556784256637E-5</v>
          </cell>
          <cell r="F338">
            <v>1.3812520848492589E-4</v>
          </cell>
          <cell r="G338">
            <v>5.6870524832585082E-5</v>
          </cell>
          <cell r="H338">
            <v>1.8813491274412191E-4</v>
          </cell>
          <cell r="I338">
            <v>7.3539438886017076E-5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2.3089244221234699E-7</v>
          </cell>
          <cell r="F339">
            <v>2.28339167555673E-7</v>
          </cell>
          <cell r="G339">
            <v>1.98974803342868E-7</v>
          </cell>
          <cell r="H339">
            <v>5.9472171372421305E-7</v>
          </cell>
          <cell r="I339">
            <v>2.5335893431066298E-7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2.3089244221234699E-7</v>
          </cell>
          <cell r="F340">
            <v>4.5923160976802E-7</v>
          </cell>
          <cell r="G340">
            <v>2.9737462543793701E-7</v>
          </cell>
          <cell r="H340">
            <v>8.2236730925781571E-7</v>
          </cell>
          <cell r="I340">
            <v>3.5772583684407002E-7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1.3777103328478922E-2</v>
          </cell>
          <cell r="E341">
            <v>0.32718852931278358</v>
          </cell>
          <cell r="F341">
            <v>0.79988831342732214</v>
          </cell>
          <cell r="G341">
            <v>1.5379933475802414</v>
          </cell>
          <cell r="H341">
            <v>2.2348236531006034</v>
          </cell>
          <cell r="I341">
            <v>2.4160585978628246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7.6046345751067087E-3</v>
          </cell>
          <cell r="E342">
            <v>0.18060031512190233</v>
          </cell>
          <cell r="F342">
            <v>0.44151939485996355</v>
          </cell>
          <cell r="G342">
            <v>0.84893588357692151</v>
          </cell>
          <cell r="H342">
            <v>1.1616578089129779</v>
          </cell>
          <cell r="I342">
            <v>1.1397564127972863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5.8780385203206297E-5</v>
          </cell>
          <cell r="E343">
            <v>3.3210648881744298E-2</v>
          </cell>
          <cell r="F343">
            <v>8.9710847628201001E-2</v>
          </cell>
          <cell r="G343">
            <v>0.136432807657931</v>
          </cell>
          <cell r="H343">
            <v>0.15269652349836499</v>
          </cell>
          <cell r="I343">
            <v>0.29394769500518397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1.5302137537793648E-3</v>
          </cell>
          <cell r="E344">
            <v>3.4956357930220811E-2</v>
          </cell>
          <cell r="F344">
            <v>0.12152668629285551</v>
          </cell>
          <cell r="G344">
            <v>0.23371714724342296</v>
          </cell>
          <cell r="H344">
            <v>0.33962615455219325</v>
          </cell>
          <cell r="I344">
            <v>0.3671768636872112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14.0126174496283</v>
          </cell>
          <cell r="E345">
            <v>5.63229598771811</v>
          </cell>
          <cell r="F345">
            <v>8.6499195475257409</v>
          </cell>
          <cell r="G345">
            <v>0.17314772087809499</v>
          </cell>
          <cell r="H345">
            <v>9.8720081844903704E-2</v>
          </cell>
          <cell r="I345">
            <v>6.2447258636987198E-3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0.26813704641070663</v>
          </cell>
          <cell r="E346">
            <v>0.1115087902595078</v>
          </cell>
          <cell r="F346">
            <v>0.17444257498137991</v>
          </cell>
          <cell r="G346">
            <v>3.2348405283348057E-3</v>
          </cell>
          <cell r="H346">
            <v>2.0042501850733169E-3</v>
          </cell>
          <cell r="I346">
            <v>1.8685217985689139E-4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0.248450664000501</v>
          </cell>
          <cell r="E347">
            <v>9.9863404037555142E-2</v>
          </cell>
          <cell r="F347">
            <v>0.1533673678639316</v>
          </cell>
          <cell r="G347">
            <v>3.0699950510300472E-3</v>
          </cell>
          <cell r="H347">
            <v>1.7503560610798523E-3</v>
          </cell>
          <cell r="I347">
            <v>1.1072208978189206E-4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2.05416839936528E-2</v>
          </cell>
          <cell r="E348">
            <v>1.0716003424724577E-2</v>
          </cell>
          <cell r="F348">
            <v>1.656099334479065E-2</v>
          </cell>
          <cell r="G348">
            <v>1.4130299083700305E-4</v>
          </cell>
          <cell r="H348">
            <v>2.1806622097007979E-4</v>
          </cell>
          <cell r="I348">
            <v>7.1119270351005263E-5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1.2849849815195896E-3</v>
          </cell>
          <cell r="F349">
            <v>5.0705659498615427E-3</v>
          </cell>
          <cell r="G349">
            <v>3.3720926230868996E-5</v>
          </cell>
          <cell r="H349">
            <v>4.1947610902056071E-5</v>
          </cell>
          <cell r="I349">
            <v>5.2269557327440211E-6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4.6706996697324302E-7</v>
          </cell>
          <cell r="E350">
            <v>1.75060275171205E-7</v>
          </cell>
          <cell r="F350">
            <v>2.03110844339463E-7</v>
          </cell>
          <cell r="G350">
            <v>2.1963570793642001E-7</v>
          </cell>
          <cell r="H350">
            <v>4.7018959613201302E-7</v>
          </cell>
          <cell r="I350">
            <v>7.7877926992198301E-7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0.95961816015161094</v>
          </cell>
          <cell r="E351">
            <v>0.95961833521188611</v>
          </cell>
          <cell r="F351">
            <v>0.95961853832273047</v>
          </cell>
          <cell r="G351">
            <v>0.95961875795843843</v>
          </cell>
          <cell r="H351">
            <v>0.95961959033317612</v>
          </cell>
          <cell r="I351">
            <v>0.48125602546638996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9.6639597235721811E-2</v>
          </cell>
          <cell r="E352">
            <v>0.15190895068362767</v>
          </cell>
          <cell r="F352">
            <v>1.1796000891751417</v>
          </cell>
          <cell r="G352">
            <v>8.435848130204862</v>
          </cell>
          <cell r="H352">
            <v>18.251837277188937</v>
          </cell>
          <cell r="I352">
            <v>18.045369017574671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6.6019751086324782E-2</v>
          </cell>
          <cell r="E353">
            <v>0.1037772445124673</v>
          </cell>
          <cell r="F353">
            <v>0.80584880831811867</v>
          </cell>
          <cell r="G353">
            <v>5.7629854602943098</v>
          </cell>
          <cell r="H353">
            <v>11.731356066453307</v>
          </cell>
          <cell r="I353">
            <v>10.505331462943582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7.4574515487383798E-5</v>
          </cell>
          <cell r="E354">
            <v>2.8440661656823198E-4</v>
          </cell>
          <cell r="F354">
            <v>7.9492059217214597E-2</v>
          </cell>
          <cell r="G354">
            <v>0.59281800659726203</v>
          </cell>
          <cell r="H354">
            <v>0.65311745915013697</v>
          </cell>
          <cell r="I354">
            <v>1.477552304819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7.3610170420654458E-3</v>
          </cell>
          <cell r="E355">
            <v>1.1525440996336657E-2</v>
          </cell>
          <cell r="F355">
            <v>8.9506315453069557E-2</v>
          </cell>
          <cell r="G355">
            <v>0.64006042576034461</v>
          </cell>
          <cell r="H355">
            <v>1.9250709326446089</v>
          </cell>
          <cell r="I355">
            <v>1.9033401390374602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2.7855809844452468E-2</v>
          </cell>
          <cell r="E356">
            <v>2.422995857269427E-2</v>
          </cell>
          <cell r="F356">
            <v>1.8595853502731994E-2</v>
          </cell>
          <cell r="G356">
            <v>9.1808024105423987E-3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4.0416259716333516E-2</v>
          </cell>
          <cell r="E357">
            <v>3.4830852976931427E-2</v>
          </cell>
          <cell r="F357">
            <v>2.6366558091021286E-2</v>
          </cell>
          <cell r="G357">
            <v>1.3017211608178755E-2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1.2999999999999999E-3</v>
          </cell>
          <cell r="G358">
            <v>6.4999999999999997E-4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6.066832922923078E-2</v>
          </cell>
          <cell r="E359">
            <v>9.7368418447476263E-2</v>
          </cell>
          <cell r="F359">
            <v>0.12584528510769977</v>
          </cell>
          <cell r="G359">
            <v>0.11938363691280253</v>
          </cell>
          <cell r="H359">
            <v>6.7672703336536992</v>
          </cell>
          <cell r="I359">
            <v>14.551576726500141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4.5361101808262298E-2</v>
          </cell>
          <cell r="E360">
            <v>7.2801390745690836E-2</v>
          </cell>
          <cell r="F360">
            <v>9.4093258581279052E-2</v>
          </cell>
          <cell r="G360">
            <v>8.9261948978035535E-2</v>
          </cell>
          <cell r="H360">
            <v>4.5964811373610326</v>
          </cell>
          <cell r="I360">
            <v>9.0798620357496471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5.4392321310703898E-5</v>
          </cell>
          <cell r="E361">
            <v>5.2434743388170995E-4</v>
          </cell>
          <cell r="F361">
            <v>2.23355635649073E-3</v>
          </cell>
          <cell r="G361">
            <v>1.08352541024207E-3</v>
          </cell>
          <cell r="H361">
            <v>0.42948248113278997</v>
          </cell>
          <cell r="I361">
            <v>0.89978245276046898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4.2749805185706008E-3</v>
          </cell>
          <cell r="E362">
            <v>6.6979275212748837E-3</v>
          </cell>
          <cell r="F362">
            <v>8.6794111734662029E-3</v>
          </cell>
          <cell r="G362">
            <v>8.2304063501682269E-3</v>
          </cell>
          <cell r="H362">
            <v>0.46533460854621517</v>
          </cell>
          <cell r="I362">
            <v>1.0005531022371352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0.19239104469285848</v>
          </cell>
          <cell r="E363">
            <v>1.0148379406502224</v>
          </cell>
          <cell r="F363">
            <v>2.1285850598741018</v>
          </cell>
          <cell r="G363">
            <v>11.330625411912479</v>
          </cell>
          <cell r="H363">
            <v>22.203778867673361</v>
          </cell>
          <cell r="I363">
            <v>22.892131251785237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0.14856761959660991</v>
          </cell>
          <cell r="E364">
            <v>0.78367502686743296</v>
          </cell>
          <cell r="F364">
            <v>1.6437293947816585</v>
          </cell>
          <cell r="G364">
            <v>8.7497006353705018</v>
          </cell>
          <cell r="H364">
            <v>16.091047315162623</v>
          </cell>
          <cell r="I364">
            <v>15.102201667812533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1.41018848617142E-4</v>
          </cell>
          <cell r="E365">
            <v>5.2545454830685602E-2</v>
          </cell>
          <cell r="F365">
            <v>9.3107402439835701E-2</v>
          </cell>
          <cell r="G365">
            <v>0.79103932071067196</v>
          </cell>
          <cell r="H365">
            <v>0.85874653469487205</v>
          </cell>
          <cell r="I365">
            <v>1.93185674528778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1.5343326978585297E-2</v>
          </cell>
          <cell r="E366">
            <v>7.9911957330613834E-2</v>
          </cell>
          <cell r="F366">
            <v>0.16765892955248257</v>
          </cell>
          <cell r="G366">
            <v>0.89222209740232217</v>
          </cell>
          <cell r="H366">
            <v>1.929859610684399</v>
          </cell>
          <cell r="I366">
            <v>2.3160586247997252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1.3126067016648601E-2</v>
          </cell>
          <cell r="F367">
            <v>5.4175601595591899E-2</v>
          </cell>
          <cell r="H367">
            <v>4.7743313602669E-5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2.7983080534291651E-5</v>
          </cell>
          <cell r="F368">
            <v>1.2000292549415727E-4</v>
          </cell>
          <cell r="H368">
            <v>1.2944015195098029E-7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2.3273168469235017E-4</v>
          </cell>
          <cell r="F369">
            <v>9.6056031197857953E-4</v>
          </cell>
          <cell r="H369">
            <v>8.4651265252959159E-7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7.8840003951251505E-7</v>
          </cell>
          <cell r="F370">
            <v>2.0218385874683501E-6</v>
          </cell>
          <cell r="H370">
            <v>1.6188148499274899E-8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7.8840003951251505E-7</v>
          </cell>
          <cell r="F371">
            <v>2.81023862698087E-6</v>
          </cell>
          <cell r="G371">
            <v>2.8576272165699482E-9</v>
          </cell>
          <cell r="H371">
            <v>4.6343097194159984E-9</v>
          </cell>
          <cell r="I371">
            <v>8.1184421073131408E-9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1.1665968279687962E-4</v>
          </cell>
          <cell r="F372">
            <v>2.1014291218676907E-4</v>
          </cell>
          <cell r="G372">
            <v>3.1788269140240242E-4</v>
          </cell>
          <cell r="H372">
            <v>5.5395224834776345E-2</v>
          </cell>
          <cell r="I372">
            <v>9.9600682437668689E-2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2.50825246261247E-4</v>
          </cell>
          <cell r="F373">
            <v>4.4082010663974263E-4</v>
          </cell>
          <cell r="G373">
            <v>6.3734106525337479E-4</v>
          </cell>
          <cell r="H373">
            <v>9.610194408847815E-2</v>
          </cell>
          <cell r="I373">
            <v>0.16696506446398515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8.3862038070170196E-6</v>
          </cell>
          <cell r="F374">
            <v>7.7753300073515602E-6</v>
          </cell>
          <cell r="G374">
            <v>1.0693642362981501E-5</v>
          </cell>
          <cell r="H374">
            <v>4.0282382678017399E-3</v>
          </cell>
          <cell r="I374">
            <v>5.0200349170612902E-3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8.3862038070170196E-6</v>
          </cell>
          <cell r="F375">
            <v>1.61615338143686E-5</v>
          </cell>
          <cell r="G375">
            <v>2.5704575380338545E-5</v>
          </cell>
          <cell r="H375">
            <v>4.0618315372855955E-3</v>
          </cell>
          <cell r="I375">
            <v>7.0457781410922177E-3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1.0053804537234499E-2</v>
          </cell>
          <cell r="F376">
            <v>3.7388656376596496E-2</v>
          </cell>
          <cell r="H376">
            <v>5.0413392946501997E-5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1.5151667455561396E-5</v>
          </cell>
          <cell r="F377">
            <v>5.8355272070785775E-5</v>
          </cell>
          <cell r="H377">
            <v>9.5558228830491698E-8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1.7825894569564773E-4</v>
          </cell>
          <cell r="F378">
            <v>6.6291943930135841E-4</v>
          </cell>
          <cell r="H378">
            <v>8.9385448486705499E-7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4.1218815354556599E-7</v>
          </cell>
          <cell r="F379">
            <v>9.2348004051184099E-7</v>
          </cell>
          <cell r="H379">
            <v>1.34964032013518E-8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4.1218815354556599E-7</v>
          </cell>
          <cell r="F380">
            <v>1.33566819405741E-6</v>
          </cell>
          <cell r="G380">
            <v>4.3154269708005076E-10</v>
          </cell>
          <cell r="H380">
            <v>1.0791977458005003E-9</v>
          </cell>
          <cell r="I380">
            <v>6.7685176011350797E-9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2.0805450228947822E-2</v>
          </cell>
          <cell r="E381">
            <v>8.1912971880200899E-2</v>
          </cell>
          <cell r="F381">
            <v>14.50911868307321</v>
          </cell>
          <cell r="G381">
            <v>3.2433920860192901E-3</v>
          </cell>
          <cell r="H381">
            <v>8.62319992050145E-5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3.5173179693616666E-5</v>
          </cell>
          <cell r="E382">
            <v>1.4226896409165314E-4</v>
          </cell>
          <cell r="F382">
            <v>2.6793570085743724E-2</v>
          </cell>
          <cell r="G382">
            <v>5.4831984601652021E-6</v>
          </cell>
          <cell r="H382">
            <v>1.9149309934113214E-7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2.8383970298700962E-4</v>
          </cell>
          <cell r="E383">
            <v>1.1175030270150195E-3</v>
          </cell>
          <cell r="F383">
            <v>0.19794159185638732</v>
          </cell>
          <cell r="G383">
            <v>4.4248186712404951E-5</v>
          </cell>
          <cell r="H383">
            <v>1.1764256371761871E-6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2.3724825809950601E-6</v>
          </cell>
          <cell r="F384">
            <v>5.0261080623246405E-4</v>
          </cell>
          <cell r="H384">
            <v>1.6593991358117099E-8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3.2044094445674932E-6</v>
          </cell>
          <cell r="F385">
            <v>5.0581521567703142E-4</v>
          </cell>
          <cell r="G385">
            <v>8.7260696398348304E-8</v>
          </cell>
          <cell r="H385">
            <v>1.7444511158780804E-8</v>
          </cell>
          <cell r="I385">
            <v>1.1481020839294899E-8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8.0224942890725504E-3</v>
          </cell>
          <cell r="F386">
            <v>2.6429868120074491E-2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8.0256426147174527E-6</v>
          </cell>
          <cell r="F387">
            <v>2.7326456272220302E-5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1.4224280654383961E-4</v>
          </cell>
          <cell r="F388">
            <v>4.6861468298004449E-4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2.23526047729663E-7</v>
          </cell>
          <cell r="F389">
            <v>4.1562788868177601E-7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2.23526047729663E-7</v>
          </cell>
          <cell r="F390">
            <v>6.3915393641143804E-7</v>
          </cell>
          <cell r="G390">
            <v>5.5090548507479384E-9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7.93445782075419</v>
          </cell>
          <cell r="E391">
            <v>9.26434828799934</v>
          </cell>
          <cell r="F391">
            <v>16.266661411534692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9.4678591872386104E-3</v>
          </cell>
          <cell r="E392">
            <v>1.1087064953244909E-2</v>
          </cell>
          <cell r="F392">
            <v>2.0136247462618117E-2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0.1082463549898251</v>
          </cell>
          <cell r="E393">
            <v>0.12638947186902239</v>
          </cell>
          <cell r="F393">
            <v>0.22191898242202845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1.4886065220805799E-6</v>
          </cell>
          <cell r="F394">
            <v>1.6119451595125199E-4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1.841672521295241E-4</v>
          </cell>
          <cell r="E395">
            <v>2.1885362899434329E-4</v>
          </cell>
          <cell r="F395">
            <v>3.8015128340485429E-4</v>
          </cell>
          <cell r="G395">
            <v>-9.060632767991187E-9</v>
          </cell>
          <cell r="H395">
            <v>-1.5144663859794501E-8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7.6431016603801995E-4</v>
          </cell>
          <cell r="F396">
            <v>5.0631203769961296E-3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5.1074834087326466E-7</v>
          </cell>
          <cell r="F397">
            <v>3.5109994553337913E-6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1.3551598688617383E-5</v>
          </cell>
          <cell r="F398">
            <v>8.9771637890002353E-5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2.9511918937430199E-8</v>
          </cell>
          <cell r="F399">
            <v>7.5168489550855505E-8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2.9511918937430199E-8</v>
          </cell>
          <cell r="F400">
            <v>1.0468040848828601E-7</v>
          </cell>
          <cell r="G400">
            <v>-2.4538096512536019E-9</v>
          </cell>
          <cell r="H400">
            <v>-7.6451397299437395E-9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44.754398442018307</v>
          </cell>
          <cell r="E401">
            <v>63.452376127609703</v>
          </cell>
          <cell r="F401">
            <v>112.00619889749618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3.5381940859984834E-2</v>
          </cell>
          <cell r="E402">
            <v>5.0299870453492816E-2</v>
          </cell>
          <cell r="F402">
            <v>9.2049149961025326E-2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0.61056478092794442</v>
          </cell>
          <cell r="E403">
            <v>0.86565315317339409</v>
          </cell>
          <cell r="F403">
            <v>1.528051826705269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1.2484923264312801E-6</v>
          </cell>
          <cell r="F404">
            <v>7.8223989102151905E-4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8.0665758433373766E-4</v>
          </cell>
          <cell r="E405">
            <v>9.5362930091940777E-4</v>
          </cell>
          <cell r="F405">
            <v>1.73598283434124E-3</v>
          </cell>
          <cell r="G405">
            <v>-1.2140160918000173E-8</v>
          </cell>
          <cell r="H405">
            <v>-1.3800185709201799E-8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0.3477319552463245</v>
          </cell>
          <cell r="E406">
            <v>5.9966028433278678E-3</v>
          </cell>
          <cell r="F406">
            <v>1.9117752163852191E-2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1.8333719694981832E-4</v>
          </cell>
          <cell r="E407">
            <v>3.1860274448747196E-6</v>
          </cell>
          <cell r="F407">
            <v>1.0341972047951884E-5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4.7439557332377164E-3</v>
          </cell>
          <cell r="E408">
            <v>8.1809042883054328E-5</v>
          </cell>
          <cell r="F408">
            <v>2.6081517276742419E-4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2.3795129671871901E-8</v>
          </cell>
          <cell r="F409">
            <v>4.4912693000093E-8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3.9920820514271194E-6</v>
          </cell>
          <cell r="E410">
            <v>1.7837538494217118E-7</v>
          </cell>
          <cell r="F410">
            <v>2.4116536546266459E-7</v>
          </cell>
          <cell r="G410">
            <v>-5.9108897494678015E-9</v>
          </cell>
          <cell r="H410">
            <v>-1.5617681747849501E-8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7.8178163934843198E-3</v>
          </cell>
          <cell r="E411">
            <v>7.8406914126975206E-3</v>
          </cell>
          <cell r="F411">
            <v>7.7425524599646096E-3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1.3792415673185025E-3</v>
          </cell>
          <cell r="E412">
            <v>1.108929228385951E-3</v>
          </cell>
          <cell r="F412">
            <v>6.8867802456502739E-4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1.3861376584192075E-4</v>
          </cell>
          <cell r="E413">
            <v>1.3901935128896303E-4</v>
          </cell>
          <cell r="F413">
            <v>1.3727929893554282E-4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1.4861396303901497E-5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1.2708103356079501</v>
          </cell>
          <cell r="E415">
            <v>1.26946690313621</v>
          </cell>
          <cell r="F415">
            <v>1.26432803603889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0.242176587002532</v>
          </cell>
          <cell r="E416">
            <v>0.19379021103526614</v>
          </cell>
          <cell r="F416">
            <v>0.12110244975447826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1.7337112354815127E-2</v>
          </cell>
          <cell r="E417">
            <v>1.731878449026206E-2</v>
          </cell>
          <cell r="F417">
            <v>1.7248677162877028E-2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2.2836519658775184E-3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3.5156245806304019E-2</v>
          </cell>
          <cell r="E419">
            <v>7.9323157944011777E-2</v>
          </cell>
          <cell r="F419">
            <v>0.11834928698746551</v>
          </cell>
          <cell r="G419">
            <v>1.6759275476272784</v>
          </cell>
          <cell r="H419">
            <v>6.9077802609016219</v>
          </cell>
          <cell r="I419">
            <v>7.7880605571487136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3.5156245806304019E-2</v>
          </cell>
          <cell r="E420">
            <v>7.9323157944011777E-2</v>
          </cell>
          <cell r="F420">
            <v>0.11834928698746551</v>
          </cell>
          <cell r="G420">
            <v>1.6759275476272784</v>
          </cell>
          <cell r="H420">
            <v>6.9077802609016219</v>
          </cell>
          <cell r="I420">
            <v>7.7880605571487136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3.7259196834528302E-3</v>
          </cell>
          <cell r="E421">
            <v>4.6634586614125598E-3</v>
          </cell>
          <cell r="F421">
            <v>4.1292886135438104E-3</v>
          </cell>
          <cell r="G421">
            <v>0.16624449114975201</v>
          </cell>
          <cell r="H421">
            <v>0.37213512548633099</v>
          </cell>
          <cell r="I421">
            <v>0.578905113204359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3.7259196834528302E-3</v>
          </cell>
          <cell r="E422">
            <v>8.3893783448653891E-3</v>
          </cell>
          <cell r="F422">
            <v>1.25186669584092E-2</v>
          </cell>
          <cell r="G422">
            <v>0.17714559481626199</v>
          </cell>
          <cell r="H422">
            <v>0.73014897222213004</v>
          </cell>
          <cell r="I422">
            <v>0.82319285060737502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1.9605011670614957E-6</v>
          </cell>
          <cell r="H423">
            <v>1.0307726786198388E-4</v>
          </cell>
          <cell r="I423">
            <v>1.1724965478842444E-4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8.3638499662769294E-6</v>
          </cell>
          <cell r="H424">
            <v>3.8516731617542472E-4</v>
          </cell>
          <cell r="I424">
            <v>4.0705691493210164E-4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5.8285725826463597E-8</v>
          </cell>
          <cell r="H425">
            <v>2.4503341596229398E-6</v>
          </cell>
          <cell r="I425">
            <v>1.7650301881654301E-6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5.8285725826463597E-8</v>
          </cell>
          <cell r="H426">
            <v>2.6357599751355401E-6</v>
          </cell>
          <cell r="I426">
            <v>3.0246141664302201E-6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5.4624496747868106E-6</v>
          </cell>
          <cell r="H427">
            <v>1.6186750205831929E-4</v>
          </cell>
          <cell r="I427">
            <v>1.6336764552858643E-4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3.2302783866833778E-5</v>
          </cell>
          <cell r="H428">
            <v>8.3953795266359179E-4</v>
          </cell>
          <cell r="I428">
            <v>7.9143431963279271E-4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1.2845163945537601E-7</v>
          </cell>
          <cell r="H429">
            <v>3.3436720833969602E-6</v>
          </cell>
          <cell r="I429">
            <v>1.98514589793082E-6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1.2845163945537601E-7</v>
          </cell>
          <cell r="H430">
            <v>3.6703801181880698E-6</v>
          </cell>
          <cell r="I430">
            <v>3.7153560356944001E-6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2.9634594810239606E-3</v>
          </cell>
          <cell r="H431">
            <v>2.6502744008748396E-3</v>
          </cell>
          <cell r="I431">
            <v>2.6348043834571594E-3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2.6200173524105322E-2</v>
          </cell>
          <cell r="H432">
            <v>2.0772449983049474E-2</v>
          </cell>
          <cell r="I432">
            <v>1.8563461012365015E-2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6.4401659943821998E-5</v>
          </cell>
          <cell r="H433">
            <v>4.3094188718719902E-5</v>
          </cell>
          <cell r="I433">
            <v>4.2998423574046E-5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6.4401659943821998E-5</v>
          </cell>
          <cell r="H434">
            <v>5.8131394220035701E-5</v>
          </cell>
          <cell r="I434">
            <v>5.7759098821418002E-5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92.577083247852997</v>
          </cell>
          <cell r="E435">
            <v>91.724654431945893</v>
          </cell>
          <cell r="F435">
            <v>68.2770739504451</v>
          </cell>
          <cell r="G435">
            <v>32.395095102633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0.61943269568692083</v>
          </cell>
          <cell r="E436">
            <v>0.62769518714184203</v>
          </cell>
          <cell r="F436">
            <v>0.48283132121232097</v>
          </cell>
          <cell r="G436">
            <v>0.24141793002088505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1.2544320223286303</v>
          </cell>
          <cell r="E437">
            <v>1.2428814963678296</v>
          </cell>
          <cell r="F437">
            <v>0.92516360366456718</v>
          </cell>
          <cell r="G437">
            <v>0.43895792821995971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4.3894601339789244E-2</v>
          </cell>
          <cell r="G438">
            <v>2.1947319702762546E-2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5.1024475267603957E-7</v>
          </cell>
          <cell r="H439">
            <v>5.8537349468049251E-6</v>
          </cell>
          <cell r="I439">
            <v>1.6269237691072722E-6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6.7228889738367273E-6</v>
          </cell>
          <cell r="H440">
            <v>6.805386378506311E-5</v>
          </cell>
          <cell r="I440">
            <v>1.7024899915023565E-5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2.5442201513818201E-8</v>
          </cell>
          <cell r="H441">
            <v>1.14898179153217E-7</v>
          </cell>
          <cell r="I441">
            <v>4.51343313693808E-8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2.5442201513818201E-8</v>
          </cell>
          <cell r="H442">
            <v>1.4967130753441701E-7</v>
          </cell>
          <cell r="I442">
            <v>6.5297656145026403E-8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3.5950994252448698</v>
          </cell>
          <cell r="E446">
            <v>4.4100451152664997</v>
          </cell>
          <cell r="F446">
            <v>4.0445494451609196</v>
          </cell>
          <cell r="G446">
            <v>4.1754956275741097</v>
          </cell>
          <cell r="H446">
            <v>2.2061850857240599</v>
          </cell>
          <cell r="I446">
            <v>1.58812083968859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4.6881811480940199</v>
          </cell>
          <cell r="E447">
            <v>9.0982262633605195</v>
          </cell>
          <cell r="F447">
            <v>11.397475000512621</v>
          </cell>
          <cell r="G447">
            <v>11.35998110699035</v>
          </cell>
          <cell r="H447">
            <v>6.4165443431402647</v>
          </cell>
          <cell r="I447">
            <v>3.1870855024837703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36.684402679184551</v>
          </cell>
          <cell r="E448">
            <v>40.624367900088608</v>
          </cell>
          <cell r="F448">
            <v>28.823487636669224</v>
          </cell>
          <cell r="G448">
            <v>22.096218285823877</v>
          </cell>
          <cell r="H448">
            <v>0.1352022292300363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0.33919183456423452</v>
          </cell>
          <cell r="E449">
            <v>0.37218835086421209</v>
          </cell>
          <cell r="F449">
            <v>0.26375501403843044</v>
          </cell>
          <cell r="G449">
            <v>0.20405563999233023</v>
          </cell>
          <cell r="H449">
            <v>1.0746952330640454E-3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0.49707862708922118</v>
          </cell>
          <cell r="E450">
            <v>0.55046568970309817</v>
          </cell>
          <cell r="F450">
            <v>0.39056216309849967</v>
          </cell>
          <cell r="G450">
            <v>0.29940675184043197</v>
          </cell>
          <cell r="H450">
            <v>1.8320085261522533E-3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1.6741577104832599E-5</v>
          </cell>
          <cell r="F451">
            <v>7.5760567575078102E-4</v>
          </cell>
          <cell r="G451">
            <v>2.5074898014473698E-4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3.6537103139570551E-2</v>
          </cell>
          <cell r="E452">
            <v>3.9764162174215543E-2</v>
          </cell>
          <cell r="F452">
            <v>4.0048607474828857E-2</v>
          </cell>
          <cell r="G452">
            <v>3.0990860193493706E-2</v>
          </cell>
          <cell r="H452">
            <v>1.5926160115668729E-4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5.8547183457102227E-2</v>
          </cell>
          <cell r="H453">
            <v>0.9032131056082815</v>
          </cell>
          <cell r="I453">
            <v>2.9277818555725741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1.6316296580412008E-3</v>
          </cell>
          <cell r="H454">
            <v>5.4246511471409652E-3</v>
          </cell>
          <cell r="I454">
            <v>2.6795673418210692E-3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1.5308720773439116E-3</v>
          </cell>
          <cell r="H455">
            <v>6.4375737357248849E-3</v>
          </cell>
          <cell r="I455">
            <v>3.0145887604970095E-3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2.5288252187496898E-4</v>
          </cell>
          <cell r="H456">
            <v>2.3190038954401266E-3</v>
          </cell>
          <cell r="I456">
            <v>1.5654665885220626E-3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1.9004044085012269E-5</v>
          </cell>
          <cell r="H457">
            <v>4.4331452743918428E-4</v>
          </cell>
          <cell r="I457">
            <v>3.4794898038116188E-4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7.5219738937229181E-3</v>
          </cell>
          <cell r="H458">
            <v>0.33546902371300347</v>
          </cell>
          <cell r="I458">
            <v>1.1820835516864894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5.1521261373907506E-3</v>
          </cell>
          <cell r="H459">
            <v>0.11755423402054305</v>
          </cell>
          <cell r="I459">
            <v>0.43013530566880459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8.2092911165252518E-3</v>
          </cell>
          <cell r="H460">
            <v>0.11410805784130763</v>
          </cell>
          <cell r="I460">
            <v>0.40905257729707889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4.8899086869736525E-3</v>
          </cell>
          <cell r="H461">
            <v>0.11613460618836391</v>
          </cell>
          <cell r="I461">
            <v>0.40992899894335494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1.2940990459450773E-3</v>
          </cell>
          <cell r="H462">
            <v>1.4715102626357607E-3</v>
          </cell>
          <cell r="I462">
            <v>5.3560971949820151E-4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4.1888504012731697E-4</v>
          </cell>
          <cell r="H463">
            <v>2.1849894925850006E-3</v>
          </cell>
          <cell r="I463">
            <v>2.6008876585400928E-3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4.1942462255746896E-3</v>
          </cell>
          <cell r="H464">
            <v>0.11394881292450772</v>
          </cell>
          <cell r="I464">
            <v>0.41708625561097262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3.1922559990059615E-3</v>
          </cell>
          <cell r="H465">
            <v>4.8809250396936957E-3</v>
          </cell>
          <cell r="I465">
            <v>1.8337350790026087E-3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3.060911995682631E-4</v>
          </cell>
          <cell r="H466">
            <v>3.460113508036192E-3</v>
          </cell>
          <cell r="I466">
            <v>1.0993770177031093E-3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4.9859840234429253E-3</v>
          </cell>
          <cell r="H467">
            <v>6.3841530995242986E-3</v>
          </cell>
          <cell r="I467">
            <v>4.8969315166898838E-3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5.9437929789173767E-3</v>
          </cell>
          <cell r="H468">
            <v>1.1646955271863664E-2</v>
          </cell>
          <cell r="I468">
            <v>7.3756019266388332E-3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6.0759403311411901E-3</v>
          </cell>
          <cell r="H469">
            <v>1.3055773222043749E-2</v>
          </cell>
          <cell r="I469">
            <v>1.1492810638243846E-2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2.6822823647887079E-4</v>
          </cell>
          <cell r="H470">
            <v>3.3254433490395325E-4</v>
          </cell>
          <cell r="I470">
            <v>2.6555899242427047E-4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2.2192483186426952E-4</v>
          </cell>
          <cell r="H471">
            <v>3.081581515320328E-4</v>
          </cell>
          <cell r="I471">
            <v>2.5341554935550211E-4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1.0230646067247631E-4</v>
          </cell>
          <cell r="H472">
            <v>1.3960813531753986E-4</v>
          </cell>
          <cell r="I472">
            <v>1.2471338008239677E-4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2.1000751816295158E-4</v>
          </cell>
          <cell r="H473">
            <v>3.3632197409120071E-4</v>
          </cell>
          <cell r="I473">
            <v>2.3823777811417349E-4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1.1916367819997642E-3</v>
          </cell>
          <cell r="H474">
            <v>9.2648367965155192E-4</v>
          </cell>
          <cell r="I474">
            <v>6.3024014767137124E-4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1.0405261889836163E-3</v>
          </cell>
          <cell r="H475">
            <v>4.634127868734924E-2</v>
          </cell>
          <cell r="I475">
            <v>4.0623792971820144E-2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6.77169604500669E-3</v>
          </cell>
          <cell r="H476">
            <v>0.953102431649689</v>
          </cell>
          <cell r="I476">
            <v>3.4741605362921701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6.77169604500669E-3</v>
          </cell>
          <cell r="H477">
            <v>1.7014587084922672</v>
          </cell>
          <cell r="I477">
            <v>4.4804534788208175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4.1394621896536297</v>
          </cell>
          <cell r="F478">
            <v>4.1394562375500099</v>
          </cell>
          <cell r="G478">
            <v>4.1394301229362496</v>
          </cell>
          <cell r="H478">
            <v>3.1703115555927502E-5</v>
          </cell>
          <cell r="I478">
            <v>3.3341422505644997E-5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1.6776674953662278</v>
          </cell>
          <cell r="F479">
            <v>1.6776650830599162</v>
          </cell>
          <cell r="G479">
            <v>1.6776544991635876</v>
          </cell>
          <cell r="H479">
            <v>1.2848839784781096E-5</v>
          </cell>
          <cell r="I479">
            <v>1.3512823218146854E-5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2.4074890575209E-5</v>
          </cell>
          <cell r="E480">
            <v>4.1394370255217696</v>
          </cell>
          <cell r="F480">
            <v>3.67515694128367E-6</v>
          </cell>
          <cell r="G480">
            <v>2.7431245992674799E-6</v>
          </cell>
          <cell r="H480">
            <v>4.3999236178735402E-7</v>
          </cell>
          <cell r="I480">
            <v>2.1583054132481E-7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2.4074890575209E-5</v>
          </cell>
          <cell r="E481">
            <v>4.1394611004123396</v>
          </cell>
          <cell r="F481">
            <v>4.1394535343421541</v>
          </cell>
          <cell r="G481">
            <v>4.1394296561365458</v>
          </cell>
          <cell r="H481">
            <v>-6.6654679997668609E-8</v>
          </cell>
          <cell r="I481">
            <v>1.3386567951139002E-7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36.94284555282249</v>
          </cell>
          <cell r="E482">
            <v>42.59229194994645</v>
          </cell>
          <cell r="F482">
            <v>64.609385727614068</v>
          </cell>
          <cell r="G482">
            <v>100.52599167866128</v>
          </cell>
          <cell r="H482">
            <v>14.308438168184001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0.17581871701172114</v>
          </cell>
          <cell r="E483">
            <v>0.20270561222797107</v>
          </cell>
          <cell r="F483">
            <v>0.30748955949541401</v>
          </cell>
          <cell r="G483">
            <v>0.47842418792568719</v>
          </cell>
          <cell r="H483">
            <v>6.8096845370901327E-2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0.50058056304637433</v>
          </cell>
          <cell r="E484">
            <v>0.57713132723504701</v>
          </cell>
          <cell r="F484">
            <v>0.87546593126848182</v>
          </cell>
          <cell r="G484">
            <v>1.3621408086539462</v>
          </cell>
          <cell r="H484">
            <v>0.19388127599165253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1.50301633944737E-5</v>
          </cell>
          <cell r="F485">
            <v>1.23796969841813E-2</v>
          </cell>
          <cell r="G485">
            <v>2.7470558476303499E-2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1.2434850240536996E-2</v>
          </cell>
          <cell r="E486">
            <v>1.4136906721730463E-2</v>
          </cell>
          <cell r="F486">
            <v>2.65166364294613E-2</v>
          </cell>
          <cell r="G486">
            <v>4.7562958275117827E-2</v>
          </cell>
          <cell r="H486">
            <v>4.8656241668665985E-3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287.83705856966492</v>
          </cell>
          <cell r="E487">
            <v>391.65164597981538</v>
          </cell>
          <cell r="F487">
            <v>370.21995418833507</v>
          </cell>
          <cell r="G487">
            <v>304.98719978872032</v>
          </cell>
          <cell r="H487">
            <v>0.26290014914508097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2.3686597205996422</v>
          </cell>
          <cell r="E488">
            <v>3.2078213139375702</v>
          </cell>
          <cell r="F488">
            <v>3.0491785043722159</v>
          </cell>
          <cell r="G488">
            <v>2.5164838447417339</v>
          </cell>
          <cell r="H488">
            <v>1.8361738092712878E-3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3.9002311459304146</v>
          </cell>
          <cell r="E489">
            <v>5.3069328723552305</v>
          </cell>
          <cell r="F489">
            <v>5.016530544557388</v>
          </cell>
          <cell r="G489">
            <v>4.1326178833159872</v>
          </cell>
          <cell r="H489">
            <v>3.5623326442422907E-3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1.6669445412860799E-5</v>
          </cell>
          <cell r="F490">
            <v>1.3438426870725701E-3</v>
          </cell>
          <cell r="G490">
            <v>1.80840171144114E-4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0.21742913750622089</v>
          </cell>
          <cell r="E491">
            <v>0.24338684737122213</v>
          </cell>
          <cell r="F491">
            <v>0.24136907498684723</v>
          </cell>
          <cell r="G491">
            <v>0.19096371790200531</v>
          </cell>
          <cell r="H491">
            <v>1.8141283673552859E-4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0.36563400437473187</v>
          </cell>
          <cell r="E492">
            <v>0.4408849535646846</v>
          </cell>
          <cell r="F492">
            <v>0.37776079568973314</v>
          </cell>
          <cell r="G492">
            <v>0.31877605311467283</v>
          </cell>
          <cell r="H492">
            <v>2.6676624249920292E-2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3.7453782515890744E-3</v>
          </cell>
          <cell r="E493">
            <v>4.6302251309645014E-3</v>
          </cell>
          <cell r="F493">
            <v>4.015503909658661E-3</v>
          </cell>
          <cell r="G493">
            <v>3.3594101381152017E-3</v>
          </cell>
          <cell r="H493">
            <v>2.379312057288216E-4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4.9881855985638704E-3</v>
          </cell>
          <cell r="E494">
            <v>6.0148015493135584E-3</v>
          </cell>
          <cell r="F494">
            <v>5.1536261349213238E-3</v>
          </cell>
          <cell r="G494">
            <v>4.3489229620010022E-3</v>
          </cell>
          <cell r="H494">
            <v>3.639375750330193E-4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2.3301350191627001E-5</v>
          </cell>
          <cell r="F495">
            <v>1.00936067733335E-4</v>
          </cell>
          <cell r="G495">
            <v>6.5373216840500294E-5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4.4432216494663863E-4</v>
          </cell>
          <cell r="E496">
            <v>4.9515464918391619E-4</v>
          </cell>
          <cell r="F496">
            <v>5.9075145938873282E-4</v>
          </cell>
          <cell r="G496">
            <v>4.9820615048985371E-4</v>
          </cell>
          <cell r="H496">
            <v>3.3446182071354383E-5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307.17181681714919</v>
          </cell>
          <cell r="E497">
            <v>423.61902837895116</v>
          </cell>
          <cell r="F497">
            <v>503.05713539833789</v>
          </cell>
          <cell r="G497">
            <v>411.85329123748136</v>
          </cell>
          <cell r="H497">
            <v>7.3389853923647603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2.1601531026815519</v>
          </cell>
          <cell r="E498">
            <v>2.9620480158821572</v>
          </cell>
          <cell r="F498">
            <v>3.4781966991844615</v>
          </cell>
          <cell r="G498">
            <v>2.8643634274118481</v>
          </cell>
          <cell r="H498">
            <v>4.7871256476304552E-2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4.1622197400697765</v>
          </cell>
          <cell r="E499">
            <v>5.740095235487142</v>
          </cell>
          <cell r="F499">
            <v>6.8164923495709786</v>
          </cell>
          <cell r="G499">
            <v>5.5806679029468969</v>
          </cell>
          <cell r="H499">
            <v>9.9444246509007489E-2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1.41805227558404E-5</v>
          </cell>
          <cell r="F500">
            <v>3.91944758670877E-2</v>
          </cell>
          <cell r="G500">
            <v>1.5861334858739999E-4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0.18201096990373403</v>
          </cell>
          <cell r="E501">
            <v>0.20366643031912302</v>
          </cell>
          <cell r="F501">
            <v>0.23920505002706305</v>
          </cell>
          <cell r="G501">
            <v>0.19697678027394694</v>
          </cell>
          <cell r="H501">
            <v>3.3326035120403233E-3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77.96009911164812</v>
          </cell>
          <cell r="E502">
            <v>94.067060739347085</v>
          </cell>
          <cell r="F502">
            <v>81.54165330037398</v>
          </cell>
          <cell r="G502">
            <v>60.886776203097213</v>
          </cell>
          <cell r="H502">
            <v>3.7526454181767081E-2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0.77425585114753548</v>
          </cell>
          <cell r="E503">
            <v>0.90314723723142354</v>
          </cell>
          <cell r="F503">
            <v>0.81729898748851182</v>
          </cell>
          <cell r="G503">
            <v>0.63332393152384703</v>
          </cell>
          <cell r="H503">
            <v>2.7153379478249493E-4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1.0635757041152556</v>
          </cell>
          <cell r="E504">
            <v>1.2833159718874103</v>
          </cell>
          <cell r="F504">
            <v>1.1124372892274748</v>
          </cell>
          <cell r="G504">
            <v>0.8306517899467577</v>
          </cell>
          <cell r="H504">
            <v>5.119570829709018E-4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2.08018597272012E-5</v>
          </cell>
          <cell r="F505">
            <v>7.5690909504817097E-5</v>
          </cell>
          <cell r="G505">
            <v>4.7236103016099103E-5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6.4568103252609491E-2</v>
          </cell>
          <cell r="E506">
            <v>6.85241083188734E-2</v>
          </cell>
          <cell r="F506">
            <v>6.7977597069419415E-2</v>
          </cell>
          <cell r="G506">
            <v>5.1587122013097259E-2</v>
          </cell>
          <cell r="H506">
            <v>2.4386586541753701E-5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G507">
            <v>9.6544776023840709E-7</v>
          </cell>
          <cell r="H507">
            <v>4.7978176521554163E-6</v>
          </cell>
          <cell r="I507">
            <v>4.700611421233744E-6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G508">
            <v>5.8286996845357979E-5</v>
          </cell>
          <cell r="H508">
            <v>2.6740880189947853E-4</v>
          </cell>
          <cell r="I508">
            <v>2.4330189413500548E-4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5.4607167637005997E-8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5.4607167637005997E-8</v>
          </cell>
          <cell r="H510">
            <v>9.0553820210518101E-8</v>
          </cell>
          <cell r="I510">
            <v>9.0553820210518101E-8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300.20915646708613</v>
          </cell>
          <cell r="E511">
            <v>387.34773716746247</v>
          </cell>
          <cell r="F511">
            <v>990.22576567325382</v>
          </cell>
          <cell r="G511">
            <v>887.13863665279655</v>
          </cell>
          <cell r="H511">
            <v>50.389103638569004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1.7926449081530533</v>
          </cell>
          <cell r="E512">
            <v>2.2747304514014384</v>
          </cell>
          <cell r="F512">
            <v>5.8244393903464076</v>
          </cell>
          <cell r="G512">
            <v>5.2456200423344619</v>
          </cell>
          <cell r="H512">
            <v>0.29706208528590561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4.0678747488765081</v>
          </cell>
          <cell r="E513">
            <v>5.2486143247623707</v>
          </cell>
          <cell r="F513">
            <v>13.417693301805611</v>
          </cell>
          <cell r="G513">
            <v>12.020848735132754</v>
          </cell>
          <cell r="H513">
            <v>0.68277918209443123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1.40421019977443E-5</v>
          </cell>
          <cell r="F514">
            <v>0.28641480482523601</v>
          </cell>
          <cell r="G514">
            <v>2.4305473605836899E-2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0.15696492188807562</v>
          </cell>
          <cell r="E515">
            <v>0.17911909327635989</v>
          </cell>
          <cell r="F515">
            <v>0.45881992345965183</v>
          </cell>
          <cell r="G515">
            <v>0.41314067017451056</v>
          </cell>
          <cell r="H515">
            <v>3.3219776216648914E-2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333.02890194447934</v>
          </cell>
          <cell r="E516">
            <v>390.44253841379486</v>
          </cell>
          <cell r="F516">
            <v>386.71340135857565</v>
          </cell>
          <cell r="G516">
            <v>295.42736191971403</v>
          </cell>
          <cell r="H516">
            <v>3.832292444484197E-2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2.4487304476991461</v>
          </cell>
          <cell r="E517">
            <v>2.8360391587416203</v>
          </cell>
          <cell r="F517">
            <v>2.8064998051782415</v>
          </cell>
          <cell r="G517">
            <v>2.1812627226514247</v>
          </cell>
          <cell r="H517">
            <v>2.4726809638392952E-4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4.5433683757773391</v>
          </cell>
          <cell r="E518">
            <v>5.3266376318389641</v>
          </cell>
          <cell r="F518">
            <v>5.275762637906908</v>
          </cell>
          <cell r="G518">
            <v>4.0303869293276122</v>
          </cell>
          <cell r="H518">
            <v>5.2282298014791253E-4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1.38559493820911E-5</v>
          </cell>
          <cell r="F519">
            <v>5.5707762682391797E-5</v>
          </cell>
          <cell r="G519">
            <v>3.8554276470834803E-5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0.18324052885930606</v>
          </cell>
          <cell r="E520">
            <v>0.19500189382902292</v>
          </cell>
          <cell r="F520">
            <v>0.19302300239315465</v>
          </cell>
          <cell r="G520">
            <v>0.15001062766906353</v>
          </cell>
          <cell r="H520">
            <v>1.9398578007014843E-5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128.42641714030259</v>
          </cell>
          <cell r="E521">
            <v>162.05551229877599</v>
          </cell>
          <cell r="F521">
            <v>158.83926498242727</v>
          </cell>
          <cell r="G521">
            <v>122.43774686274338</v>
          </cell>
          <cell r="H521">
            <v>2.3695977111151546E-2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0.83074507779960038</v>
          </cell>
          <cell r="E522">
            <v>1.007588793117723</v>
          </cell>
          <cell r="F522">
            <v>0.99004192117078504</v>
          </cell>
          <cell r="G522">
            <v>0.77388432608788571</v>
          </cell>
          <cell r="H522">
            <v>1.3734492327034106E-4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1.7520657181487427</v>
          </cell>
          <cell r="E523">
            <v>2.2108528280869875</v>
          </cell>
          <cell r="F523">
            <v>2.1669749656538482</v>
          </cell>
          <cell r="G523">
            <v>1.6703648958082324</v>
          </cell>
          <cell r="H523">
            <v>3.2327390328992529E-4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7.6768799793533902E-6</v>
          </cell>
          <cell r="F524">
            <v>3.03379613156109E-5</v>
          </cell>
          <cell r="G524">
            <v>2.6338693556128399E-5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7.1260894434256886E-2</v>
          </cell>
          <cell r="E525">
            <v>7.9343395456861712E-2</v>
          </cell>
          <cell r="F525">
            <v>7.8237882820529972E-2</v>
          </cell>
          <cell r="G525">
            <v>6.1106797748588126E-2</v>
          </cell>
          <cell r="H525">
            <v>1.2602885635666887E-5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6.03382921712178</v>
          </cell>
          <cell r="E526">
            <v>1.83052076765793</v>
          </cell>
          <cell r="F526">
            <v>3.9387026697291798</v>
          </cell>
          <cell r="G526">
            <v>6.24862978163324E-4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2.9696630515285143E-2</v>
          </cell>
          <cell r="E527">
            <v>9.0932203332618235E-3</v>
          </cell>
          <cell r="F527">
            <v>1.9836742950248891E-2</v>
          </cell>
          <cell r="G527">
            <v>3.147037823447871E-6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0.10698278753762022</v>
          </cell>
          <cell r="E528">
            <v>3.2456041979750501E-2</v>
          </cell>
          <cell r="F528">
            <v>6.9835153718602508E-2</v>
          </cell>
          <cell r="G528">
            <v>1.1079130818498654E-5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1.3899892291300722E-3</v>
          </cell>
          <cell r="G529">
            <v>1.0746802528601145E-7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5957.4257269445798</v>
          </cell>
          <cell r="E530">
            <v>5896.1274732353904</v>
          </cell>
          <cell r="F530">
            <v>5322.6923227957404</v>
          </cell>
          <cell r="G530">
            <v>3219.9579849855299</v>
          </cell>
          <cell r="H530">
            <v>402.92387254689601</v>
          </cell>
          <cell r="I530">
            <v>11.946089733626399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84.144083965123542</v>
          </cell>
          <cell r="E531">
            <v>83.278057752172572</v>
          </cell>
          <cell r="F531">
            <v>75.188937096851546</v>
          </cell>
          <cell r="G531">
            <v>45.479457680421724</v>
          </cell>
          <cell r="H531">
            <v>9.1438138256193451</v>
          </cell>
          <cell r="I531">
            <v>1.0481945006467288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80.723925839357534</v>
          </cell>
          <cell r="E532">
            <v>79.893326195601489</v>
          </cell>
          <cell r="F532">
            <v>72.123202205904335</v>
          </cell>
          <cell r="G532">
            <v>43.630867005223934</v>
          </cell>
          <cell r="H532">
            <v>5.4596730697411404</v>
          </cell>
          <cell r="I532">
            <v>0.16187113460198463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4.6751925466556878</v>
          </cell>
          <cell r="E533">
            <v>4.6268488909259844</v>
          </cell>
          <cell r="F533">
            <v>4.1872005619981074</v>
          </cell>
          <cell r="G533">
            <v>2.5269305519684933</v>
          </cell>
          <cell r="H533">
            <v>3.8205234965293093</v>
          </cell>
          <cell r="I533">
            <v>0.90195833732450492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1.811586629382049E-2</v>
          </cell>
          <cell r="E534">
            <v>5.4117218635123324E-2</v>
          </cell>
          <cell r="F534">
            <v>5.4648773709656304E-2</v>
          </cell>
          <cell r="G534">
            <v>4.3455875029339196E-2</v>
          </cell>
          <cell r="H534">
            <v>9.9058333526804102E-3</v>
          </cell>
          <cell r="I534">
            <v>1.448094376005721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1.632217805696796E-3</v>
          </cell>
          <cell r="E535">
            <v>4.8608661414394549E-3</v>
          </cell>
          <cell r="F535">
            <v>4.9079412261572091E-3</v>
          </cell>
          <cell r="G535">
            <v>3.8991227797058529E-3</v>
          </cell>
          <cell r="H535">
            <v>8.5622901227411111E-4</v>
          </cell>
          <cell r="I535">
            <v>0.12155322738603691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4.4613032001297699E-4</v>
          </cell>
          <cell r="E536">
            <v>1.02823829578044E-2</v>
          </cell>
          <cell r="F536">
            <v>2.6841203851646301E-4</v>
          </cell>
          <cell r="G536">
            <v>3.8796711438182299E-4</v>
          </cell>
          <cell r="H536">
            <v>1.4937156791517199E-3</v>
          </cell>
          <cell r="I536">
            <v>0.57897732267746704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6.3867905226121305E-3</v>
          </cell>
          <cell r="E537">
            <v>1.8623087555699327E-2</v>
          </cell>
          <cell r="F537">
            <v>1.8891003367984847E-2</v>
          </cell>
          <cell r="G537">
            <v>1.5097944327835754E-2</v>
          </cell>
          <cell r="H537">
            <v>3.526491926873797E-3</v>
          </cell>
          <cell r="I537">
            <v>0.58007097968294852</v>
          </cell>
        </row>
        <row r="538">
          <cell r="A538" t="str">
            <v>T_TW-BEVELC-S2</v>
          </cell>
          <cell r="B538" t="str">
            <v>VAR_fout</v>
          </cell>
          <cell r="C538" t="str">
            <v>TPTWL</v>
          </cell>
          <cell r="D538">
            <v>2.2571022365183492E-3</v>
          </cell>
          <cell r="E538">
            <v>3.3128606204053382E-3</v>
          </cell>
          <cell r="F538">
            <v>3.5109990690415671E-3</v>
          </cell>
          <cell r="G538">
            <v>3.3653694266860437E-3</v>
          </cell>
          <cell r="H538">
            <v>1.8118914245854542E-3</v>
          </cell>
          <cell r="I538">
            <v>1.2961841526516822E-3</v>
          </cell>
        </row>
        <row r="539">
          <cell r="A539" t="str">
            <v>T_TW-BEVELC-S2</v>
          </cell>
          <cell r="B539" t="str">
            <v>VAR_fin</v>
          </cell>
          <cell r="C539" t="str">
            <v>T-ELC-TWSTGout_S2</v>
          </cell>
          <cell r="D539">
            <v>3.5915243639279663E-4</v>
          </cell>
          <cell r="E539">
            <v>5.265793632563484E-4</v>
          </cell>
          <cell r="F539">
            <v>5.5736344163852378E-4</v>
          </cell>
          <cell r="G539">
            <v>5.3261441455449354E-4</v>
          </cell>
          <cell r="H539">
            <v>2.7706395352080016E-4</v>
          </cell>
          <cell r="I539">
            <v>1.9509411792380547E-4</v>
          </cell>
        </row>
        <row r="540">
          <cell r="A540" t="str">
            <v>T_TW-BEVELC-S2</v>
          </cell>
          <cell r="B540" t="str">
            <v>VAR_ncap</v>
          </cell>
          <cell r="C540" t="str">
            <v>-</v>
          </cell>
          <cell r="D540">
            <v>6.0026019486139601E-5</v>
          </cell>
          <cell r="E540">
            <v>1.75774242279735E-4</v>
          </cell>
          <cell r="F540">
            <v>1.4079509381423799E-4</v>
          </cell>
          <cell r="G540">
            <v>1.51088992172448E-4</v>
          </cell>
          <cell r="H540">
            <v>2.324258857424E-4</v>
          </cell>
          <cell r="I540">
            <v>2.27122356086104E-4</v>
          </cell>
        </row>
        <row r="541">
          <cell r="A541" t="str">
            <v>T_TW-BEVELC-S2</v>
          </cell>
          <cell r="B541" t="str">
            <v>VAR_cap</v>
          </cell>
          <cell r="C541" t="str">
            <v>-</v>
          </cell>
          <cell r="D541">
            <v>8.4479782157656296E-4</v>
          </cell>
          <cell r="E541">
            <v>1.1384445547345451E-3</v>
          </cell>
          <cell r="F541">
            <v>1.2790624378063505E-3</v>
          </cell>
          <cell r="G541">
            <v>1.2652095962000056E-3</v>
          </cell>
          <cell r="H541">
            <v>6.8728293769503457E-4</v>
          </cell>
          <cell r="I541">
            <v>5.0776780168650451E-4</v>
          </cell>
        </row>
        <row r="542">
          <cell r="A542" t="str">
            <v>TFRLFH2OFCL</v>
          </cell>
          <cell r="B542" t="str">
            <v>VAR_fout</v>
          </cell>
          <cell r="C542" t="str">
            <v>TFRLF</v>
          </cell>
          <cell r="G542">
            <v>4.4699037776838191E-7</v>
          </cell>
          <cell r="H542">
            <v>1.5906335652816532E-6</v>
          </cell>
          <cell r="I542">
            <v>1.6021892391272416E-6</v>
          </cell>
        </row>
        <row r="543">
          <cell r="A543" t="str">
            <v>TFRLFH2OFCL</v>
          </cell>
          <cell r="B543" t="str">
            <v>VAR_fin</v>
          </cell>
          <cell r="C543" t="str">
            <v>TH2O</v>
          </cell>
          <cell r="G543">
            <v>5.1617626096327117E-5</v>
          </cell>
          <cell r="H543">
            <v>2.1798838577976907E-4</v>
          </cell>
          <cell r="I543">
            <v>2.699970149104893E-4</v>
          </cell>
        </row>
        <row r="544">
          <cell r="A544" t="str">
            <v>TFRLFH2OFCL</v>
          </cell>
          <cell r="B544" t="str">
            <v>VAR_ncap</v>
          </cell>
          <cell r="C544" t="str">
            <v>-</v>
          </cell>
          <cell r="G544">
            <v>1.5302952690313E-7</v>
          </cell>
          <cell r="H544">
            <v>1.07896553668289E-8</v>
          </cell>
        </row>
        <row r="545">
          <cell r="A545" t="str">
            <v>TFRLFH2OFCL</v>
          </cell>
          <cell r="B545" t="str">
            <v>VAR_cap</v>
          </cell>
          <cell r="C545" t="str">
            <v>-</v>
          </cell>
          <cell r="G545">
            <v>1.5302952690313E-7</v>
          </cell>
          <cell r="H545">
            <v>2.3962398524085602E-7</v>
          </cell>
          <cell r="I545">
            <v>2.3962398524085602E-7</v>
          </cell>
        </row>
        <row r="546">
          <cell r="A546" t="str">
            <v>T_TW-BEVELC-S3</v>
          </cell>
          <cell r="B546" t="str">
            <v>VAR_fout</v>
          </cell>
          <cell r="C546" t="str">
            <v>TPTWL</v>
          </cell>
          <cell r="D546">
            <v>3.5606808774720422E-4</v>
          </cell>
          <cell r="E546">
            <v>7.8327174600793228E-4</v>
          </cell>
          <cell r="F546">
            <v>9.6024620473952871E-4</v>
          </cell>
          <cell r="G546">
            <v>1.1373418696848359E-3</v>
          </cell>
          <cell r="H546">
            <v>1.2020020718242165E-3</v>
          </cell>
          <cell r="I546">
            <v>6.9912151842509282E-4</v>
          </cell>
        </row>
        <row r="547">
          <cell r="A547" t="str">
            <v>T_TW-BEVELC-S3</v>
          </cell>
          <cell r="B547" t="str">
            <v>VAR_fin</v>
          </cell>
          <cell r="C547" t="str">
            <v>T-ELC-TWSTGout_S3</v>
          </cell>
          <cell r="D547">
            <v>8.7055162602405321E-5</v>
          </cell>
          <cell r="E547">
            <v>1.9102152719008156E-4</v>
          </cell>
          <cell r="F547">
            <v>2.3349152100868227E-4</v>
          </cell>
          <cell r="G547">
            <v>2.7527596488262156E-4</v>
          </cell>
          <cell r="H547">
            <v>2.8556440486528076E-4</v>
          </cell>
          <cell r="I547">
            <v>1.612436425386595E-4</v>
          </cell>
        </row>
        <row r="548">
          <cell r="A548" t="str">
            <v>T_TW-BEVELC-S3</v>
          </cell>
          <cell r="B548" t="str">
            <v>VAR_ncap</v>
          </cell>
          <cell r="C548" t="str">
            <v>-</v>
          </cell>
          <cell r="D548">
            <v>2.5492398530373601E-5</v>
          </cell>
          <cell r="E548">
            <v>8.2890710658455302E-5</v>
          </cell>
          <cell r="F548">
            <v>8.20763862109101E-5</v>
          </cell>
          <cell r="G548">
            <v>8.1045427410183696E-5</v>
          </cell>
          <cell r="H548">
            <v>8.5962565135416004E-5</v>
          </cell>
          <cell r="I548">
            <v>8.4324776322808394E-5</v>
          </cell>
        </row>
        <row r="549">
          <cell r="A549" t="str">
            <v>T_TW-BEVELC-S3</v>
          </cell>
          <cell r="B549" t="str">
            <v>VAR_cap</v>
          </cell>
          <cell r="C549" t="str">
            <v>-</v>
          </cell>
          <cell r="D549">
            <v>1.3245366161588004E-4</v>
          </cell>
          <cell r="E549">
            <v>2.701255069381731E-4</v>
          </cell>
          <cell r="F549">
            <v>3.5218260478680797E-4</v>
          </cell>
          <cell r="G549">
            <v>4.3310600378241454E-4</v>
          </cell>
          <cell r="H549">
            <v>4.6261731292448978E-4</v>
          </cell>
          <cell r="I549">
            <v>2.7232569549026403E-4</v>
          </cell>
        </row>
        <row r="550">
          <cell r="A550" t="str">
            <v>T_TW-BEVELC-S4</v>
          </cell>
          <cell r="B550" t="str">
            <v>VAR_fout</v>
          </cell>
          <cell r="C550" t="str">
            <v>TPTWL</v>
          </cell>
          <cell r="D550">
            <v>3.5921323526084427E-4</v>
          </cell>
          <cell r="E550">
            <v>7.0898001130104637E-4</v>
          </cell>
          <cell r="F550">
            <v>9.4730190396565244E-4</v>
          </cell>
          <cell r="G550">
            <v>1.1150065797693254E-3</v>
          </cell>
          <cell r="H550">
            <v>1.6263768408151264E-3</v>
          </cell>
          <cell r="I550">
            <v>1.0349379280271682E-3</v>
          </cell>
        </row>
        <row r="551">
          <cell r="A551" t="str">
            <v>T_TW-BEVELC-S4</v>
          </cell>
          <cell r="B551" t="str">
            <v>VAR_fin</v>
          </cell>
          <cell r="C551" t="str">
            <v>T-ELC-TWSTGout_S4</v>
          </cell>
          <cell r="D551">
            <v>9.5407206534137994E-5</v>
          </cell>
          <cell r="E551">
            <v>1.8776535390209735E-4</v>
          </cell>
          <cell r="F551">
            <v>2.4985932528028226E-4</v>
          </cell>
          <cell r="G551">
            <v>2.9264988961910182E-4</v>
          </cell>
          <cell r="H551">
            <v>4.2109747624032452E-4</v>
          </cell>
          <cell r="I551">
            <v>2.612713868581713E-4</v>
          </cell>
        </row>
        <row r="552">
          <cell r="A552" t="str">
            <v>T_TW-BEVELC-S4</v>
          </cell>
          <cell r="B552" t="str">
            <v>VAR_ncap</v>
          </cell>
          <cell r="C552" t="str">
            <v>-</v>
          </cell>
          <cell r="D552">
            <v>1.2015261508116999E-4</v>
          </cell>
          <cell r="E552">
            <v>9.61245366807598E-5</v>
          </cell>
          <cell r="F552">
            <v>1.02154689491956E-4</v>
          </cell>
          <cell r="G552">
            <v>7.9383088248459303E-5</v>
          </cell>
          <cell r="H552">
            <v>9.2885506334314905E-5</v>
          </cell>
          <cell r="I552">
            <v>7.7254802646212206E-5</v>
          </cell>
        </row>
        <row r="553">
          <cell r="A553" t="str">
            <v>T_TW-BEVELC-S4</v>
          </cell>
          <cell r="B553" t="str">
            <v>VAR_cap</v>
          </cell>
          <cell r="C553" t="str">
            <v>-</v>
          </cell>
          <cell r="D553">
            <v>1.3315261508116999E-4</v>
          </cell>
          <cell r="E553">
            <v>2.4311362133047263E-4</v>
          </cell>
          <cell r="F553">
            <v>3.4521874250575371E-4</v>
          </cell>
          <cell r="G553">
            <v>4.244224998046273E-4</v>
          </cell>
          <cell r="H553">
            <v>6.2465525119171901E-4</v>
          </cell>
          <cell r="I553">
            <v>4.0376110869875002E-4</v>
          </cell>
        </row>
        <row r="554">
          <cell r="A554" t="str">
            <v>T_B_u-BeVELCEXT</v>
          </cell>
          <cell r="B554" t="str">
            <v>VAR_fout</v>
          </cell>
          <cell r="C554" t="str">
            <v>TPBSu</v>
          </cell>
          <cell r="D554">
            <v>1.9806106337386096E-3</v>
          </cell>
          <cell r="E554">
            <v>1.6141076630253411E-3</v>
          </cell>
          <cell r="F554">
            <v>1.0049831678315383E-3</v>
          </cell>
        </row>
        <row r="555">
          <cell r="A555" t="str">
            <v>T_B_u-BeVELCEXT</v>
          </cell>
          <cell r="B555" t="str">
            <v>VAR_fin</v>
          </cell>
          <cell r="C555" t="str">
            <v>TELC</v>
          </cell>
          <cell r="D555">
            <v>4.726312799718738E-4</v>
          </cell>
          <cell r="E555">
            <v>4.7843121526090407E-4</v>
          </cell>
          <cell r="F555">
            <v>4.6776679649491212E-4</v>
          </cell>
        </row>
        <row r="556">
          <cell r="A556" t="str">
            <v>T_B_u-BeVELCEXT</v>
          </cell>
          <cell r="B556" t="str">
            <v>VAR_cap</v>
          </cell>
          <cell r="C556" t="str">
            <v>-</v>
          </cell>
          <cell r="D556">
            <v>3.77895550061805E-5</v>
          </cell>
          <cell r="E556">
            <v>3.02316440049444E-5</v>
          </cell>
          <cell r="F556">
            <v>1.8894777503090199E-5</v>
          </cell>
        </row>
        <row r="557">
          <cell r="A557" t="str">
            <v>T_B_u-HYBDSL-S1</v>
          </cell>
          <cell r="B557" t="str">
            <v>VAR_fout</v>
          </cell>
          <cell r="C557" t="str">
            <v>CO2_T</v>
          </cell>
          <cell r="E557">
            <v>14.634680830821701</v>
          </cell>
          <cell r="F557">
            <v>14.678666475047391</v>
          </cell>
          <cell r="H557">
            <v>1.0157117623079999E-4</v>
          </cell>
        </row>
        <row r="558">
          <cell r="A558" t="str">
            <v>T_B_u-HYBDSL-S1</v>
          </cell>
          <cell r="B558" t="str">
            <v>VAR_fout</v>
          </cell>
          <cell r="C558" t="str">
            <v>TPBSu</v>
          </cell>
          <cell r="E558">
            <v>3.2446604714626973E-2</v>
          </cell>
          <cell r="F558">
            <v>3.2549201222764529E-2</v>
          </cell>
          <cell r="H558">
            <v>2.8357954254268631E-7</v>
          </cell>
        </row>
        <row r="559">
          <cell r="A559" t="str">
            <v>T_B_u-HYBDSL-S1</v>
          </cell>
          <cell r="B559" t="str">
            <v>VAR_fin</v>
          </cell>
          <cell r="C559" t="str">
            <v>TDSL</v>
          </cell>
          <cell r="E559">
            <v>0.19965458159374744</v>
          </cell>
          <cell r="F559">
            <v>0.20025465859546232</v>
          </cell>
          <cell r="H559">
            <v>1.385691353762613E-6</v>
          </cell>
        </row>
        <row r="560">
          <cell r="A560" t="str">
            <v>T_B_u-HYBDSL-S1</v>
          </cell>
          <cell r="B560" t="str">
            <v>VAR_ncap</v>
          </cell>
          <cell r="C560" t="str">
            <v>-</v>
          </cell>
          <cell r="E560">
            <v>6.1209167678532802E-4</v>
          </cell>
          <cell r="F560">
            <v>2.15843191104064E-6</v>
          </cell>
          <cell r="H560">
            <v>1.7566188057749201E-8</v>
          </cell>
        </row>
        <row r="561">
          <cell r="A561" t="str">
            <v>T_B_u-HYBDSL-S1</v>
          </cell>
          <cell r="B561" t="str">
            <v>VAR_cap</v>
          </cell>
          <cell r="C561" t="str">
            <v>-</v>
          </cell>
          <cell r="E561">
            <v>6.1209167678532802E-4</v>
          </cell>
          <cell r="F561">
            <v>6.1425010869636896E-4</v>
          </cell>
          <cell r="G561">
            <v>6.4205181289850657E-9</v>
          </cell>
          <cell r="H561">
            <v>1.8501563171427698E-8</v>
          </cell>
          <cell r="I561">
            <v>1.32191382094315E-8</v>
          </cell>
        </row>
        <row r="562">
          <cell r="A562" t="str">
            <v>T_B_u-HYBDSL-S2</v>
          </cell>
          <cell r="B562" t="str">
            <v>VAR_fout</v>
          </cell>
          <cell r="C562" t="str">
            <v>CO2_T</v>
          </cell>
          <cell r="E562">
            <v>0.39423478248461402</v>
          </cell>
          <cell r="F562">
            <v>0.41971394573582749</v>
          </cell>
        </row>
        <row r="563">
          <cell r="A563" t="str">
            <v>T_B_u-HYBDSL-S2</v>
          </cell>
          <cell r="B563" t="str">
            <v>VAR_fout</v>
          </cell>
          <cell r="C563" t="str">
            <v>TPBSu</v>
          </cell>
          <cell r="E563">
            <v>6.2654789730126669E-4</v>
          </cell>
          <cell r="F563">
            <v>6.6905537233920927E-4</v>
          </cell>
        </row>
        <row r="564">
          <cell r="A564" t="str">
            <v>T_B_u-HYBDSL-S2</v>
          </cell>
          <cell r="B564" t="str">
            <v>VAR_fin</v>
          </cell>
          <cell r="C564" t="str">
            <v>TDSL</v>
          </cell>
          <cell r="E564">
            <v>5.3783735673207907E-3</v>
          </cell>
          <cell r="F564">
            <v>5.7259747030808574E-3</v>
          </cell>
        </row>
        <row r="565">
          <cell r="A565" t="str">
            <v>T_B_u-HYBDSL-S2</v>
          </cell>
          <cell r="B565" t="str">
            <v>VAR_ncap</v>
          </cell>
          <cell r="C565" t="str">
            <v>-</v>
          </cell>
          <cell r="E565">
            <v>1.1887068976824899E-5</v>
          </cell>
          <cell r="F565">
            <v>8.2931280505439097E-7</v>
          </cell>
        </row>
        <row r="566">
          <cell r="A566" t="str">
            <v>T_B_u-HYBDSL-S2</v>
          </cell>
          <cell r="B566" t="str">
            <v>VAR_cap</v>
          </cell>
          <cell r="C566" t="str">
            <v>-</v>
          </cell>
          <cell r="E566">
            <v>1.1887068976824899E-5</v>
          </cell>
          <cell r="F566">
            <v>1.27163817818793E-5</v>
          </cell>
          <cell r="G566">
            <v>-5.0039283886989857E-9</v>
          </cell>
          <cell r="H566">
            <v>-1.73439595943696E-8</v>
          </cell>
        </row>
        <row r="567">
          <cell r="A567" t="str">
            <v>T_B_u-HYBDSL-S3</v>
          </cell>
          <cell r="B567" t="str">
            <v>VAR_fout</v>
          </cell>
          <cell r="C567" t="str">
            <v>CO2_T</v>
          </cell>
          <cell r="E567">
            <v>2.4256174558752202</v>
          </cell>
          <cell r="F567">
            <v>2.4538628505386373</v>
          </cell>
          <cell r="I567">
            <v>4.18493026455204E-4</v>
          </cell>
        </row>
        <row r="568">
          <cell r="A568" t="str">
            <v>T_B_u-HYBDSL-S3</v>
          </cell>
          <cell r="B568" t="str">
            <v>VAR_fout</v>
          </cell>
          <cell r="C568" t="str">
            <v>TPBSu</v>
          </cell>
          <cell r="E568">
            <v>2.588952121021238E-3</v>
          </cell>
          <cell r="F568">
            <v>2.6205630735598551E-3</v>
          </cell>
          <cell r="I568">
            <v>5.6369236523961772E-7</v>
          </cell>
        </row>
        <row r="569">
          <cell r="A569" t="str">
            <v>T_B_u-HYBDSL-S3</v>
          </cell>
          <cell r="B569" t="str">
            <v>VAR_fin</v>
          </cell>
          <cell r="C569" t="str">
            <v>TDSL</v>
          </cell>
          <cell r="E569">
            <v>3.3091643327083475E-2</v>
          </cell>
          <cell r="F569">
            <v>3.347698295414242E-2</v>
          </cell>
          <cell r="I569">
            <v>5.7093182326767334E-6</v>
          </cell>
        </row>
        <row r="570">
          <cell r="A570" t="str">
            <v>T_B_u-HYBDSL-S3</v>
          </cell>
          <cell r="B570" t="str">
            <v>VAR_ncap</v>
          </cell>
          <cell r="C570" t="str">
            <v>-</v>
          </cell>
          <cell r="E570">
            <v>4.88638784539818E-5</v>
          </cell>
          <cell r="F570">
            <v>5.7142716105746197E-7</v>
          </cell>
        </row>
        <row r="571">
          <cell r="A571" t="str">
            <v>T_B_u-HYBDSL-S3</v>
          </cell>
          <cell r="B571" t="str">
            <v>VAR_cap</v>
          </cell>
          <cell r="C571" t="str">
            <v>-</v>
          </cell>
          <cell r="E571">
            <v>4.88638784539818E-5</v>
          </cell>
          <cell r="F571">
            <v>4.9435305615039301E-5</v>
          </cell>
          <cell r="G571">
            <v>-5.4823745668996723E-9</v>
          </cell>
          <cell r="H571">
            <v>-1.6481078799769199E-8</v>
          </cell>
        </row>
        <row r="572">
          <cell r="A572" t="str">
            <v>T_C-HY-GSL-S1</v>
          </cell>
          <cell r="B572" t="str">
            <v>VAR_fout</v>
          </cell>
          <cell r="C572" t="str">
            <v>CO2_T</v>
          </cell>
          <cell r="D572">
            <v>3.353816303445428</v>
          </cell>
          <cell r="E572">
            <v>3.9329453783163504</v>
          </cell>
          <cell r="F572">
            <v>2.8472542745679204</v>
          </cell>
          <cell r="G572">
            <v>8.1205128054524138</v>
          </cell>
          <cell r="H572">
            <v>2.4085786495652699</v>
          </cell>
        </row>
        <row r="573">
          <cell r="A573" t="str">
            <v>T_C-HY-GSL-S1</v>
          </cell>
          <cell r="B573" t="str">
            <v>VAR_fout</v>
          </cell>
          <cell r="C573" t="str">
            <v>TPCAR</v>
          </cell>
          <cell r="D573">
            <v>5.1470869970851291E-2</v>
          </cell>
          <cell r="E573">
            <v>6.1732046925875236E-2</v>
          </cell>
          <cell r="F573">
            <v>4.4588394374337446E-2</v>
          </cell>
          <cell r="G573">
            <v>0.10637898979312695</v>
          </cell>
          <cell r="H573">
            <v>2.8776553346229455E-2</v>
          </cell>
        </row>
        <row r="574">
          <cell r="A574" t="str">
            <v>T_C-HY-GSL-S1</v>
          </cell>
          <cell r="B574" t="str">
            <v>VAR_fin</v>
          </cell>
          <cell r="C574" t="str">
            <v>TGSL</v>
          </cell>
          <cell r="D574">
            <v>4.5444665358339006E-2</v>
          </cell>
          <cell r="E574">
            <v>5.3291942795614514E-2</v>
          </cell>
          <cell r="F574">
            <v>3.8580681227207599E-2</v>
          </cell>
          <cell r="G574">
            <v>0.11003404885436856</v>
          </cell>
          <cell r="H574">
            <v>3.2636567067280027E-2</v>
          </cell>
        </row>
        <row r="575">
          <cell r="A575" t="str">
            <v>T_C-HY-GSL-S1</v>
          </cell>
          <cell r="B575" t="str">
            <v>VAR_ncap</v>
          </cell>
          <cell r="C575" t="str">
            <v>-</v>
          </cell>
          <cell r="E575">
            <v>3.7414552391073202E-5</v>
          </cell>
          <cell r="F575">
            <v>2.6228269310121398E-4</v>
          </cell>
          <cell r="G575">
            <v>1.1348751399490299E-2</v>
          </cell>
        </row>
        <row r="576">
          <cell r="A576" t="str">
            <v>T_C-HY-GSL-S1</v>
          </cell>
          <cell r="B576" t="str">
            <v>VAR_cap</v>
          </cell>
          <cell r="C576" t="str">
            <v>-</v>
          </cell>
          <cell r="D576">
            <v>5.6682715327866185E-3</v>
          </cell>
          <cell r="E576">
            <v>6.5956658291065869E-3</v>
          </cell>
          <cell r="F576">
            <v>6.7454206587403247E-3</v>
          </cell>
          <cell r="G576">
            <v>1.6146995965305139E-2</v>
          </cell>
          <cell r="H576">
            <v>4.369120620435576E-3</v>
          </cell>
        </row>
        <row r="577">
          <cell r="A577" t="str">
            <v>T_B_u-HYBDSL-S4</v>
          </cell>
          <cell r="B577" t="str">
            <v>VAR_fout</v>
          </cell>
          <cell r="C577" t="str">
            <v>CO2_T</v>
          </cell>
          <cell r="E577">
            <v>7.8920518680203496E-4</v>
          </cell>
          <cell r="F577">
            <v>3.0995505710856202E-3</v>
          </cell>
        </row>
        <row r="578">
          <cell r="A578" t="str">
            <v>T_B_u-HYBDSL-S4</v>
          </cell>
          <cell r="B578" t="str">
            <v>VAR_fout</v>
          </cell>
          <cell r="C578" t="str">
            <v>TPBSu</v>
          </cell>
          <cell r="E578">
            <v>5.679633004843693E-7</v>
          </cell>
          <cell r="F578">
            <v>2.294074910560264E-6</v>
          </cell>
        </row>
        <row r="579">
          <cell r="A579" t="str">
            <v>T_B_u-HYBDSL-S4</v>
          </cell>
          <cell r="B579" t="str">
            <v>VAR_fin</v>
          </cell>
          <cell r="C579" t="str">
            <v>TDSL</v>
          </cell>
          <cell r="E579">
            <v>1.0766782903165555E-5</v>
          </cell>
          <cell r="F579">
            <v>4.228581952367837E-5</v>
          </cell>
        </row>
        <row r="580">
          <cell r="A580" t="str">
            <v>T_B_u-HYBDSL-S4</v>
          </cell>
          <cell r="B580" t="str">
            <v>VAR_ncap</v>
          </cell>
          <cell r="C580" t="str">
            <v>-</v>
          </cell>
          <cell r="E580">
            <v>2.5706074399645801E-8</v>
          </cell>
          <cell r="F580">
            <v>3.3073943260673603E-8</v>
          </cell>
        </row>
        <row r="581">
          <cell r="A581" t="str">
            <v>T_B_u-HYBDSL-S4</v>
          </cell>
          <cell r="B581" t="str">
            <v>VAR_cap</v>
          </cell>
          <cell r="C581" t="str">
            <v>-</v>
          </cell>
          <cell r="E581">
            <v>2.5706074399645801E-8</v>
          </cell>
          <cell r="F581">
            <v>5.87800176603194E-8</v>
          </cell>
          <cell r="G581">
            <v>-5.3576430968340004E-9</v>
          </cell>
          <cell r="H581">
            <v>-1.15112621427535E-8</v>
          </cell>
        </row>
        <row r="582">
          <cell r="A582" t="str">
            <v>TFRLFDSLEXT</v>
          </cell>
          <cell r="B582" t="str">
            <v>VAR_fout</v>
          </cell>
          <cell r="C582" t="str">
            <v>CO2_T</v>
          </cell>
          <cell r="D582">
            <v>29.033294888779999</v>
          </cell>
          <cell r="E582">
            <v>20.329601466499099</v>
          </cell>
          <cell r="F582">
            <v>8.0900580216430595E-2</v>
          </cell>
          <cell r="G582">
            <v>8.4588510720590995E-2</v>
          </cell>
          <cell r="H582">
            <v>6.7005463835360199E-2</v>
          </cell>
        </row>
        <row r="583">
          <cell r="A583" t="str">
            <v>TFRLFDSLEXT</v>
          </cell>
          <cell r="B583" t="str">
            <v>VAR_fout</v>
          </cell>
          <cell r="C583" t="str">
            <v>TFRLF</v>
          </cell>
          <cell r="D583">
            <v>1.6053763896460758E-3</v>
          </cell>
          <cell r="E583">
            <v>1.1241115529689509E-3</v>
          </cell>
          <cell r="F583">
            <v>4.4733428253889633E-6</v>
          </cell>
          <cell r="G583">
            <v>4.6772644464352471E-6</v>
          </cell>
          <cell r="H583">
            <v>3.7050217700279577E-6</v>
          </cell>
        </row>
        <row r="584">
          <cell r="A584" t="str">
            <v>TFRLFDSLEXT</v>
          </cell>
          <cell r="B584" t="str">
            <v>VAR_fin</v>
          </cell>
          <cell r="C584" t="str">
            <v>TDSL</v>
          </cell>
          <cell r="D584">
            <v>0.39608860694106335</v>
          </cell>
          <cell r="E584">
            <v>0.27734790540926541</v>
          </cell>
          <cell r="F584">
            <v>1.103691408136842E-3</v>
          </cell>
          <cell r="G584">
            <v>1.1540042390257993E-3</v>
          </cell>
          <cell r="H584">
            <v>9.1412638247421801E-4</v>
          </cell>
        </row>
        <row r="585">
          <cell r="A585" t="str">
            <v>TFRLFDSLEXT</v>
          </cell>
          <cell r="B585" t="str">
            <v>VAR_ncap</v>
          </cell>
          <cell r="C585" t="str">
            <v>-</v>
          </cell>
          <cell r="D585">
            <v>1.4821443054938101E-4</v>
          </cell>
        </row>
        <row r="586">
          <cell r="A586" t="str">
            <v>TFRLFDSLEXT</v>
          </cell>
          <cell r="B586" t="str">
            <v>VAR_cap</v>
          </cell>
          <cell r="C586" t="str">
            <v>-</v>
          </cell>
          <cell r="D586">
            <v>1.4821443054938101E-4</v>
          </cell>
          <cell r="E586">
            <v>1.4821443054938101E-4</v>
          </cell>
          <cell r="F586">
            <v>5.9175416502400455E-7</v>
          </cell>
          <cell r="G586">
            <v>5.8011343052400462E-7</v>
          </cell>
          <cell r="H586">
            <v>5.5671161898200225E-7</v>
          </cell>
          <cell r="I586">
            <v>1.1093776767840855E-7</v>
          </cell>
        </row>
        <row r="587">
          <cell r="A587" t="str">
            <v>T_C-HY-GSL-S2</v>
          </cell>
          <cell r="B587" t="str">
            <v>VAR_fout</v>
          </cell>
          <cell r="C587" t="str">
            <v>CO2_T</v>
          </cell>
          <cell r="D587">
            <v>10.33289798222801</v>
          </cell>
          <cell r="E587">
            <v>15.261361653297913</v>
          </cell>
          <cell r="F587">
            <v>43.829031070475544</v>
          </cell>
          <cell r="G587">
            <v>38.150688548364379</v>
          </cell>
          <cell r="H587">
            <v>1.9606636081181679</v>
          </cell>
        </row>
        <row r="588">
          <cell r="A588" t="str">
            <v>T_C-HY-GSL-S2</v>
          </cell>
          <cell r="B588" t="str">
            <v>VAR_fout</v>
          </cell>
          <cell r="C588" t="str">
            <v>TPCAR</v>
          </cell>
          <cell r="D588">
            <v>0.22252773284997535</v>
          </cell>
          <cell r="E588">
            <v>0.39316520259734788</v>
          </cell>
          <cell r="F588">
            <v>1.1257384478505632</v>
          </cell>
          <cell r="G588">
            <v>0.97103416751751181</v>
          </cell>
          <cell r="H588">
            <v>4.7560672963386806E-2</v>
          </cell>
        </row>
        <row r="589">
          <cell r="A589" t="str">
            <v>T_C-HY-GSL-S2</v>
          </cell>
          <cell r="B589" t="str">
            <v>VAR_fin</v>
          </cell>
          <cell r="C589" t="str">
            <v>TGSL</v>
          </cell>
          <cell r="D589">
            <v>0.14001216778086739</v>
          </cell>
          <cell r="E589">
            <v>0.20679351833737009</v>
          </cell>
          <cell r="F589">
            <v>0.59388930989804234</v>
          </cell>
          <cell r="G589">
            <v>0.51694699930032972</v>
          </cell>
          <cell r="H589">
            <v>2.6567257562576819E-2</v>
          </cell>
        </row>
        <row r="590">
          <cell r="A590" t="str">
            <v>T_C-HY-GSL-S2</v>
          </cell>
          <cell r="B590" t="str">
            <v>VAR_ncap</v>
          </cell>
          <cell r="C590" t="str">
            <v>-</v>
          </cell>
          <cell r="E590">
            <v>6.0807384604725503E-4</v>
          </cell>
          <cell r="F590">
            <v>5.8144022687723E-2</v>
          </cell>
          <cell r="G590">
            <v>3.0548225968982399E-4</v>
          </cell>
        </row>
        <row r="591">
          <cell r="A591" t="str">
            <v>T_C-HY-GSL-S2</v>
          </cell>
          <cell r="B591" t="str">
            <v>VAR_cap</v>
          </cell>
          <cell r="C591" t="str">
            <v>-</v>
          </cell>
          <cell r="D591">
            <v>1.7226336886280957E-2</v>
          </cell>
          <cell r="E591">
            <v>2.9830237226480105E-2</v>
          </cell>
          <cell r="F591">
            <v>8.608328463623191E-2</v>
          </cell>
          <cell r="G591">
            <v>7.3681194159995647E-2</v>
          </cell>
          <cell r="H591">
            <v>4.9707347163348969E-3</v>
          </cell>
        </row>
        <row r="592">
          <cell r="A592" t="str">
            <v>TPSHPNGAEXT</v>
          </cell>
          <cell r="B592" t="str">
            <v>VAR_ncap</v>
          </cell>
          <cell r="C592" t="str">
            <v>-</v>
          </cell>
          <cell r="D592">
            <v>4.9571588225721797E-6</v>
          </cell>
          <cell r="E592">
            <v>5.8469268607910003E-6</v>
          </cell>
          <cell r="F592">
            <v>6.3992615405810601E-6</v>
          </cell>
          <cell r="G592">
            <v>4.8909812955161004E-6</v>
          </cell>
          <cell r="H592">
            <v>7.2780004474962796E-7</v>
          </cell>
          <cell r="I592">
            <v>2.9364953462152598E-7</v>
          </cell>
        </row>
        <row r="593">
          <cell r="A593" t="str">
            <v>TPSHPNGAEXT</v>
          </cell>
          <cell r="B593" t="str">
            <v>VAR_cap</v>
          </cell>
          <cell r="C593" t="str">
            <v>-</v>
          </cell>
          <cell r="D593">
            <v>4.9571588225721797E-6</v>
          </cell>
          <cell r="E593">
            <v>1.08040856833632E-5</v>
          </cell>
          <cell r="F593">
            <v>1.3091120637536179E-5</v>
          </cell>
          <cell r="G593">
            <v>1.2009043923203502E-5</v>
          </cell>
          <cell r="H593">
            <v>-5.7412841041389891E-7</v>
          </cell>
          <cell r="I593">
            <v>-7.2623906755401828E-9</v>
          </cell>
        </row>
        <row r="594">
          <cell r="A594" t="str">
            <v>T_C-HY-DSL-S1</v>
          </cell>
          <cell r="B594" t="str">
            <v>VAR_fout</v>
          </cell>
          <cell r="C594" t="str">
            <v>CO2_T</v>
          </cell>
          <cell r="D594">
            <v>2.3599398599713798E-3</v>
          </cell>
          <cell r="E594">
            <v>2.3836208743810448E-2</v>
          </cell>
          <cell r="F594">
            <v>0.14052123038491288</v>
          </cell>
          <cell r="G594">
            <v>0.23151856526000675</v>
          </cell>
          <cell r="H594">
            <v>5.6335824418097494E-2</v>
          </cell>
        </row>
        <row r="595">
          <cell r="A595" t="str">
            <v>T_C-HY-DSL-S1</v>
          </cell>
          <cell r="B595" t="str">
            <v>VAR_fout</v>
          </cell>
          <cell r="C595" t="str">
            <v>TPCAR</v>
          </cell>
          <cell r="D595">
            <v>1.346553920101315E-5</v>
          </cell>
          <cell r="E595">
            <v>5.1013886180242471E-4</v>
          </cell>
          <cell r="F595">
            <v>2.7008685860442356E-3</v>
          </cell>
          <cell r="G595">
            <v>3.6540635781338346E-3</v>
          </cell>
          <cell r="H595">
            <v>7.520896333405618E-4</v>
          </cell>
        </row>
        <row r="596">
          <cell r="A596" t="str">
            <v>T_C-HY-DSL-S1</v>
          </cell>
          <cell r="B596" t="str">
            <v>VAR_fin</v>
          </cell>
          <cell r="C596" t="str">
            <v>TDSL</v>
          </cell>
          <cell r="D596">
            <v>3.2195632468913755E-5</v>
          </cell>
          <cell r="E596">
            <v>3.2518702242579088E-4</v>
          </cell>
          <cell r="F596">
            <v>1.9170699916086318E-3</v>
          </cell>
          <cell r="G596">
            <v>3.1585070294680427E-3</v>
          </cell>
          <cell r="H596">
            <v>7.6856513530828901E-4</v>
          </cell>
        </row>
        <row r="597">
          <cell r="A597" t="str">
            <v>T_C-HY-DSL-S1</v>
          </cell>
          <cell r="B597" t="str">
            <v>VAR_ncap</v>
          </cell>
          <cell r="C597" t="str">
            <v>-</v>
          </cell>
          <cell r="E597">
            <v>5.3987165559614402E-5</v>
          </cell>
          <cell r="F597">
            <v>3.5461044965495899E-4</v>
          </cell>
          <cell r="G597">
            <v>2.11012806644656E-4</v>
          </cell>
        </row>
        <row r="598">
          <cell r="A598" t="str">
            <v>T_C-HY-DSL-S1</v>
          </cell>
          <cell r="B598" t="str">
            <v>VAR_cap</v>
          </cell>
          <cell r="C598" t="str">
            <v>-</v>
          </cell>
          <cell r="D598">
            <v>1.5999999999999999E-6</v>
          </cell>
          <cell r="E598">
            <v>5.4846413396614463E-5</v>
          </cell>
          <cell r="F598">
            <v>4.0165768313985895E-4</v>
          </cell>
          <cell r="G598">
            <v>5.4891473142622889E-4</v>
          </cell>
          <cell r="H598">
            <v>1.104040014616188E-4</v>
          </cell>
        </row>
        <row r="599">
          <cell r="A599" t="str">
            <v>T_C-HY-GSL-S3</v>
          </cell>
          <cell r="B599" t="str">
            <v>VAR_fout</v>
          </cell>
          <cell r="C599" t="str">
            <v>CO2_T</v>
          </cell>
          <cell r="D599">
            <v>7.681570818264456</v>
          </cell>
          <cell r="E599">
            <v>105.83490441111556</v>
          </cell>
          <cell r="F599">
            <v>100.0543225821295</v>
          </cell>
          <cell r="G599">
            <v>80.122575580366615</v>
          </cell>
          <cell r="H599">
            <v>2.656919415568108E-2</v>
          </cell>
        </row>
        <row r="600">
          <cell r="A600" t="str">
            <v>T_C-HY-GSL-S3</v>
          </cell>
          <cell r="B600" t="str">
            <v>VAR_fout</v>
          </cell>
          <cell r="C600" t="str">
            <v>TPCAR</v>
          </cell>
          <cell r="D600">
            <v>0.20259148034922056</v>
          </cell>
          <cell r="E600">
            <v>3.5876379258963533</v>
          </cell>
          <cell r="F600">
            <v>3.3885330660349764</v>
          </cell>
          <cell r="G600">
            <v>2.7275626166479374</v>
          </cell>
          <cell r="H600">
            <v>2.8365985693420395E-4</v>
          </cell>
        </row>
        <row r="601">
          <cell r="A601" t="str">
            <v>T_C-HY-GSL-S3</v>
          </cell>
          <cell r="B601" t="str">
            <v>VAR_fin</v>
          </cell>
          <cell r="C601" t="str">
            <v>TGSL</v>
          </cell>
          <cell r="D601">
            <v>0.10408632545073769</v>
          </cell>
          <cell r="E601">
            <v>1.4340772955435701</v>
          </cell>
          <cell r="F601">
            <v>1.3557496284841384</v>
          </cell>
          <cell r="G601">
            <v>1.0856717558315252</v>
          </cell>
          <cell r="H601">
            <v>3.6001618097128776E-4</v>
          </cell>
        </row>
        <row r="602">
          <cell r="A602" t="str">
            <v>T_C-HY-GSL-S3</v>
          </cell>
          <cell r="B602" t="str">
            <v>VAR_ncap</v>
          </cell>
          <cell r="C602" t="str">
            <v>-</v>
          </cell>
          <cell r="E602">
            <v>0.22372072868996501</v>
          </cell>
          <cell r="F602">
            <v>6.8633183101796696E-5</v>
          </cell>
          <cell r="G602">
            <v>4.2316047492674899E-5</v>
          </cell>
        </row>
        <row r="603">
          <cell r="A603" t="str">
            <v>T_C-HY-GSL-S3</v>
          </cell>
          <cell r="B603" t="str">
            <v>VAR_cap</v>
          </cell>
          <cell r="C603" t="str">
            <v>-</v>
          </cell>
          <cell r="D603">
            <v>1.4248116137843714E-2</v>
          </cell>
          <cell r="E603">
            <v>0.24667683620019759</v>
          </cell>
          <cell r="F603">
            <v>0.23302854653114463</v>
          </cell>
          <cell r="G603">
            <v>0.18755798636376264</v>
          </cell>
          <cell r="H603">
            <v>2.1919587845719183E-5</v>
          </cell>
        </row>
        <row r="604">
          <cell r="A604" t="str">
            <v>T_C-HY-DSL-S2</v>
          </cell>
          <cell r="B604" t="str">
            <v>VAR_fout</v>
          </cell>
          <cell r="C604" t="str">
            <v>CO2_T</v>
          </cell>
          <cell r="D604">
            <v>0.1947207486590439</v>
          </cell>
          <cell r="E604">
            <v>49.839338598981499</v>
          </cell>
          <cell r="F604">
            <v>100.22362937670478</v>
          </cell>
          <cell r="G604">
            <v>84.653183885314391</v>
          </cell>
          <cell r="H604">
            <v>3.3092747432915908</v>
          </cell>
        </row>
        <row r="605">
          <cell r="A605" t="str">
            <v>T_C-HY-DSL-S2</v>
          </cell>
          <cell r="B605" t="str">
            <v>VAR_fout</v>
          </cell>
          <cell r="C605" t="str">
            <v>TPCAR</v>
          </cell>
          <cell r="D605">
            <v>3.1271082092102099E-3</v>
          </cell>
          <cell r="E605">
            <v>1.8232268691473823</v>
          </cell>
          <cell r="F605">
            <v>3.1375104593182934</v>
          </cell>
          <cell r="G605">
            <v>2.6284528067348618</v>
          </cell>
          <cell r="H605">
            <v>8.737034131512196E-2</v>
          </cell>
        </row>
        <row r="606">
          <cell r="A606" t="str">
            <v>T_C-HY-DSL-S2</v>
          </cell>
          <cell r="B606" t="str">
            <v>VAR_fin</v>
          </cell>
          <cell r="C606" t="str">
            <v>TDSL</v>
          </cell>
          <cell r="D606">
            <v>2.6564904319105681E-3</v>
          </cell>
          <cell r="E606">
            <v>0.67993640653453769</v>
          </cell>
          <cell r="F606">
            <v>1.367307358481646</v>
          </cell>
          <cell r="G606">
            <v>1.1548865468665013</v>
          </cell>
          <cell r="H606">
            <v>4.5146995133582307E-2</v>
          </cell>
        </row>
        <row r="607">
          <cell r="A607" t="str">
            <v>T_C-HY-DSL-S2</v>
          </cell>
          <cell r="B607" t="str">
            <v>VAR_ncap</v>
          </cell>
          <cell r="C607" t="str">
            <v>-</v>
          </cell>
          <cell r="E607">
            <v>0.13967238405155499</v>
          </cell>
          <cell r="F607">
            <v>0.109093840413944</v>
          </cell>
          <cell r="G607">
            <v>1.18577495181263E-4</v>
          </cell>
        </row>
        <row r="608">
          <cell r="A608" t="str">
            <v>T_C-HY-DSL-S2</v>
          </cell>
          <cell r="B608" t="str">
            <v>VAR_cap</v>
          </cell>
          <cell r="C608" t="str">
            <v>-</v>
          </cell>
          <cell r="D608">
            <v>2.597567671066842E-4</v>
          </cell>
          <cell r="E608">
            <v>0.13833353294283945</v>
          </cell>
          <cell r="F608">
            <v>0.23805982399371972</v>
          </cell>
          <cell r="G608">
            <v>0.19945117558172626</v>
          </cell>
          <cell r="H608">
            <v>9.1523348507256772E-3</v>
          </cell>
        </row>
        <row r="609">
          <cell r="A609" t="str">
            <v>D-T-ELC-Bus_c_S1</v>
          </cell>
          <cell r="B609" t="str">
            <v>VAR_fout</v>
          </cell>
          <cell r="C609" t="str">
            <v>T-ELC-Bus_c_BatSTGin_S1</v>
          </cell>
          <cell r="D609">
            <v>3.8499433152952827E-4</v>
          </cell>
          <cell r="E609">
            <v>1.6336223589554877E-3</v>
          </cell>
          <cell r="F609">
            <v>2.4763357017093522E-3</v>
          </cell>
          <cell r="G609">
            <v>0.14634030532948236</v>
          </cell>
          <cell r="H609">
            <v>0.14274043501986636</v>
          </cell>
          <cell r="I609">
            <v>0.1214319881696754</v>
          </cell>
        </row>
        <row r="610">
          <cell r="A610" t="str">
            <v>D-T-ELC-Bus_c_S1</v>
          </cell>
          <cell r="B610" t="str">
            <v>VAR_fin</v>
          </cell>
          <cell r="C610" t="str">
            <v>TELC</v>
          </cell>
          <cell r="D610">
            <v>3.8499433152952827E-4</v>
          </cell>
          <cell r="E610">
            <v>1.6336223589554877E-3</v>
          </cell>
          <cell r="F610">
            <v>2.4763357017093522E-3</v>
          </cell>
          <cell r="G610">
            <v>0.14634030532948236</v>
          </cell>
          <cell r="H610">
            <v>0.14274043501986636</v>
          </cell>
          <cell r="I610">
            <v>0.1214319881696754</v>
          </cell>
        </row>
        <row r="611">
          <cell r="A611" t="str">
            <v>D-T-ELC-Bus_c_S1</v>
          </cell>
          <cell r="B611" t="str">
            <v>VAR_ncap</v>
          </cell>
          <cell r="C611" t="str">
            <v>-</v>
          </cell>
          <cell r="D611">
            <v>6.1038861514572606E-5</v>
          </cell>
          <cell r="E611">
            <v>3.3600043235786097E-4</v>
          </cell>
          <cell r="F611">
            <v>1.6615234287689599E-4</v>
          </cell>
          <cell r="G611">
            <v>1.8396068200715002E-2</v>
          </cell>
          <cell r="H611">
            <v>1.42848598368156E-2</v>
          </cell>
          <cell r="I611">
            <v>7.9859029124672801E-3</v>
          </cell>
        </row>
        <row r="612">
          <cell r="A612" t="str">
            <v>D-T-ELC-Bus_c_S1</v>
          </cell>
          <cell r="B612" t="str">
            <v>VAR_cap</v>
          </cell>
          <cell r="C612" t="str">
            <v>-</v>
          </cell>
          <cell r="D612">
            <v>6.1038861514572606E-5</v>
          </cell>
          <cell r="E612">
            <v>3.9703929387243303E-4</v>
          </cell>
          <cell r="F612">
            <v>5.6319163674932904E-4</v>
          </cell>
          <cell r="G612">
            <v>1.8898364391641099E-2</v>
          </cell>
          <cell r="H612">
            <v>1.7555922928185402E-2</v>
          </cell>
          <cell r="I612">
            <v>1.5152067220221501E-2</v>
          </cell>
        </row>
        <row r="613">
          <cell r="A613" t="str">
            <v>T_C-HY-GSL-S4</v>
          </cell>
          <cell r="B613" t="str">
            <v>VAR_fout</v>
          </cell>
          <cell r="C613" t="str">
            <v>CO2_T</v>
          </cell>
          <cell r="D613">
            <v>6.6869063708708154</v>
          </cell>
          <cell r="E613">
            <v>10.052888787861862</v>
          </cell>
          <cell r="F613">
            <v>9.4958698112699906</v>
          </cell>
          <cell r="G613">
            <v>8.0719428863728506</v>
          </cell>
          <cell r="H613">
            <v>2.7663601998627788E-2</v>
          </cell>
        </row>
        <row r="614">
          <cell r="A614" t="str">
            <v>T_C-HY-GSL-S4</v>
          </cell>
          <cell r="B614" t="str">
            <v>VAR_fout</v>
          </cell>
          <cell r="C614" t="str">
            <v>TPCAR</v>
          </cell>
          <cell r="D614">
            <v>0.10343748250826272</v>
          </cell>
          <cell r="E614">
            <v>0.18097372137491413</v>
          </cell>
          <cell r="F614">
            <v>0.17257195070743273</v>
          </cell>
          <cell r="G614">
            <v>0.14595817592817167</v>
          </cell>
          <cell r="H614">
            <v>2.7249385264010084E-4</v>
          </cell>
        </row>
        <row r="615">
          <cell r="A615" t="str">
            <v>T_C-HY-GSL-S4</v>
          </cell>
          <cell r="B615" t="str">
            <v>VAR_fin</v>
          </cell>
          <cell r="C615" t="str">
            <v>TGSL</v>
          </cell>
          <cell r="D615">
            <v>9.0608487410173702E-2</v>
          </cell>
          <cell r="E615">
            <v>0.13621800525558087</v>
          </cell>
          <cell r="F615">
            <v>0.12867032264593489</v>
          </cell>
          <cell r="G615">
            <v>0.109375919869551</v>
          </cell>
          <cell r="H615">
            <v>3.7484555553696198E-4</v>
          </cell>
        </row>
        <row r="616">
          <cell r="A616" t="str">
            <v>T_C-HY-GSL-S4</v>
          </cell>
          <cell r="B616" t="str">
            <v>VAR_ncap</v>
          </cell>
          <cell r="C616" t="str">
            <v>-</v>
          </cell>
          <cell r="E616">
            <v>1.76906748218616E-4</v>
          </cell>
          <cell r="F616">
            <v>6.3900414812378899E-5</v>
          </cell>
          <cell r="G616">
            <v>5.0985667792037597E-5</v>
          </cell>
        </row>
        <row r="617">
          <cell r="A617" t="str">
            <v>T_C-HY-GSL-S4</v>
          </cell>
          <cell r="B617" t="str">
            <v>VAR_cap</v>
          </cell>
          <cell r="C617" t="str">
            <v>-</v>
          </cell>
          <cell r="D617">
            <v>8.3190265210246958E-3</v>
          </cell>
          <cell r="E617">
            <v>1.4252737354671946E-2</v>
          </cell>
          <cell r="F617">
            <v>1.372805386172858E-2</v>
          </cell>
          <cell r="G617">
            <v>1.1527347472694419E-2</v>
          </cell>
          <cell r="H617">
            <v>2.4842101587675775E-5</v>
          </cell>
        </row>
        <row r="618">
          <cell r="A618" t="str">
            <v>T_C-HY-DSL-S3</v>
          </cell>
          <cell r="B618" t="str">
            <v>VAR_fout</v>
          </cell>
          <cell r="C618" t="str">
            <v>CO2_T</v>
          </cell>
          <cell r="D618">
            <v>2.0395457585830181</v>
          </cell>
          <cell r="E618">
            <v>3.3506167573299463</v>
          </cell>
          <cell r="F618">
            <v>3.234484681861757</v>
          </cell>
          <cell r="G618">
            <v>2.4727012908448356</v>
          </cell>
          <cell r="H618">
            <v>2.3128762343232662E-2</v>
          </cell>
        </row>
        <row r="619">
          <cell r="A619" t="str">
            <v>T_C-HY-DSL-S3</v>
          </cell>
          <cell r="B619" t="str">
            <v>VAR_fout</v>
          </cell>
          <cell r="C619" t="str">
            <v>TPCAR</v>
          </cell>
          <cell r="D619">
            <v>2.5312391208141494E-2</v>
          </cell>
          <cell r="E619">
            <v>5.4473944675151265E-2</v>
          </cell>
          <cell r="F619">
            <v>5.2436763545485869E-2</v>
          </cell>
          <cell r="G619">
            <v>4.2183180600902793E-2</v>
          </cell>
          <cell r="H619">
            <v>2.3780630736674996E-4</v>
          </cell>
        </row>
        <row r="620">
          <cell r="A620" t="str">
            <v>T_C-HY-DSL-S3</v>
          </cell>
          <cell r="B620" t="str">
            <v>VAR_fin</v>
          </cell>
          <cell r="C620" t="str">
            <v>TDSL</v>
          </cell>
          <cell r="D620">
            <v>2.7824635178485862E-2</v>
          </cell>
          <cell r="E620">
            <v>4.5711006239153404E-2</v>
          </cell>
          <cell r="F620">
            <v>4.4126666873966588E-2</v>
          </cell>
          <cell r="G620">
            <v>3.3733987596791713E-2</v>
          </cell>
          <cell r="H620">
            <v>3.1553563906183679E-4</v>
          </cell>
        </row>
        <row r="621">
          <cell r="A621" t="str">
            <v>T_C-HY-DSL-S3</v>
          </cell>
          <cell r="B621" t="str">
            <v>VAR_ncap</v>
          </cell>
          <cell r="C621" t="str">
            <v>-</v>
          </cell>
          <cell r="E621">
            <v>7.4145575678322804E-5</v>
          </cell>
          <cell r="F621">
            <v>5.97493623955617E-5</v>
          </cell>
          <cell r="G621">
            <v>3.5252352454879803E-5</v>
          </cell>
        </row>
        <row r="622">
          <cell r="A622" t="str">
            <v>T_C-HY-DSL-S3</v>
          </cell>
          <cell r="B622" t="str">
            <v>VAR_cap</v>
          </cell>
          <cell r="C622" t="str">
            <v>-</v>
          </cell>
          <cell r="D622">
            <v>1.8559749138824353E-3</v>
          </cell>
          <cell r="E622">
            <v>3.7473017237867829E-3</v>
          </cell>
          <cell r="F622">
            <v>3.6258533425009075E-3</v>
          </cell>
          <cell r="G622">
            <v>2.9172441262672838E-3</v>
          </cell>
          <cell r="H622">
            <v>1.8472939393199291E-5</v>
          </cell>
        </row>
        <row r="623">
          <cell r="A623" t="str">
            <v>D-T-ELC-Bus_c_S2</v>
          </cell>
          <cell r="B623" t="str">
            <v>VAR_fout</v>
          </cell>
          <cell r="C623" t="str">
            <v>T-ELC-Bus_c_BatSTGin_S2</v>
          </cell>
          <cell r="D623">
            <v>1.0061333173790364E-3</v>
          </cell>
          <cell r="E623">
            <v>2.5035870706070864E-3</v>
          </cell>
          <cell r="F623">
            <v>2.7822029394023282E-3</v>
          </cell>
          <cell r="G623">
            <v>0.17857204251493639</v>
          </cell>
          <cell r="H623">
            <v>0.17087208388371833</v>
          </cell>
          <cell r="I623">
            <v>0.15056265957379072</v>
          </cell>
        </row>
        <row r="624">
          <cell r="A624" t="str">
            <v>D-T-ELC-Bus_c_S2</v>
          </cell>
          <cell r="B624" t="str">
            <v>VAR_fin</v>
          </cell>
          <cell r="C624" t="str">
            <v>TELC</v>
          </cell>
          <cell r="D624">
            <v>1.0061333173790364E-3</v>
          </cell>
          <cell r="E624">
            <v>2.5035870706070864E-3</v>
          </cell>
          <cell r="F624">
            <v>2.7822029394023282E-3</v>
          </cell>
          <cell r="G624">
            <v>0.17857204251493639</v>
          </cell>
          <cell r="H624">
            <v>0.17087208388371833</v>
          </cell>
          <cell r="I624">
            <v>0.15056265957379072</v>
          </cell>
        </row>
        <row r="625">
          <cell r="A625" t="str">
            <v>D-T-ELC-Bus_c_S2</v>
          </cell>
          <cell r="B625" t="str">
            <v>VAR_ncap</v>
          </cell>
          <cell r="C625" t="str">
            <v>-</v>
          </cell>
          <cell r="D625">
            <v>1.2322002179678099E-4</v>
          </cell>
          <cell r="E625">
            <v>1.51334898315204E-4</v>
          </cell>
          <cell r="F625">
            <v>4.3834951440533801E-5</v>
          </cell>
          <cell r="G625">
            <v>2.2252460129729201E-2</v>
          </cell>
          <cell r="H625">
            <v>1.7036510562505099E-2</v>
          </cell>
          <cell r="I625">
            <v>1.0287785208526801E-2</v>
          </cell>
        </row>
        <row r="626">
          <cell r="A626" t="str">
            <v>D-T-ELC-Bus_c_S2</v>
          </cell>
          <cell r="B626" t="str">
            <v>VAR_cap</v>
          </cell>
          <cell r="C626" t="str">
            <v>-</v>
          </cell>
          <cell r="D626">
            <v>1.2322002179678099E-4</v>
          </cell>
          <cell r="E626">
            <v>2.7455492011198502E-4</v>
          </cell>
          <cell r="F626">
            <v>3.1838987155251899E-4</v>
          </cell>
          <cell r="G626">
            <v>2.2517738487498499E-2</v>
          </cell>
          <cell r="H626">
            <v>2.0998973185733499E-2</v>
          </cell>
          <cell r="I626">
            <v>1.8835381886401902E-2</v>
          </cell>
        </row>
        <row r="627">
          <cell r="A627" t="str">
            <v>T_C-HY-DSL-S4</v>
          </cell>
          <cell r="B627" t="str">
            <v>VAR_fout</v>
          </cell>
          <cell r="C627" t="str">
            <v>CO2_T</v>
          </cell>
          <cell r="D627">
            <v>2.5560039480374352</v>
          </cell>
          <cell r="E627">
            <v>5.315757031922816</v>
          </cell>
          <cell r="F627">
            <v>5.0618974217108574</v>
          </cell>
          <cell r="G627">
            <v>4.1976347643806369</v>
          </cell>
          <cell r="H627">
            <v>2.3491552441089789E-2</v>
          </cell>
        </row>
        <row r="628">
          <cell r="A628" t="str">
            <v>T_C-HY-DSL-S4</v>
          </cell>
          <cell r="B628" t="str">
            <v>VAR_fout</v>
          </cell>
          <cell r="C628" t="str">
            <v>TPCAR</v>
          </cell>
          <cell r="D628">
            <v>4.6937926283228362E-2</v>
          </cell>
          <cell r="E628">
            <v>0.11455465724220112</v>
          </cell>
          <cell r="F628">
            <v>0.10957552750252919</v>
          </cell>
          <cell r="G628">
            <v>9.2259110291977212E-2</v>
          </cell>
          <cell r="H628">
            <v>2.3862625507060526E-4</v>
          </cell>
        </row>
        <row r="629">
          <cell r="A629" t="str">
            <v>T_C-HY-DSL-S4</v>
          </cell>
          <cell r="B629" t="str">
            <v>VAR_fin</v>
          </cell>
          <cell r="C629" t="str">
            <v>TDSL</v>
          </cell>
          <cell r="D629">
            <v>3.4870449495735742E-2</v>
          </cell>
          <cell r="E629">
            <v>7.25205597806661E-2</v>
          </cell>
          <cell r="F629">
            <v>6.9057263597692417E-2</v>
          </cell>
          <cell r="G629">
            <v>5.7266504288958152E-2</v>
          </cell>
          <cell r="H629">
            <v>3.2048502648144309E-4</v>
          </cell>
        </row>
        <row r="630">
          <cell r="A630" t="str">
            <v>T_C-HY-DSL-S4</v>
          </cell>
          <cell r="B630" t="str">
            <v>VAR_ncap</v>
          </cell>
          <cell r="C630" t="str">
            <v>-</v>
          </cell>
          <cell r="E630">
            <v>2.5559386783608601E-4</v>
          </cell>
          <cell r="F630">
            <v>6.6704748547145496E-5</v>
          </cell>
          <cell r="G630">
            <v>4.23263146283451E-5</v>
          </cell>
        </row>
        <row r="631">
          <cell r="A631" t="str">
            <v>T_C-HY-DSL-S4</v>
          </cell>
          <cell r="B631" t="str">
            <v>VAR_cap</v>
          </cell>
          <cell r="C631" t="str">
            <v>-</v>
          </cell>
          <cell r="D631">
            <v>3.7726632827939427E-3</v>
          </cell>
          <cell r="E631">
            <v>9.0218949692098139E-3</v>
          </cell>
          <cell r="F631">
            <v>8.6651555361690093E-3</v>
          </cell>
          <cell r="G631">
            <v>7.2965204679657893E-3</v>
          </cell>
          <cell r="H631">
            <v>2.176023940600366E-5</v>
          </cell>
        </row>
        <row r="632">
          <cell r="A632" t="str">
            <v>D-T-ELC-Bus_c_S3</v>
          </cell>
          <cell r="B632" t="str">
            <v>VAR_fout</v>
          </cell>
          <cell r="C632" t="str">
            <v>T-ELC-Bus_c_BatSTGin_S3</v>
          </cell>
          <cell r="D632">
            <v>3.4740202966041076E-4</v>
          </cell>
          <cell r="E632">
            <v>5.8304168477797073E-4</v>
          </cell>
          <cell r="F632">
            <v>7.1479831551534898E-4</v>
          </cell>
          <cell r="G632">
            <v>4.342285154934028E-2</v>
          </cell>
          <cell r="H632">
            <v>4.322026827158526E-2</v>
          </cell>
          <cell r="I632">
            <v>3.8130278984704599E-2</v>
          </cell>
        </row>
        <row r="633">
          <cell r="A633" t="str">
            <v>D-T-ELC-Bus_c_S3</v>
          </cell>
          <cell r="B633" t="str">
            <v>VAR_fin</v>
          </cell>
          <cell r="C633" t="str">
            <v>TELC</v>
          </cell>
          <cell r="D633">
            <v>3.4740202966041076E-4</v>
          </cell>
          <cell r="E633">
            <v>5.8304168477797073E-4</v>
          </cell>
          <cell r="F633">
            <v>7.1479831551534898E-4</v>
          </cell>
          <cell r="G633">
            <v>4.342285154934028E-2</v>
          </cell>
          <cell r="H633">
            <v>4.322026827158526E-2</v>
          </cell>
          <cell r="I633">
            <v>3.8130278984704599E-2</v>
          </cell>
        </row>
        <row r="634">
          <cell r="A634" t="str">
            <v>D-T-ELC-Bus_c_S3</v>
          </cell>
          <cell r="B634" t="str">
            <v>VAR_ncap</v>
          </cell>
          <cell r="C634" t="str">
            <v>-</v>
          </cell>
          <cell r="D634">
            <v>4.8236649428417297E-5</v>
          </cell>
          <cell r="E634">
            <v>1.9014317306903301E-5</v>
          </cell>
          <cell r="F634">
            <v>1.6830605352920399E-5</v>
          </cell>
          <cell r="G634">
            <v>4.5734337107073602E-3</v>
          </cell>
          <cell r="H634">
            <v>4.1091804488234598E-3</v>
          </cell>
          <cell r="I634">
            <v>3.2844410304734501E-3</v>
          </cell>
        </row>
        <row r="635">
          <cell r="A635" t="str">
            <v>D-T-ELC-Bus_c_S3</v>
          </cell>
          <cell r="B635" t="str">
            <v>VAR_cap</v>
          </cell>
          <cell r="C635" t="str">
            <v>-</v>
          </cell>
          <cell r="D635">
            <v>4.8236649428417297E-5</v>
          </cell>
          <cell r="E635">
            <v>6.7250966735320696E-5</v>
          </cell>
          <cell r="F635">
            <v>8.4081572088240994E-5</v>
          </cell>
          <cell r="G635">
            <v>4.62322753918491E-3</v>
          </cell>
          <cell r="H635">
            <v>5.2524388363455396E-3</v>
          </cell>
          <cell r="I635">
            <v>4.6919226409019498E-3</v>
          </cell>
        </row>
        <row r="636">
          <cell r="A636" t="str">
            <v>D-T-ELC-Bus_c_S4</v>
          </cell>
          <cell r="B636" t="str">
            <v>VAR_fout</v>
          </cell>
          <cell r="C636" t="str">
            <v>T-ELC-Bus_c_BatSTGin_S4</v>
          </cell>
          <cell r="D636">
            <v>3.1263227622548542E-6</v>
          </cell>
          <cell r="E636">
            <v>7.3112497463357956E-5</v>
          </cell>
          <cell r="F636">
            <v>1.5075480566841828E-4</v>
          </cell>
          <cell r="G636">
            <v>9.2918941174906938E-5</v>
          </cell>
          <cell r="H636">
            <v>6.3072153235672077E-4</v>
          </cell>
          <cell r="I636">
            <v>4.2421428040566203E-4</v>
          </cell>
        </row>
        <row r="637">
          <cell r="A637" t="str">
            <v>D-T-ELC-Bus_c_S4</v>
          </cell>
          <cell r="B637" t="str">
            <v>VAR_fin</v>
          </cell>
          <cell r="C637" t="str">
            <v>TELC</v>
          </cell>
          <cell r="D637">
            <v>3.1263227622548542E-6</v>
          </cell>
          <cell r="E637">
            <v>7.3112497463357956E-5</v>
          </cell>
          <cell r="F637">
            <v>1.5075480566841828E-4</v>
          </cell>
          <cell r="G637">
            <v>9.2918941174906938E-5</v>
          </cell>
          <cell r="H637">
            <v>6.3072153235672077E-4</v>
          </cell>
          <cell r="I637">
            <v>4.2421428040566203E-4</v>
          </cell>
        </row>
        <row r="638">
          <cell r="A638" t="str">
            <v>D-T-ELC-Bus_c_S4</v>
          </cell>
          <cell r="B638" t="str">
            <v>VAR_ncap</v>
          </cell>
          <cell r="C638" t="str">
            <v>-</v>
          </cell>
          <cell r="D638">
            <v>9.0030854116378607E-6</v>
          </cell>
          <cell r="E638">
            <v>6.0049820168365197E-6</v>
          </cell>
          <cell r="F638">
            <v>4.0345665004179899E-6</v>
          </cell>
          <cell r="G638">
            <v>3.2344756884096099E-6</v>
          </cell>
          <cell r="H638">
            <v>1.11837903664089E-4</v>
          </cell>
          <cell r="I638">
            <v>5.5685108254171001E-5</v>
          </cell>
        </row>
        <row r="639">
          <cell r="A639" t="str">
            <v>D-T-ELC-Bus_c_S4</v>
          </cell>
          <cell r="B639" t="str">
            <v>VAR_cap</v>
          </cell>
          <cell r="C639" t="str">
            <v>-</v>
          </cell>
          <cell r="D639">
            <v>9.0030854116378607E-6</v>
          </cell>
          <cell r="E639">
            <v>1.5008067428474401E-5</v>
          </cell>
          <cell r="F639">
            <v>1.90426339288924E-5</v>
          </cell>
          <cell r="G639">
            <v>9.3927910112573995E-6</v>
          </cell>
          <cell r="H639">
            <v>1.2245230989932701E-4</v>
          </cell>
          <cell r="I639">
            <v>7.5311389457455405E-5</v>
          </cell>
        </row>
        <row r="640">
          <cell r="A640" t="str">
            <v>D-TH2O</v>
          </cell>
          <cell r="B640" t="str">
            <v>VAR_fout</v>
          </cell>
          <cell r="C640" t="str">
            <v>TH2O</v>
          </cell>
          <cell r="D640">
            <v>5.0908195944825664E-3</v>
          </cell>
          <cell r="E640">
            <v>1.6136273138390111E-2</v>
          </cell>
          <cell r="F640">
            <v>1.6912249222962205E-2</v>
          </cell>
          <cell r="G640">
            <v>3.5534623279790109E-2</v>
          </cell>
          <cell r="H640">
            <v>0.85476151143246626</v>
          </cell>
          <cell r="I640">
            <v>1.1670048631991792</v>
          </cell>
        </row>
        <row r="641">
          <cell r="A641" t="str">
            <v>D-TH2O</v>
          </cell>
          <cell r="B641" t="str">
            <v>VAR_fin</v>
          </cell>
          <cell r="C641" t="str">
            <v>H2</v>
          </cell>
          <cell r="D641">
            <v>5.0908195944825664E-3</v>
          </cell>
          <cell r="E641">
            <v>1.6136273138390111E-2</v>
          </cell>
          <cell r="F641">
            <v>1.6912249222962205E-2</v>
          </cell>
          <cell r="G641">
            <v>3.5534623279790109E-2</v>
          </cell>
          <cell r="H641">
            <v>0.85476151143246626</v>
          </cell>
          <cell r="I641">
            <v>1.1670048631991792</v>
          </cell>
        </row>
        <row r="642">
          <cell r="A642" t="str">
            <v>D-TH2O</v>
          </cell>
          <cell r="B642" t="str">
            <v>VAR_ncap</v>
          </cell>
          <cell r="C642" t="str">
            <v>-</v>
          </cell>
          <cell r="D642">
            <v>1.0495445037637301E-3</v>
          </cell>
          <cell r="E642">
            <v>1.9621843626764501E-3</v>
          </cell>
          <cell r="F642">
            <v>4.6091800132866901E-5</v>
          </cell>
          <cell r="G642">
            <v>6.5045913505491198E-3</v>
          </cell>
          <cell r="H642">
            <v>0.118573528469782</v>
          </cell>
          <cell r="I642">
            <v>8.8752327505843595E-2</v>
          </cell>
        </row>
        <row r="643">
          <cell r="A643" t="str">
            <v>D-TH2O</v>
          </cell>
          <cell r="B643" t="str">
            <v>VAR_cap</v>
          </cell>
          <cell r="C643" t="str">
            <v>-</v>
          </cell>
          <cell r="D643">
            <v>1.0495445037637301E-3</v>
          </cell>
          <cell r="E643">
            <v>3.01172886644018E-3</v>
          </cell>
          <cell r="F643">
            <v>3.05782066657304E-3</v>
          </cell>
          <cell r="G643">
            <v>9.5624120171221606E-3</v>
          </cell>
          <cell r="H643">
            <v>0.155690756080339</v>
          </cell>
          <cell r="I643">
            <v>0.244443083586182</v>
          </cell>
        </row>
        <row r="644">
          <cell r="A644" t="str">
            <v>TFHGV-HYBDSL</v>
          </cell>
          <cell r="B644" t="str">
            <v>VAR_fout</v>
          </cell>
          <cell r="C644" t="str">
            <v>CO2_T</v>
          </cell>
          <cell r="E644">
            <v>393.985312043688</v>
          </cell>
          <cell r="F644">
            <v>561.592358090689</v>
          </cell>
          <cell r="G644">
            <v>846.19589045157295</v>
          </cell>
          <cell r="H644">
            <v>761.91044522629102</v>
          </cell>
          <cell r="I644">
            <v>34.6603954417888</v>
          </cell>
        </row>
        <row r="645">
          <cell r="A645" t="str">
            <v>TFHGV-HYBDSL</v>
          </cell>
          <cell r="B645" t="str">
            <v>VAR_fout</v>
          </cell>
          <cell r="C645" t="str">
            <v>TFHGV</v>
          </cell>
          <cell r="E645">
            <v>0.87862945064311948</v>
          </cell>
          <cell r="F645">
            <v>1.2524111178537543</v>
          </cell>
          <cell r="G645">
            <v>1.8871074825283982</v>
          </cell>
          <cell r="H645">
            <v>1.6991419107882819</v>
          </cell>
          <cell r="I645">
            <v>7.7296394751678585E-2</v>
          </cell>
        </row>
        <row r="646">
          <cell r="A646" t="str">
            <v>TFHGV-HYBDSL</v>
          </cell>
          <cell r="B646" t="str">
            <v>VAR_fin</v>
          </cell>
          <cell r="C646" t="str">
            <v>TDSL</v>
          </cell>
          <cell r="E646">
            <v>5.3749701506642298</v>
          </cell>
          <cell r="F646">
            <v>7.6615601376628888</v>
          </cell>
          <cell r="G646">
            <v>11.544282270826356</v>
          </cell>
          <cell r="H646">
            <v>10.394412622459628</v>
          </cell>
          <cell r="I646">
            <v>0.47285669088388571</v>
          </cell>
        </row>
        <row r="647">
          <cell r="A647" t="str">
            <v>TFHGV-HYBDSL</v>
          </cell>
          <cell r="B647" t="str">
            <v>VAR_ncap</v>
          </cell>
          <cell r="C647" t="str">
            <v>-</v>
          </cell>
          <cell r="E647">
            <v>1.6529036130076499E-2</v>
          </cell>
          <cell r="F647">
            <v>7.0332499256569999E-3</v>
          </cell>
          <cell r="G647">
            <v>2.53381420088509E-2</v>
          </cell>
          <cell r="H647">
            <v>1.1835692664238499E-2</v>
          </cell>
        </row>
        <row r="648">
          <cell r="A648" t="str">
            <v>TFHGV-HYBDSL</v>
          </cell>
          <cell r="B648" t="str">
            <v>VAR_cap</v>
          </cell>
          <cell r="C648" t="str">
            <v>-</v>
          </cell>
          <cell r="E648">
            <v>1.6529036130076499E-2</v>
          </cell>
          <cell r="F648">
            <v>2.3562286055733499E-2</v>
          </cell>
          <cell r="G648">
            <v>3.5501906107860401E-2</v>
          </cell>
          <cell r="H648">
            <v>3.3964145113600901E-2</v>
          </cell>
          <cell r="I648">
            <v>2.0770295655906899E-3</v>
          </cell>
        </row>
        <row r="649">
          <cell r="A649" t="str">
            <v>D-TKER</v>
          </cell>
          <cell r="B649" t="str">
            <v>VAR_fout</v>
          </cell>
          <cell r="C649" t="str">
            <v>CO2</v>
          </cell>
          <cell r="D649">
            <v>80.763254672403804</v>
          </cell>
          <cell r="E649">
            <v>102.299643522715</v>
          </cell>
          <cell r="F649">
            <v>134.604226798182</v>
          </cell>
          <cell r="G649">
            <v>181.79610554304699</v>
          </cell>
          <cell r="H649">
            <v>155.17395607547201</v>
          </cell>
        </row>
        <row r="650">
          <cell r="A650" t="str">
            <v>D-TKER</v>
          </cell>
          <cell r="B650" t="str">
            <v>VAR_fout</v>
          </cell>
          <cell r="C650" t="str">
            <v>TKER</v>
          </cell>
          <cell r="D650">
            <v>1.0930817228491501</v>
          </cell>
          <cell r="E650">
            <v>1.3845636984571901</v>
          </cell>
          <cell r="F650">
            <v>1.82178666186924</v>
          </cell>
          <cell r="G650">
            <v>2.46050015022686</v>
          </cell>
          <cell r="H650">
            <v>2.10018548579187</v>
          </cell>
        </row>
        <row r="651">
          <cell r="A651" t="str">
            <v>D-TKER</v>
          </cell>
          <cell r="B651" t="str">
            <v>VAR_fin</v>
          </cell>
          <cell r="C651" t="str">
            <v>KER</v>
          </cell>
          <cell r="D651">
            <v>1.1093853663791744</v>
          </cell>
          <cell r="E651">
            <v>1.4052148835537817</v>
          </cell>
          <cell r="F651">
            <v>1.8489591593156731</v>
          </cell>
          <cell r="G651">
            <v>2.4971992519649358</v>
          </cell>
          <cell r="H651">
            <v>2.1315103856520872</v>
          </cell>
        </row>
        <row r="652">
          <cell r="A652" t="str">
            <v>T_B_u-BEVELC-S1</v>
          </cell>
          <cell r="B652" t="str">
            <v>VAR_fout</v>
          </cell>
          <cell r="C652" t="str">
            <v>TPBSu</v>
          </cell>
          <cell r="D652">
            <v>1.3446309902076972E-7</v>
          </cell>
          <cell r="E652">
            <v>2.5763238586145208E-3</v>
          </cell>
          <cell r="F652">
            <v>3.2927535012438058E-3</v>
          </cell>
          <cell r="G652">
            <v>0.10775273097050068</v>
          </cell>
          <cell r="H652">
            <v>0.11931940643425555</v>
          </cell>
          <cell r="I652">
            <v>0.12739231209528906</v>
          </cell>
        </row>
        <row r="653">
          <cell r="A653" t="str">
            <v>T_B_u-BEVELC-S1</v>
          </cell>
          <cell r="B653" t="str">
            <v>VAR_fin</v>
          </cell>
          <cell r="C653" t="str">
            <v>T-ELC-Bus_u_BatSTGout_S1</v>
          </cell>
          <cell r="D653">
            <v>3.5507131624732396E-7</v>
          </cell>
          <cell r="E653">
            <v>6.5651633445130142E-3</v>
          </cell>
          <cell r="F653">
            <v>8.2988685947734311E-3</v>
          </cell>
          <cell r="G653">
            <v>0.2409166021350439</v>
          </cell>
          <cell r="H653">
            <v>0.25201761529110461</v>
          </cell>
          <cell r="I653">
            <v>0.24042793545060573</v>
          </cell>
        </row>
        <row r="654">
          <cell r="A654" t="str">
            <v>T_B_u-BEVELC-S1</v>
          </cell>
          <cell r="B654" t="str">
            <v>VAR_ncap</v>
          </cell>
          <cell r="C654" t="str">
            <v>-</v>
          </cell>
          <cell r="E654">
            <v>4.8795104049218402E-5</v>
          </cell>
          <cell r="F654">
            <v>1.39883503896716E-5</v>
          </cell>
          <cell r="G654">
            <v>2.02828962113659E-3</v>
          </cell>
          <cell r="H654">
            <v>2.4020055195608301E-4</v>
          </cell>
          <cell r="I654">
            <v>2.2279181557338101E-3</v>
          </cell>
        </row>
        <row r="655">
          <cell r="A655" t="str">
            <v>T_B_u-BEVELC-S1</v>
          </cell>
          <cell r="B655" t="str">
            <v>VAR_cap</v>
          </cell>
          <cell r="C655" t="str">
            <v>-</v>
          </cell>
          <cell r="D655">
            <v>3.02390998593531E-8</v>
          </cell>
          <cell r="E655">
            <v>4.8836594907164958E-5</v>
          </cell>
          <cell r="F655">
            <v>6.2767807101328402E-5</v>
          </cell>
          <cell r="G655">
            <v>2.0329107599767519E-3</v>
          </cell>
          <cell r="H655">
            <v>2.770800725711542E-3</v>
          </cell>
          <cell r="I655">
            <v>2.7921608387581585E-3</v>
          </cell>
        </row>
        <row r="656">
          <cell r="A656" t="str">
            <v>TPSHPH2OEXT</v>
          </cell>
          <cell r="B656" t="str">
            <v>VAR_fout</v>
          </cell>
          <cell r="C656" t="str">
            <v>TPSHP</v>
          </cell>
          <cell r="G656">
            <v>2.7560111920295198E-6</v>
          </cell>
          <cell r="H656">
            <v>5.3152259703067999E-5</v>
          </cell>
          <cell r="I656">
            <v>1.4078309773396301E-5</v>
          </cell>
        </row>
        <row r="657">
          <cell r="A657" t="str">
            <v>TPSHPH2OEXT</v>
          </cell>
          <cell r="B657" t="str">
            <v>VAR_fin</v>
          </cell>
          <cell r="C657" t="str">
            <v>TH2O</v>
          </cell>
          <cell r="G657">
            <v>1.5366850282831199E-6</v>
          </cell>
          <cell r="H657">
            <v>2.9636411470801383E-5</v>
          </cell>
          <cell r="I657">
            <v>7.8497242372876059E-6</v>
          </cell>
        </row>
        <row r="658">
          <cell r="A658" t="str">
            <v>TPSHPH2OEXT</v>
          </cell>
          <cell r="B658" t="str">
            <v>VAR_ncap</v>
          </cell>
          <cell r="C658" t="str">
            <v>-</v>
          </cell>
          <cell r="G658">
            <v>2.32050812470993E-6</v>
          </cell>
          <cell r="H658">
            <v>5.1167168816713803E-7</v>
          </cell>
          <cell r="I658">
            <v>3.2950462006944798E-7</v>
          </cell>
        </row>
        <row r="659">
          <cell r="A659" t="str">
            <v>TPSHPH2OEXT</v>
          </cell>
          <cell r="B659" t="str">
            <v>VAR_cap</v>
          </cell>
          <cell r="C659" t="str">
            <v>-</v>
          </cell>
          <cell r="G659">
            <v>2.32050812470993E-6</v>
          </cell>
          <cell r="H659">
            <v>3.6181673914750012E-7</v>
          </cell>
          <cell r="I659">
            <v>1.8090836957369966E-7</v>
          </cell>
        </row>
        <row r="660">
          <cell r="A660" t="str">
            <v>T_B_u-BEVELC-S2</v>
          </cell>
          <cell r="B660" t="str">
            <v>VAR_fout</v>
          </cell>
          <cell r="C660" t="str">
            <v>TPBSu</v>
          </cell>
          <cell r="D660">
            <v>3.951247495840223E-4</v>
          </cell>
          <cell r="E660">
            <v>9.8684164439055244E-4</v>
          </cell>
          <cell r="F660">
            <v>1.656906180683619E-3</v>
          </cell>
          <cell r="G660">
            <v>3.9647009934657231E-2</v>
          </cell>
          <cell r="H660">
            <v>4.2994052844450951E-2</v>
          </cell>
          <cell r="I660">
            <v>4.5902005600616871E-2</v>
          </cell>
        </row>
        <row r="661">
          <cell r="A661" t="str">
            <v>T_B_u-BEVELC-S2</v>
          </cell>
          <cell r="B661" t="str">
            <v>VAR_fin</v>
          </cell>
          <cell r="C661" t="str">
            <v>T-ELC-Bus_u_BatSTGout_S2</v>
          </cell>
          <cell r="D661">
            <v>1.4358737457061555E-3</v>
          </cell>
          <cell r="E661">
            <v>3.5245861978333566E-3</v>
          </cell>
          <cell r="F661">
            <v>5.7589728026487246E-3</v>
          </cell>
          <cell r="G661">
            <v>0.12253199429703077</v>
          </cell>
          <cell r="H661">
            <v>0.12517006090331662</v>
          </cell>
          <cell r="I661">
            <v>0.12014926316666874</v>
          </cell>
        </row>
        <row r="662">
          <cell r="A662" t="str">
            <v>T_B_u-BEVELC-S2</v>
          </cell>
          <cell r="B662" t="str">
            <v>VAR_ncap</v>
          </cell>
          <cell r="C662" t="str">
            <v>-</v>
          </cell>
          <cell r="E662">
            <v>7.8599631797990702E-6</v>
          </cell>
          <cell r="F662">
            <v>1.28394343356962E-5</v>
          </cell>
          <cell r="G662">
            <v>7.3087262250652097E-4</v>
          </cell>
          <cell r="H662">
            <v>1.07561085432924E-4</v>
          </cell>
          <cell r="I662">
            <v>6.8896291951701602E-4</v>
          </cell>
        </row>
        <row r="663">
          <cell r="A663" t="str">
            <v>T_B_u-BEVELC-S2</v>
          </cell>
          <cell r="B663" t="str">
            <v>VAR_cap</v>
          </cell>
          <cell r="C663" t="str">
            <v>-</v>
          </cell>
          <cell r="D663">
            <v>7.8997522976339764E-6</v>
          </cell>
          <cell r="E663">
            <v>1.8730567961796272E-5</v>
          </cell>
          <cell r="F663">
            <v>3.1570002297492503E-5</v>
          </cell>
          <cell r="G663">
            <v>7.4912276110325774E-4</v>
          </cell>
          <cell r="H663">
            <v>8.1157108883832404E-4</v>
          </cell>
          <cell r="I663">
            <v>8.6609937587563146E-4</v>
          </cell>
        </row>
        <row r="664">
          <cell r="A664" t="str">
            <v>TFHGV-ICEDSL</v>
          </cell>
          <cell r="B664" t="str">
            <v>VAR_fout</v>
          </cell>
          <cell r="C664" t="str">
            <v>CO2_T</v>
          </cell>
          <cell r="D664">
            <v>380.93031231966597</v>
          </cell>
          <cell r="E664">
            <v>0.36215847163221437</v>
          </cell>
          <cell r="F664">
            <v>0.59269703313492128</v>
          </cell>
          <cell r="G664">
            <v>0.51825430012155971</v>
          </cell>
          <cell r="H664">
            <v>0.14189562423021862</v>
          </cell>
          <cell r="I664">
            <v>1.4254233816108099E-2</v>
          </cell>
        </row>
        <row r="665">
          <cell r="A665" t="str">
            <v>TFHGV-ICEDSL</v>
          </cell>
          <cell r="B665" t="str">
            <v>VAR_fout</v>
          </cell>
          <cell r="C665" t="str">
            <v>TFHGV</v>
          </cell>
          <cell r="D665">
            <v>0.61688631688074813</v>
          </cell>
          <cell r="E665">
            <v>5.8648681521799478E-4</v>
          </cell>
          <cell r="F665">
            <v>9.5982566357156703E-4</v>
          </cell>
          <cell r="G665">
            <v>8.3927158346304442E-4</v>
          </cell>
          <cell r="H665">
            <v>2.2978866785329055E-4</v>
          </cell>
          <cell r="I665">
            <v>2.3083596958272161E-5</v>
          </cell>
        </row>
        <row r="666">
          <cell r="A666" t="str">
            <v>TFHGV-ICEDSL</v>
          </cell>
          <cell r="B666" t="str">
            <v>VAR_fin</v>
          </cell>
          <cell r="C666" t="str">
            <v>TDSL</v>
          </cell>
          <cell r="D666">
            <v>5.1968664709367909</v>
          </cell>
          <cell r="E666">
            <v>4.9407704179019541E-3</v>
          </cell>
          <cell r="F666">
            <v>8.0859076826046532E-3</v>
          </cell>
          <cell r="G666">
            <v>7.0703178734182765E-3</v>
          </cell>
          <cell r="H666">
            <v>1.9358202487069357E-3</v>
          </cell>
          <cell r="I666">
            <v>1.9446430854172021E-4</v>
          </cell>
        </row>
        <row r="667">
          <cell r="A667" t="str">
            <v>TFHGV-ICEDSL</v>
          </cell>
          <cell r="B667" t="str">
            <v>VAR_ncap</v>
          </cell>
          <cell r="C667" t="str">
            <v>-</v>
          </cell>
          <cell r="E667">
            <v>7.7344085164184603E-7</v>
          </cell>
          <cell r="F667">
            <v>9.4023421739465298E-6</v>
          </cell>
          <cell r="G667">
            <v>7.8799671991596692E-6</v>
          </cell>
          <cell r="H667">
            <v>3.0833951593007199E-6</v>
          </cell>
        </row>
        <row r="668">
          <cell r="A668" t="str">
            <v>TFHGV-ICEDSL</v>
          </cell>
          <cell r="B668" t="str">
            <v>VAR_cap</v>
          </cell>
          <cell r="C668" t="str">
            <v>-</v>
          </cell>
          <cell r="D668">
            <v>1.1607872873606697E-2</v>
          </cell>
          <cell r="E668">
            <v>1.1188410004341759E-5</v>
          </cell>
          <cell r="F668">
            <v>1.9706442793587797E-5</v>
          </cell>
          <cell r="G668">
            <v>1.6757905608586659E-5</v>
          </cell>
          <cell r="H668">
            <v>5.1721045516465403E-6</v>
          </cell>
          <cell r="I668">
            <v>5.4110081175201096E-7</v>
          </cell>
        </row>
        <row r="669">
          <cell r="A669" t="str">
            <v>D-T-ELC-Bus_u_S1</v>
          </cell>
          <cell r="B669" t="str">
            <v>VAR_fout</v>
          </cell>
          <cell r="C669" t="str">
            <v>T-ELC-Bus_u_BatSTGin_S1</v>
          </cell>
          <cell r="D669">
            <v>8.7844989522599823E-6</v>
          </cell>
          <cell r="E669">
            <v>6.5798727370902808E-3</v>
          </cell>
          <cell r="F669">
            <v>8.3181793677435303E-3</v>
          </cell>
          <cell r="G669">
            <v>0.24122170890152794</v>
          </cell>
          <cell r="H669">
            <v>0.25237985072874514</v>
          </cell>
          <cell r="I669">
            <v>0.24072099087578366</v>
          </cell>
        </row>
        <row r="670">
          <cell r="A670" t="str">
            <v>D-T-ELC-Bus_u_S1</v>
          </cell>
          <cell r="B670" t="str">
            <v>VAR_fin</v>
          </cell>
          <cell r="C670" t="str">
            <v>TELC</v>
          </cell>
          <cell r="D670">
            <v>8.7844989522599823E-6</v>
          </cell>
          <cell r="E670">
            <v>6.5798727370902808E-3</v>
          </cell>
          <cell r="F670">
            <v>8.3181793677435303E-3</v>
          </cell>
          <cell r="G670">
            <v>0.24122170890152794</v>
          </cell>
          <cell r="H670">
            <v>0.25237985072874514</v>
          </cell>
          <cell r="I670">
            <v>0.24072099087578366</v>
          </cell>
        </row>
        <row r="671">
          <cell r="A671" t="str">
            <v>D-T-ELC-Bus_u_S1</v>
          </cell>
          <cell r="B671" t="str">
            <v>VAR_ncap</v>
          </cell>
          <cell r="C671" t="str">
            <v>-</v>
          </cell>
          <cell r="D671">
            <v>3.1925886527054998E-4</v>
          </cell>
          <cell r="E671">
            <v>3.8165739061500099E-4</v>
          </cell>
          <cell r="F671">
            <v>4.3032992859730698E-4</v>
          </cell>
          <cell r="G671">
            <v>2.45049223151684E-2</v>
          </cell>
          <cell r="H671">
            <v>2.1311724889707499E-2</v>
          </cell>
          <cell r="I671">
            <v>1.4576575545540701E-2</v>
          </cell>
        </row>
        <row r="672">
          <cell r="A672" t="str">
            <v>D-T-ELC-Bus_u_S1</v>
          </cell>
          <cell r="B672" t="str">
            <v>VAR_cap</v>
          </cell>
          <cell r="C672" t="str">
            <v>-</v>
          </cell>
          <cell r="D672">
            <v>3.1925886527054998E-4</v>
          </cell>
          <cell r="E672">
            <v>7.0091625588555103E-4</v>
          </cell>
          <cell r="F672">
            <v>1.13124618448286E-3</v>
          </cell>
          <cell r="G672">
            <v>2.5499942450887301E-2</v>
          </cell>
          <cell r="H672">
            <v>2.6679784833688099E-2</v>
          </cell>
          <cell r="I672">
            <v>2.5444868158757801E-2</v>
          </cell>
        </row>
        <row r="673">
          <cell r="A673" t="str">
            <v>T-Plg-DSL-mix_S1</v>
          </cell>
          <cell r="B673" t="str">
            <v>VAR_fout</v>
          </cell>
          <cell r="C673" t="str">
            <v>CO2_T</v>
          </cell>
          <cell r="D673">
            <v>1.2896146380597701E-3</v>
          </cell>
          <cell r="E673">
            <v>0.37933280492841703</v>
          </cell>
          <cell r="F673">
            <v>0.30515508493015242</v>
          </cell>
          <cell r="G673">
            <v>0.27180707817354399</v>
          </cell>
          <cell r="H673">
            <v>7.905032508450055E-2</v>
          </cell>
          <cell r="I673">
            <v>1.292593264768834E-2</v>
          </cell>
        </row>
        <row r="674">
          <cell r="A674" t="str">
            <v>T-Plg-DSL-mix_S1</v>
          </cell>
          <cell r="B674" t="str">
            <v>VAR_fout</v>
          </cell>
          <cell r="C674" t="str">
            <v>T-PEVmix-ELC_DSL_S1</v>
          </cell>
          <cell r="D674">
            <v>1.2815315795126448E-5</v>
          </cell>
          <cell r="E674">
            <v>3.7695521926786922E-3</v>
          </cell>
          <cell r="F674">
            <v>3.0324243106856501E-3</v>
          </cell>
          <cell r="G674">
            <v>2.7010344325691031E-3</v>
          </cell>
          <cell r="H674">
            <v>8.1070054750975935E-4</v>
          </cell>
          <cell r="I674">
            <v>1.3969467985657885E-4</v>
          </cell>
        </row>
        <row r="675">
          <cell r="A675" t="str">
            <v>T-Plg-DSL-mix_S1</v>
          </cell>
          <cell r="B675" t="str">
            <v>VAR_fin</v>
          </cell>
          <cell r="C675" t="str">
            <v>TDSL</v>
          </cell>
          <cell r="D675">
            <v>1.7593651269573978E-5</v>
          </cell>
          <cell r="E675">
            <v>5.1750723728297013E-3</v>
          </cell>
          <cell r="F675">
            <v>4.1630980208752022E-3</v>
          </cell>
          <cell r="G675">
            <v>3.7081456776745488E-3</v>
          </cell>
          <cell r="H675">
            <v>1.0784491825989186E-3</v>
          </cell>
          <cell r="I675">
            <v>1.7634287377473875E-4</v>
          </cell>
        </row>
        <row r="676">
          <cell r="A676" t="str">
            <v>T_B_u-BEVELC-S3</v>
          </cell>
          <cell r="B676" t="str">
            <v>VAR_fout</v>
          </cell>
          <cell r="C676" t="str">
            <v>TPBSu</v>
          </cell>
          <cell r="D676">
            <v>1.3781752580588258E-3</v>
          </cell>
          <cell r="E676">
            <v>2.6678468784572481E-3</v>
          </cell>
          <cell r="F676">
            <v>3.2391115341337626E-3</v>
          </cell>
          <cell r="G676">
            <v>0.17328212886112238</v>
          </cell>
          <cell r="H676">
            <v>0.18312480752700241</v>
          </cell>
          <cell r="I676">
            <v>0.19666813647855078</v>
          </cell>
        </row>
        <row r="677">
          <cell r="A677" t="str">
            <v>T_B_u-BEVELC-S3</v>
          </cell>
          <cell r="B677" t="str">
            <v>VAR_fin</v>
          </cell>
          <cell r="C677" t="str">
            <v>T-ELC-Bus_u_BatSTGout_S3</v>
          </cell>
          <cell r="D677">
            <v>7.5322303734423118E-3</v>
          </cell>
          <cell r="E677">
            <v>1.4485882899186949E-2</v>
          </cell>
          <cell r="F677">
            <v>1.7349704779650275E-2</v>
          </cell>
          <cell r="G677">
            <v>0.8029395937528595</v>
          </cell>
          <cell r="H677">
            <v>0.77485979463025556</v>
          </cell>
          <cell r="I677">
            <v>0.76802417271177104</v>
          </cell>
        </row>
        <row r="678">
          <cell r="A678" t="str">
            <v>T_B_u-BEVELC-S3</v>
          </cell>
          <cell r="B678" t="str">
            <v>VAR_ncap</v>
          </cell>
          <cell r="C678" t="str">
            <v>-</v>
          </cell>
          <cell r="E678">
            <v>2.8988389341230901E-6</v>
          </cell>
          <cell r="F678">
            <v>1.08025760891583E-5</v>
          </cell>
          <cell r="G678">
            <v>3.5268064381045201E-3</v>
          </cell>
          <cell r="H678">
            <v>2.6617690786062001E-3</v>
          </cell>
          <cell r="I678">
            <v>2.7970651936297E-3</v>
          </cell>
        </row>
        <row r="679">
          <cell r="A679" t="str">
            <v>T_B_u-BEVELC-S3</v>
          </cell>
          <cell r="B679" t="str">
            <v>VAR_cap</v>
          </cell>
          <cell r="C679" t="str">
            <v>-</v>
          </cell>
          <cell r="D679">
            <v>3.4601690454478201E-5</v>
          </cell>
          <cell r="E679">
            <v>5.0405871282927489E-5</v>
          </cell>
          <cell r="F679">
            <v>6.1208447372085802E-5</v>
          </cell>
          <cell r="G679">
            <v>3.5564193130100301E-3</v>
          </cell>
          <cell r="H679">
            <v>3.4534830158600401E-3</v>
          </cell>
          <cell r="I679">
            <v>3.7087776569794399E-3</v>
          </cell>
        </row>
        <row r="680">
          <cell r="A680" t="str">
            <v>D-T-ELC-Bus_u_S2</v>
          </cell>
          <cell r="B680" t="str">
            <v>VAR_fout</v>
          </cell>
          <cell r="C680" t="str">
            <v>T-ELC-Bus_u_BatSTGin_S2</v>
          </cell>
          <cell r="D680">
            <v>1.409336491824001E-3</v>
          </cell>
          <cell r="E680">
            <v>3.5279716921249476E-3</v>
          </cell>
          <cell r="F680">
            <v>5.7659700838863645E-3</v>
          </cell>
          <cell r="G680">
            <v>0.12276374624318782</v>
          </cell>
          <cell r="H680">
            <v>0.12548974736257887</v>
          </cell>
          <cell r="I680">
            <v>0.12041392924681746</v>
          </cell>
        </row>
        <row r="681">
          <cell r="A681" t="str">
            <v>D-T-ELC-Bus_u_S2</v>
          </cell>
          <cell r="B681" t="str">
            <v>VAR_fin</v>
          </cell>
          <cell r="C681" t="str">
            <v>TELC</v>
          </cell>
          <cell r="D681">
            <v>1.409336491824001E-3</v>
          </cell>
          <cell r="E681">
            <v>3.5279716921249476E-3</v>
          </cell>
          <cell r="F681">
            <v>5.7659700838863645E-3</v>
          </cell>
          <cell r="G681">
            <v>0.12276374624318782</v>
          </cell>
          <cell r="H681">
            <v>0.12548974736257887</v>
          </cell>
          <cell r="I681">
            <v>0.12041392924681746</v>
          </cell>
        </row>
        <row r="682">
          <cell r="A682" t="str">
            <v>D-T-ELC-Bus_u_S2</v>
          </cell>
          <cell r="B682" t="str">
            <v>VAR_ncap</v>
          </cell>
          <cell r="C682" t="str">
            <v>-</v>
          </cell>
          <cell r="D682">
            <v>2.3794907857900501E-4</v>
          </cell>
          <cell r="E682">
            <v>2.30830822114634E-4</v>
          </cell>
          <cell r="F682">
            <v>4.6444164926889999E-4</v>
          </cell>
          <cell r="G682">
            <v>1.21506353287965E-2</v>
          </cell>
          <cell r="H682">
            <v>1.05696339176283E-2</v>
          </cell>
          <cell r="I682">
            <v>7.3323056794813999E-3</v>
          </cell>
        </row>
        <row r="683">
          <cell r="A683" t="str">
            <v>D-T-ELC-Bus_u_S2</v>
          </cell>
          <cell r="B683" t="str">
            <v>VAR_cap</v>
          </cell>
          <cell r="C683" t="str">
            <v>-</v>
          </cell>
          <cell r="D683">
            <v>2.3794907857900501E-4</v>
          </cell>
          <cell r="E683">
            <v>4.6877990069363898E-4</v>
          </cell>
          <cell r="F683">
            <v>9.3322154996253897E-4</v>
          </cell>
          <cell r="G683">
            <v>1.29894303403633E-2</v>
          </cell>
          <cell r="H683">
            <v>1.32687363437191E-2</v>
          </cell>
          <cell r="I683">
            <v>1.2729018008459001E-2</v>
          </cell>
        </row>
        <row r="684">
          <cell r="A684" t="str">
            <v>T-Plg-DSL-mix_S2</v>
          </cell>
          <cell r="B684" t="str">
            <v>VAR_fout</v>
          </cell>
          <cell r="C684" t="str">
            <v>CO2_T</v>
          </cell>
          <cell r="D684">
            <v>1.0634289980958199E-3</v>
          </cell>
          <cell r="E684">
            <v>0.14571115133377122</v>
          </cell>
          <cell r="F684">
            <v>0.43910987452380901</v>
          </cell>
          <cell r="G684">
            <v>0.6903542620553822</v>
          </cell>
          <cell r="H684">
            <v>0.38118364114893677</v>
          </cell>
          <cell r="I684">
            <v>5.4741851145169301E-2</v>
          </cell>
        </row>
        <row r="685">
          <cell r="A685" t="str">
            <v>T-Plg-DSL-mix_S2</v>
          </cell>
          <cell r="B685" t="str">
            <v>VAR_fout</v>
          </cell>
          <cell r="C685" t="str">
            <v>T-PEVmix-ELC_DSL_S2</v>
          </cell>
          <cell r="D685">
            <v>8.639802893215232E-6</v>
          </cell>
          <cell r="E685">
            <v>1.1838266862399464E-3</v>
          </cell>
          <cell r="F685">
            <v>3.5675374389295589E-3</v>
          </cell>
          <cell r="G685">
            <v>5.6087663222741443E-3</v>
          </cell>
          <cell r="H685">
            <v>3.2308912957742771E-3</v>
          </cell>
          <cell r="I685">
            <v>4.8773957935077726E-4</v>
          </cell>
        </row>
        <row r="686">
          <cell r="A686" t="str">
            <v>T-Plg-DSL-mix_S2</v>
          </cell>
          <cell r="B686" t="str">
            <v>VAR_fin</v>
          </cell>
          <cell r="C686" t="str">
            <v>TDSL</v>
          </cell>
          <cell r="D686">
            <v>1.450789901904253E-5</v>
          </cell>
          <cell r="E686">
            <v>1.9878738244716379E-3</v>
          </cell>
          <cell r="F686">
            <v>5.9905849184694309E-3</v>
          </cell>
          <cell r="G686">
            <v>9.4182027565536518E-3</v>
          </cell>
          <cell r="H686">
            <v>5.2003225259063734E-3</v>
          </cell>
          <cell r="I686">
            <v>7.4681925163941755E-4</v>
          </cell>
        </row>
        <row r="687">
          <cell r="A687" t="str">
            <v>T_B_u-BEVELC-S4</v>
          </cell>
          <cell r="B687" t="str">
            <v>VAR_fout</v>
          </cell>
          <cell r="C687" t="str">
            <v>TPBSu</v>
          </cell>
          <cell r="D687">
            <v>2.855119682277406E-5</v>
          </cell>
          <cell r="E687">
            <v>2.4404296869084676E-5</v>
          </cell>
          <cell r="F687">
            <v>8.3123127936111382E-5</v>
          </cell>
          <cell r="G687">
            <v>2.093163426990485E-3</v>
          </cell>
          <cell r="H687">
            <v>3.1027099046513077E-5</v>
          </cell>
          <cell r="I687">
            <v>1.7648933031390374E-5</v>
          </cell>
        </row>
        <row r="688">
          <cell r="A688" t="str">
            <v>T_B_u-BEVELC-S4</v>
          </cell>
          <cell r="B688" t="str">
            <v>VAR_fin</v>
          </cell>
          <cell r="C688" t="str">
            <v>T-ELC-Bus_u_BatSTGout_S4</v>
          </cell>
          <cell r="D688">
            <v>2.3405093908500515E-4</v>
          </cell>
          <cell r="E688">
            <v>1.9682140056976301E-4</v>
          </cell>
          <cell r="F688">
            <v>6.5064710454458368E-4</v>
          </cell>
          <cell r="G688">
            <v>1.4535793662945905E-2</v>
          </cell>
          <cell r="H688">
            <v>1.9771710108914924E-4</v>
          </cell>
          <cell r="I688">
            <v>1.0395770932668023E-4</v>
          </cell>
        </row>
        <row r="689">
          <cell r="A689" t="str">
            <v>T_B_u-BEVELC-S4</v>
          </cell>
          <cell r="B689" t="str">
            <v>VAR_ncap</v>
          </cell>
          <cell r="C689" t="str">
            <v>-</v>
          </cell>
          <cell r="E689">
            <v>4.0878049175299902E-7</v>
          </cell>
          <cell r="F689">
            <v>6.2527591287186397E-7</v>
          </cell>
          <cell r="G689">
            <v>2.285858106952E-4</v>
          </cell>
          <cell r="H689">
            <v>6.4401966977343805E-7</v>
          </cell>
          <cell r="I689">
            <v>2.7983302462698199E-7</v>
          </cell>
        </row>
        <row r="690">
          <cell r="A690" t="str">
            <v>T_B_u-BEVELC-S4</v>
          </cell>
          <cell r="B690" t="str">
            <v>VAR_cap</v>
          </cell>
          <cell r="C690" t="str">
            <v>-</v>
          </cell>
          <cell r="D690">
            <v>4.2334739803094299E-7</v>
          </cell>
          <cell r="E690">
            <v>8.7139918491472998E-7</v>
          </cell>
          <cell r="F690">
            <v>1.429365755019036E-6</v>
          </cell>
          <cell r="G690">
            <v>2.2923472038773615E-4</v>
          </cell>
          <cell r="H690">
            <v>8.8606652879208698E-7</v>
          </cell>
          <cell r="I690">
            <v>3.9285115824100199E-7</v>
          </cell>
        </row>
        <row r="691">
          <cell r="A691" t="str">
            <v>D-TBDS1</v>
          </cell>
          <cell r="B691" t="str">
            <v>VAR_fout</v>
          </cell>
          <cell r="C691" t="str">
            <v>TDSL</v>
          </cell>
          <cell r="D691">
            <v>2.9709492721348547</v>
          </cell>
          <cell r="E691">
            <v>2.9709297643586829</v>
          </cell>
          <cell r="F691">
            <v>2.9728271525039212</v>
          </cell>
          <cell r="G691">
            <v>2.8809399928593735</v>
          </cell>
          <cell r="H691">
            <v>2.9505010945215955</v>
          </cell>
          <cell r="I691">
            <v>17.352637355639665</v>
          </cell>
        </row>
        <row r="692">
          <cell r="A692" t="str">
            <v>D-TBDS1</v>
          </cell>
          <cell r="B692" t="str">
            <v>VAR_fout</v>
          </cell>
          <cell r="C692" t="str">
            <v>TKER</v>
          </cell>
          <cell r="G692">
            <v>8.9992209120545993E-2</v>
          </cell>
          <cell r="H692">
            <v>2.0449639624731002E-2</v>
          </cell>
          <cell r="I692">
            <v>1.6907767935714</v>
          </cell>
        </row>
        <row r="693">
          <cell r="A693" t="str">
            <v>D-TBDS1</v>
          </cell>
          <cell r="B693" t="str">
            <v>VAR_fin</v>
          </cell>
          <cell r="C693" t="str">
            <v>BDS</v>
          </cell>
          <cell r="D693">
            <v>3.015261876459093</v>
          </cell>
          <cell r="E693">
            <v>3.0152420777185545</v>
          </cell>
          <cell r="F693">
            <v>3.0171677659801626</v>
          </cell>
          <cell r="G693">
            <v>3.0152435437149614</v>
          </cell>
          <cell r="H693">
            <v>3.0152612911695584</v>
          </cell>
          <cell r="I693">
            <v>19.32745055102464</v>
          </cell>
        </row>
        <row r="694">
          <cell r="A694" t="str">
            <v>D-T-ELC-Bus_u_S3</v>
          </cell>
          <cell r="B694" t="str">
            <v>VAR_fout</v>
          </cell>
          <cell r="C694" t="str">
            <v>T-ELC-Bus_u_BatSTGin_S3</v>
          </cell>
          <cell r="D694">
            <v>7.4701334607585714E-3</v>
          </cell>
          <cell r="E694">
            <v>1.4464431860452841E-2</v>
          </cell>
          <cell r="F694">
            <v>1.732974683148902E-2</v>
          </cell>
          <cell r="G694">
            <v>0.80309934682472317</v>
          </cell>
          <cell r="H694">
            <v>0.77506939857066415</v>
          </cell>
          <cell r="I694">
            <v>0.76821855405598705</v>
          </cell>
        </row>
        <row r="695">
          <cell r="A695" t="str">
            <v>D-T-ELC-Bus_u_S3</v>
          </cell>
          <cell r="B695" t="str">
            <v>VAR_fin</v>
          </cell>
          <cell r="C695" t="str">
            <v>TELC</v>
          </cell>
          <cell r="D695">
            <v>7.4701334607585714E-3</v>
          </cell>
          <cell r="E695">
            <v>1.4464431860452841E-2</v>
          </cell>
          <cell r="F695">
            <v>1.732974683148902E-2</v>
          </cell>
          <cell r="G695">
            <v>0.80309934682472317</v>
          </cell>
          <cell r="H695">
            <v>0.77506939857066415</v>
          </cell>
          <cell r="I695">
            <v>0.76821855405598705</v>
          </cell>
        </row>
        <row r="696">
          <cell r="A696" t="str">
            <v>D-T-ELC-Bus_u_S3</v>
          </cell>
          <cell r="B696" t="str">
            <v>VAR_ncap</v>
          </cell>
          <cell r="C696" t="str">
            <v>-</v>
          </cell>
          <cell r="D696">
            <v>8.00989771326176E-4</v>
          </cell>
          <cell r="E696">
            <v>7.4826128378276005E-4</v>
          </cell>
          <cell r="F696">
            <v>3.1067518120506902E-4</v>
          </cell>
          <cell r="G696">
            <v>8.3773937692580097E-2</v>
          </cell>
          <cell r="H696">
            <v>5.8054304611788801E-2</v>
          </cell>
          <cell r="I696">
            <v>6.1315530465637501E-2</v>
          </cell>
        </row>
        <row r="697">
          <cell r="A697" t="str">
            <v>D-T-ELC-Bus_u_S3</v>
          </cell>
          <cell r="B697" t="str">
            <v>VAR_cap</v>
          </cell>
          <cell r="C697" t="str">
            <v>-</v>
          </cell>
          <cell r="D697">
            <v>8.00989771326176E-4</v>
          </cell>
          <cell r="E697">
            <v>1.54925105510894E-3</v>
          </cell>
          <cell r="F697">
            <v>1.8599262363140101E-3</v>
          </cell>
          <cell r="G697">
            <v>8.4888246740726606E-2</v>
          </cell>
          <cell r="H697">
            <v>8.1925620190143406E-2</v>
          </cell>
          <cell r="I697">
            <v>8.1200363260143293E-2</v>
          </cell>
        </row>
        <row r="698">
          <cell r="A698" t="str">
            <v>T-Plg-DSL-mix_S3</v>
          </cell>
          <cell r="B698" t="str">
            <v>VAR_fout</v>
          </cell>
          <cell r="C698" t="str">
            <v>CO2_T</v>
          </cell>
          <cell r="D698">
            <v>8.1541729740593708E-3</v>
          </cell>
          <cell r="E698">
            <v>11.75445267413896</v>
          </cell>
          <cell r="F698">
            <v>64.802999717183411</v>
          </cell>
          <cell r="G698">
            <v>324.39425842893161</v>
          </cell>
          <cell r="H698">
            <v>374.91784370477791</v>
          </cell>
          <cell r="I698">
            <v>41.578217477838109</v>
          </cell>
        </row>
        <row r="699">
          <cell r="A699" t="str">
            <v>T-Plg-DSL-mix_S3</v>
          </cell>
          <cell r="B699" t="str">
            <v>VAR_fout</v>
          </cell>
          <cell r="C699" t="str">
            <v>T-PEVmix-ELC_DSL_S3</v>
          </cell>
          <cell r="D699">
            <v>6.1582686391822687E-5</v>
          </cell>
          <cell r="E699">
            <v>8.8773046027089478E-2</v>
          </cell>
          <cell r="F699">
            <v>0.48941110539699217</v>
          </cell>
          <cell r="G699">
            <v>2.4499198076480879</v>
          </cell>
          <cell r="H699">
            <v>2.9988048229426485</v>
          </cell>
          <cell r="I699">
            <v>0.35111806855858174</v>
          </cell>
        </row>
        <row r="700">
          <cell r="A700" t="str">
            <v>T-Plg-DSL-mix_S3</v>
          </cell>
          <cell r="B700" t="str">
            <v>VAR_fin</v>
          </cell>
          <cell r="C700" t="str">
            <v>TDSL</v>
          </cell>
          <cell r="D700">
            <v>1.1124383320681266E-4</v>
          </cell>
          <cell r="E700">
            <v>0.16036088232113196</v>
          </cell>
          <cell r="F700">
            <v>0.88407912301750857</v>
          </cell>
          <cell r="G700">
            <v>4.425569692072731</v>
          </cell>
          <cell r="H700">
            <v>5.1148409782370834</v>
          </cell>
          <cell r="I700">
            <v>0.56723352630065649</v>
          </cell>
        </row>
        <row r="701">
          <cell r="A701" t="str">
            <v>D-T-ELC-Bus_u_S4</v>
          </cell>
          <cell r="B701" t="str">
            <v>VAR_fout</v>
          </cell>
          <cell r="C701" t="str">
            <v>T-ELC-Bus_u_BatSTGin_S4</v>
          </cell>
          <cell r="D701">
            <v>2.0553270644223714E-4</v>
          </cell>
          <cell r="E701">
            <v>1.8183448045834435E-4</v>
          </cell>
          <cell r="F701">
            <v>6.2351723626426789E-4</v>
          </cell>
          <cell r="G701">
            <v>1.4745146313718777E-2</v>
          </cell>
          <cell r="H701">
            <v>5.264492159713233E-4</v>
          </cell>
          <cell r="I701">
            <v>3.3532050555451091E-4</v>
          </cell>
        </row>
        <row r="702">
          <cell r="A702" t="str">
            <v>D-T-ELC-Bus_u_S4</v>
          </cell>
          <cell r="B702" t="str">
            <v>VAR_fin</v>
          </cell>
          <cell r="C702" t="str">
            <v>TELC</v>
          </cell>
          <cell r="D702">
            <v>2.0553270644223714E-4</v>
          </cell>
          <cell r="E702">
            <v>1.8183448045834435E-4</v>
          </cell>
          <cell r="F702">
            <v>6.2351723626426789E-4</v>
          </cell>
          <cell r="G702">
            <v>1.4745146313718777E-2</v>
          </cell>
          <cell r="H702">
            <v>5.264492159713233E-4</v>
          </cell>
          <cell r="I702">
            <v>3.3532050555451091E-4</v>
          </cell>
        </row>
        <row r="703">
          <cell r="A703" t="str">
            <v>D-T-ELC-Bus_u_S4</v>
          </cell>
          <cell r="B703" t="str">
            <v>VAR_ncap</v>
          </cell>
          <cell r="C703" t="str">
            <v>-</v>
          </cell>
          <cell r="D703">
            <v>1.4752401318593201E-4</v>
          </cell>
          <cell r="E703">
            <v>1.26011890958568E-4</v>
          </cell>
          <cell r="F703">
            <v>1.5337437526240699E-4</v>
          </cell>
          <cell r="G703">
            <v>1.3988672363789399E-3</v>
          </cell>
          <cell r="H703">
            <v>1.1615793277829701E-4</v>
          </cell>
          <cell r="I703">
            <v>4.3377445238320803E-5</v>
          </cell>
        </row>
        <row r="704">
          <cell r="A704" t="str">
            <v>D-T-ELC-Bus_u_S4</v>
          </cell>
          <cell r="B704" t="str">
            <v>VAR_cap</v>
          </cell>
          <cell r="C704" t="str">
            <v>-</v>
          </cell>
          <cell r="D704">
            <v>1.4752401318593201E-4</v>
          </cell>
          <cell r="E704">
            <v>2.7353590414450101E-4</v>
          </cell>
          <cell r="F704">
            <v>4.2691027940690703E-4</v>
          </cell>
          <cell r="G704">
            <v>1.57201066745727E-3</v>
          </cell>
          <cell r="H704">
            <v>1.9227358083724399E-4</v>
          </cell>
          <cell r="I704">
            <v>6.3761842459735099E-5</v>
          </cell>
        </row>
        <row r="705">
          <cell r="A705" t="str">
            <v>T_C-FC-H2O-S1</v>
          </cell>
          <cell r="B705" t="str">
            <v>VAR_fout</v>
          </cell>
          <cell r="C705" t="str">
            <v>TPCAR</v>
          </cell>
          <cell r="E705">
            <v>1.2611608355198896E-4</v>
          </cell>
          <cell r="F705">
            <v>4.3775229581332123E-4</v>
          </cell>
          <cell r="G705">
            <v>4.7255383891590041E-3</v>
          </cell>
          <cell r="H705">
            <v>0.1016024716747515</v>
          </cell>
          <cell r="I705">
            <v>3.1131981358788908E-2</v>
          </cell>
        </row>
        <row r="706">
          <cell r="A706" t="str">
            <v>T_C-FC-H2O-S1</v>
          </cell>
          <cell r="B706" t="str">
            <v>VAR_fin</v>
          </cell>
          <cell r="C706" t="str">
            <v>TH2O</v>
          </cell>
          <cell r="E706">
            <v>1.1500964097988539E-4</v>
          </cell>
          <cell r="F706">
            <v>3.992015368829351E-4</v>
          </cell>
          <cell r="G706">
            <v>4.3093827390366353E-3</v>
          </cell>
          <cell r="H706">
            <v>8.6860823715176769E-2</v>
          </cell>
          <cell r="I706">
            <v>2.6476184002597658E-2</v>
          </cell>
        </row>
        <row r="707">
          <cell r="A707" t="str">
            <v>T_C-FC-H2O-S1</v>
          </cell>
          <cell r="B707" t="str">
            <v>VAR_ncap</v>
          </cell>
          <cell r="C707" t="str">
            <v>-</v>
          </cell>
          <cell r="E707">
            <v>1.39854469301694E-5</v>
          </cell>
          <cell r="F707">
            <v>4.9056506434729499E-5</v>
          </cell>
          <cell r="G707">
            <v>6.9663281276305497E-4</v>
          </cell>
          <cell r="H707">
            <v>1.10784338649421E-3</v>
          </cell>
          <cell r="I707">
            <v>4.1365979169403899E-5</v>
          </cell>
        </row>
        <row r="708">
          <cell r="A708" t="str">
            <v>T_C-FC-H2O-S1</v>
          </cell>
          <cell r="B708" t="str">
            <v>VAR_cap</v>
          </cell>
          <cell r="C708" t="str">
            <v>-</v>
          </cell>
          <cell r="E708">
            <v>1.37992565645326E-5</v>
          </cell>
          <cell r="F708">
            <v>6.1382749906464945E-5</v>
          </cell>
          <cell r="G708">
            <v>7.1347811100028581E-4</v>
          </cell>
          <cell r="H708">
            <v>1.5433022507471399E-2</v>
          </cell>
          <cell r="I708">
            <v>4.7273872090171842E-3</v>
          </cell>
        </row>
        <row r="709">
          <cell r="A709" t="str">
            <v>T_B_c-ICEDSL-S1</v>
          </cell>
          <cell r="B709" t="str">
            <v>VAR_fout</v>
          </cell>
          <cell r="C709" t="str">
            <v>CO2_T</v>
          </cell>
          <cell r="D709">
            <v>8.3016823815547092</v>
          </cell>
          <cell r="E709">
            <v>0.884890089174314</v>
          </cell>
          <cell r="F709">
            <v>5.6866814453008203</v>
          </cell>
          <cell r="H709">
            <v>4.7926597716151098E-4</v>
          </cell>
          <cell r="I709">
            <v>1.30926294564574E-4</v>
          </cell>
        </row>
        <row r="710">
          <cell r="A710" t="str">
            <v>T_B_c-ICEDSL-S1</v>
          </cell>
          <cell r="B710" t="str">
            <v>VAR_fout</v>
          </cell>
          <cell r="C710" t="str">
            <v>TPBSc</v>
          </cell>
          <cell r="D710">
            <v>1.4034618955733229E-2</v>
          </cell>
          <cell r="E710">
            <v>1.5111276098044538E-3</v>
          </cell>
          <cell r="F710">
            <v>1.0356504509048863E-2</v>
          </cell>
          <cell r="H710">
            <v>1.0642931651998284E-6</v>
          </cell>
          <cell r="I710">
            <v>2.9074452827903836E-7</v>
          </cell>
        </row>
        <row r="711">
          <cell r="A711" t="str">
            <v>T_B_c-ICEDSL-S1</v>
          </cell>
          <cell r="B711" t="str">
            <v>VAR_fin</v>
          </cell>
          <cell r="C711" t="str">
            <v>TDSL</v>
          </cell>
          <cell r="D711">
            <v>0.11325623985749936</v>
          </cell>
          <cell r="E711">
            <v>1.2072170384369911E-2</v>
          </cell>
          <cell r="F711">
            <v>7.7580920126887068E-2</v>
          </cell>
          <cell r="H711">
            <v>6.5384171509073863E-6</v>
          </cell>
          <cell r="I711">
            <v>1.7861704579068805E-6</v>
          </cell>
        </row>
        <row r="712">
          <cell r="A712" t="str">
            <v>T_B_c-ICEDSL-S1</v>
          </cell>
          <cell r="B712" t="str">
            <v>VAR_ncap</v>
          </cell>
          <cell r="C712" t="str">
            <v>-</v>
          </cell>
          <cell r="E712">
            <v>3.1890903760398401E-6</v>
          </cell>
          <cell r="F712">
            <v>1.8622755539069E-4</v>
          </cell>
          <cell r="H712">
            <v>3.9085923736198801E-8</v>
          </cell>
        </row>
        <row r="713">
          <cell r="A713" t="str">
            <v>T_B_c-ICEDSL-S1</v>
          </cell>
          <cell r="B713" t="str">
            <v>VAR_cap</v>
          </cell>
          <cell r="C713" t="str">
            <v>-</v>
          </cell>
          <cell r="D713">
            <v>3.05805288461538E-4</v>
          </cell>
          <cell r="E713">
            <v>4.1697291535751802E-5</v>
          </cell>
          <cell r="F713">
            <v>2.2806428253490697E-4</v>
          </cell>
          <cell r="G713">
            <v>-6.8075673920133146E-9</v>
          </cell>
          <cell r="H713">
            <v>3.6958692630221803E-8</v>
          </cell>
          <cell r="I713">
            <v>2.2538783928996601E-8</v>
          </cell>
        </row>
        <row r="714">
          <cell r="A714" t="str">
            <v>T-Plg-DSL-mix_S4</v>
          </cell>
          <cell r="B714" t="str">
            <v>VAR_fout</v>
          </cell>
          <cell r="C714" t="str">
            <v>CO2_T</v>
          </cell>
          <cell r="D714">
            <v>0.40152441974778802</v>
          </cell>
          <cell r="E714">
            <v>44.235254515496202</v>
          </cell>
          <cell r="F714">
            <v>40.46228675652398</v>
          </cell>
          <cell r="G714">
            <v>31.544708195070328</v>
          </cell>
          <cell r="H714">
            <v>0.42754218587227388</v>
          </cell>
          <cell r="I714">
            <v>5.1238201703755898E-2</v>
          </cell>
        </row>
        <row r="715">
          <cell r="A715" t="str">
            <v>T-Plg-DSL-mix_S4</v>
          </cell>
          <cell r="B715" t="str">
            <v>VAR_fout</v>
          </cell>
          <cell r="C715" t="str">
            <v>T-PEVmix-ELC_DSL_S4</v>
          </cell>
          <cell r="D715">
            <v>2.886804311918025E-3</v>
          </cell>
          <cell r="E715">
            <v>0.31803426440249377</v>
          </cell>
          <cell r="F715">
            <v>0.29090809458654482</v>
          </cell>
          <cell r="G715">
            <v>0.22679417529057169</v>
          </cell>
          <cell r="H715">
            <v>3.2010415283712521E-3</v>
          </cell>
          <cell r="I715">
            <v>4.0169584344573609E-4</v>
          </cell>
        </row>
        <row r="716">
          <cell r="A716" t="str">
            <v>T-Plg-DSL-mix_S4</v>
          </cell>
          <cell r="B716" t="str">
            <v>VAR_fin</v>
          </cell>
          <cell r="C716" t="str">
            <v>TDSL</v>
          </cell>
          <cell r="D716">
            <v>5.4778229160680481E-3</v>
          </cell>
          <cell r="E716">
            <v>0.60348232626870679</v>
          </cell>
          <cell r="F716">
            <v>0.55200936912038179</v>
          </cell>
          <cell r="G716">
            <v>0.43035072571719379</v>
          </cell>
          <cell r="H716">
            <v>5.8327719764293883E-3</v>
          </cell>
          <cell r="I716">
            <v>6.9902048709080255E-4</v>
          </cell>
        </row>
        <row r="717">
          <cell r="A717" t="str">
            <v>T_C-FC-H2O-S2</v>
          </cell>
          <cell r="B717" t="str">
            <v>VAR_fout</v>
          </cell>
          <cell r="C717" t="str">
            <v>TPCAR</v>
          </cell>
          <cell r="D717">
            <v>7.9529593423699086E-5</v>
          </cell>
          <cell r="E717">
            <v>1.9306779422888432E-4</v>
          </cell>
          <cell r="F717">
            <v>3.9972905451786649E-4</v>
          </cell>
          <cell r="G717">
            <v>5.7036108793829122E-4</v>
          </cell>
          <cell r="H717">
            <v>1.1897084221982393E-3</v>
          </cell>
          <cell r="I717">
            <v>7.0865616157730731E-4</v>
          </cell>
        </row>
        <row r="718">
          <cell r="A718" t="str">
            <v>T_C-FC-H2O-S2</v>
          </cell>
          <cell r="B718" t="str">
            <v>VAR_fin</v>
          </cell>
          <cell r="C718" t="str">
            <v>TH2O</v>
          </cell>
          <cell r="D718">
            <v>8.9209222435096064E-5</v>
          </cell>
          <cell r="E718">
            <v>2.1656627500481399E-4</v>
          </cell>
          <cell r="F718">
            <v>4.4838049087308297E-4</v>
          </cell>
          <cell r="G718">
            <v>6.3978032543352686E-4</v>
          </cell>
          <cell r="H718">
            <v>1.2215008713146141E-3</v>
          </cell>
          <cell r="I718">
            <v>6.8013728796788991E-4</v>
          </cell>
        </row>
        <row r="719">
          <cell r="A719" t="str">
            <v>T_C-FC-H2O-S2</v>
          </cell>
          <cell r="B719" t="str">
            <v>VAR_ncap</v>
          </cell>
          <cell r="C719" t="str">
            <v>-</v>
          </cell>
          <cell r="E719">
            <v>8.4201700365048693E-6</v>
          </cell>
          <cell r="F719">
            <v>1.9463210721144299E-5</v>
          </cell>
          <cell r="G719">
            <v>2.12042332430575E-5</v>
          </cell>
          <cell r="H719">
            <v>5.9919747413130999E-5</v>
          </cell>
          <cell r="I719">
            <v>2.86206716313292E-5</v>
          </cell>
        </row>
        <row r="720">
          <cell r="A720" t="str">
            <v>T_C-FC-H2O-S2</v>
          </cell>
          <cell r="B720" t="str">
            <v>VAR_cap</v>
          </cell>
          <cell r="C720" t="str">
            <v>-</v>
          </cell>
          <cell r="D720">
            <v>6.33333333333333E-6</v>
          </cell>
          <cell r="E720">
            <v>1.4630863621653617E-5</v>
          </cell>
          <cell r="F720">
            <v>3.3354274599059643E-5</v>
          </cell>
          <cell r="G720">
            <v>4.8622078307176108E-5</v>
          </cell>
          <cell r="H720">
            <v>1.1115538780211392E-4</v>
          </cell>
          <cell r="I720">
            <v>6.7592086876963915E-5</v>
          </cell>
        </row>
        <row r="721">
          <cell r="A721" t="str">
            <v>T_B_c-ICEDSL-S2</v>
          </cell>
          <cell r="B721" t="str">
            <v>VAR_fout</v>
          </cell>
          <cell r="C721" t="str">
            <v>CO2_T</v>
          </cell>
          <cell r="D721">
            <v>38.054339067685802</v>
          </cell>
          <cell r="E721">
            <v>28.762282584431055</v>
          </cell>
          <cell r="F721">
            <v>35.592614638089749</v>
          </cell>
          <cell r="H721">
            <v>7.5175787261257099E-4</v>
          </cell>
          <cell r="I721">
            <v>2.7520490897365099E-4</v>
          </cell>
        </row>
        <row r="722">
          <cell r="A722" t="str">
            <v>T_B_c-ICEDSL-S2</v>
          </cell>
          <cell r="B722" t="str">
            <v>VAR_fout</v>
          </cell>
          <cell r="C722" t="str">
            <v>TPBSc</v>
          </cell>
          <cell r="D722">
            <v>4.5408663313309554E-2</v>
          </cell>
          <cell r="E722">
            <v>3.4459256890717264E-2</v>
          </cell>
          <cell r="F722">
            <v>4.2617103203992888E-2</v>
          </cell>
          <cell r="H722">
            <v>1.1634045994428775E-6</v>
          </cell>
          <cell r="I722">
            <v>4.2590130220586414E-7</v>
          </cell>
        </row>
        <row r="723">
          <cell r="A723" t="str">
            <v>T_B_c-ICEDSL-S2</v>
          </cell>
          <cell r="B723" t="str">
            <v>VAR_fin</v>
          </cell>
          <cell r="C723" t="str">
            <v>TDSL</v>
          </cell>
          <cell r="D723">
            <v>0.5191587867351416</v>
          </cell>
          <cell r="E723">
            <v>0.39239130401679423</v>
          </cell>
          <cell r="F723">
            <v>0.48557455167925984</v>
          </cell>
          <cell r="H723">
            <v>1.0255905492668084E-5</v>
          </cell>
          <cell r="I723">
            <v>3.7545008045518553E-6</v>
          </cell>
        </row>
        <row r="724">
          <cell r="A724" t="str">
            <v>T_B_c-ICEDSL-S2</v>
          </cell>
          <cell r="B724" t="str">
            <v>VAR_ncap</v>
          </cell>
          <cell r="C724" t="str">
            <v>-</v>
          </cell>
          <cell r="E724">
            <v>1.2792909123595799E-6</v>
          </cell>
          <cell r="F724">
            <v>1.72077337479872E-6</v>
          </cell>
          <cell r="H724">
            <v>3.9894724085216199E-8</v>
          </cell>
        </row>
        <row r="725">
          <cell r="A725" t="str">
            <v>T_B_c-ICEDSL-S2</v>
          </cell>
          <cell r="B725" t="str">
            <v>VAR_cap</v>
          </cell>
          <cell r="C725" t="str">
            <v>-</v>
          </cell>
          <cell r="D725">
            <v>9.8784375000000001E-4</v>
          </cell>
          <cell r="E725">
            <v>9.2486315829110152E-4</v>
          </cell>
          <cell r="F725">
            <v>9.2666280617392219E-4</v>
          </cell>
          <cell r="G725">
            <v>-9.2070164373373939E-9</v>
          </cell>
          <cell r="H725">
            <v>3.5262302155061198E-8</v>
          </cell>
          <cell r="I725">
            <v>2.2360608562564001E-8</v>
          </cell>
        </row>
        <row r="726">
          <cell r="A726" t="str">
            <v>T_TW-FCLH2O-S1</v>
          </cell>
          <cell r="B726" t="str">
            <v>VAR_fout</v>
          </cell>
          <cell r="C726" t="str">
            <v>TPTWL</v>
          </cell>
          <cell r="G726">
            <v>2.252181876763454E-4</v>
          </cell>
          <cell r="H726">
            <v>9.3380574486521346E-4</v>
          </cell>
          <cell r="I726">
            <v>7.9593850445619898E-4</v>
          </cell>
        </row>
        <row r="727">
          <cell r="A727" t="str">
            <v>T_TW-FCLH2O-S1</v>
          </cell>
          <cell r="B727" t="str">
            <v>VAR_fin</v>
          </cell>
          <cell r="C727" t="str">
            <v>TH2O</v>
          </cell>
          <cell r="G727">
            <v>4.8547631289991508E-5</v>
          </cell>
          <cell r="H727">
            <v>1.9671158287859705E-4</v>
          </cell>
          <cell r="I727">
            <v>1.6337084666841263E-4</v>
          </cell>
        </row>
        <row r="728">
          <cell r="A728" t="str">
            <v>T_TW-FCLH2O-S1</v>
          </cell>
          <cell r="B728" t="str">
            <v>VAR_ncap</v>
          </cell>
          <cell r="C728" t="str">
            <v>-</v>
          </cell>
          <cell r="G728">
            <v>8.6054040162138805E-5</v>
          </cell>
          <cell r="H728">
            <v>1.7834886910417599E-4</v>
          </cell>
          <cell r="I728">
            <v>1.9366288474370301E-4</v>
          </cell>
        </row>
        <row r="729">
          <cell r="A729" t="str">
            <v>T_TW-FCLH2O-S1</v>
          </cell>
          <cell r="B729" t="str">
            <v>VAR_cap</v>
          </cell>
          <cell r="C729" t="str">
            <v>-</v>
          </cell>
          <cell r="G729">
            <v>8.6054040162138805E-5</v>
          </cell>
          <cell r="H729">
            <v>3.5992157084595842E-4</v>
          </cell>
          <cell r="I729">
            <v>3.1222695321062141E-4</v>
          </cell>
        </row>
        <row r="730">
          <cell r="A730" t="str">
            <v>D-T-ELC-TW_Bat_S1</v>
          </cell>
          <cell r="B730" t="str">
            <v>VAR_fout</v>
          </cell>
          <cell r="C730" t="str">
            <v>T-ELC-TWSTGin_S1</v>
          </cell>
          <cell r="D730">
            <v>1.6340469987490922E-3</v>
          </cell>
          <cell r="E730">
            <v>4.8684080928382894E-3</v>
          </cell>
          <cell r="F730">
            <v>4.9109203093448449E-3</v>
          </cell>
          <cell r="G730">
            <v>7.0899756618358544E-3</v>
          </cell>
          <cell r="H730">
            <v>5.7369396553283965E-3</v>
          </cell>
          <cell r="I730">
            <v>0.12338697927424772</v>
          </cell>
        </row>
        <row r="731">
          <cell r="A731" t="str">
            <v>D-T-ELC-TW_Bat_S1</v>
          </cell>
          <cell r="B731" t="str">
            <v>VAR_fin</v>
          </cell>
          <cell r="C731" t="str">
            <v>TELC</v>
          </cell>
          <cell r="D731">
            <v>1.6340469987490922E-3</v>
          </cell>
          <cell r="E731">
            <v>4.8684080928382894E-3</v>
          </cell>
          <cell r="F731">
            <v>4.9109203093448449E-3</v>
          </cell>
          <cell r="G731">
            <v>7.0899756618358544E-3</v>
          </cell>
          <cell r="H731">
            <v>5.7369396553283965E-3</v>
          </cell>
          <cell r="I731">
            <v>0.12338697927424772</v>
          </cell>
        </row>
        <row r="732">
          <cell r="A732" t="str">
            <v>D-T-ELC-TW_Bat_S1</v>
          </cell>
          <cell r="B732" t="str">
            <v>VAR_ncap</v>
          </cell>
          <cell r="C732" t="str">
            <v>-</v>
          </cell>
          <cell r="D732">
            <v>3.3094374087658197E-4</v>
          </cell>
          <cell r="E732">
            <v>1.8738118272317299E-4</v>
          </cell>
          <cell r="F732">
            <v>5.7117789712208598E-6</v>
          </cell>
          <cell r="G732">
            <v>3.3950261225364897E-4</v>
          </cell>
          <cell r="H732">
            <v>8.77449630669575E-5</v>
          </cell>
          <cell r="I732">
            <v>1.2917942859012901E-2</v>
          </cell>
        </row>
        <row r="733">
          <cell r="A733" t="str">
            <v>D-T-ELC-TW_Bat_S1</v>
          </cell>
          <cell r="B733" t="str">
            <v>VAR_cap</v>
          </cell>
          <cell r="C733" t="str">
            <v>-</v>
          </cell>
          <cell r="D733">
            <v>3.3094374087658197E-4</v>
          </cell>
          <cell r="E733">
            <v>5.1832492359975399E-4</v>
          </cell>
          <cell r="F733">
            <v>5.24036702570975E-4</v>
          </cell>
          <cell r="G733">
            <v>7.4991888544275397E-4</v>
          </cell>
          <cell r="H733">
            <v>6.0802537802933699E-4</v>
          </cell>
          <cell r="I733">
            <v>1.30426980021095E-2</v>
          </cell>
        </row>
        <row r="734">
          <cell r="A734" t="str">
            <v>T_C-FC-H2O-S3</v>
          </cell>
          <cell r="B734" t="str">
            <v>VAR_fout</v>
          </cell>
          <cell r="C734" t="str">
            <v>TPCAR</v>
          </cell>
          <cell r="D734">
            <v>7.0697395348786793E-4</v>
          </cell>
          <cell r="E734">
            <v>1.661413164544214E-3</v>
          </cell>
          <cell r="F734">
            <v>1.6991393464785036E-3</v>
          </cell>
          <cell r="G734">
            <v>1.5930475273929282E-3</v>
          </cell>
          <cell r="H734">
            <v>1.1000317419953777E-3</v>
          </cell>
          <cell r="I734">
            <v>7.9829293980717667E-4</v>
          </cell>
        </row>
        <row r="735">
          <cell r="A735" t="str">
            <v>T_C-FC-H2O-S3</v>
          </cell>
          <cell r="B735" t="str">
            <v>VAR_fin</v>
          </cell>
          <cell r="C735" t="str">
            <v>TH2O</v>
          </cell>
          <cell r="D735">
            <v>8.5177064195903808E-4</v>
          </cell>
          <cell r="E735">
            <v>2.0016903745058642E-3</v>
          </cell>
          <cell r="F735">
            <v>2.0471433279651832E-3</v>
          </cell>
          <cell r="G735">
            <v>1.9193226403665747E-3</v>
          </cell>
          <cell r="H735">
            <v>1.2061643166333133E-3</v>
          </cell>
          <cell r="I735">
            <v>8.0961605556504322E-4</v>
          </cell>
        </row>
        <row r="736">
          <cell r="A736" t="str">
            <v>T_C-FC-H2O-S3</v>
          </cell>
          <cell r="B736" t="str">
            <v>VAR_ncap</v>
          </cell>
          <cell r="C736" t="str">
            <v>-</v>
          </cell>
          <cell r="E736">
            <v>7.0792961491047598E-6</v>
          </cell>
          <cell r="F736">
            <v>1.34721558700504E-5</v>
          </cell>
          <cell r="G736">
            <v>1.39513260421501E-5</v>
          </cell>
          <cell r="H736">
            <v>4.9499268875899398E-5</v>
          </cell>
          <cell r="I736">
            <v>3.2309604365056297E-5</v>
          </cell>
        </row>
        <row r="737">
          <cell r="A737" t="str">
            <v>T_C-FC-H2O-S3</v>
          </cell>
          <cell r="B737" t="str">
            <v>VAR_cap</v>
          </cell>
          <cell r="C737" t="str">
            <v>-</v>
          </cell>
          <cell r="D737">
            <v>5.364405493461006E-5</v>
          </cell>
          <cell r="E737">
            <v>1.1500690770017983E-4</v>
          </cell>
          <cell r="F737">
            <v>1.2273505902108604E-4</v>
          </cell>
          <cell r="G737">
            <v>1.1626806187166333E-4</v>
          </cell>
          <cell r="H737">
            <v>8.3899877212935379E-5</v>
          </cell>
          <cell r="I737">
            <v>6.1378227082267426E-5</v>
          </cell>
        </row>
        <row r="738">
          <cell r="A738" t="str">
            <v>T_B_c-ICEDSL-S3</v>
          </cell>
          <cell r="B738" t="str">
            <v>VAR_fout</v>
          </cell>
          <cell r="C738" t="str">
            <v>CO2_T</v>
          </cell>
          <cell r="D738">
            <v>11.53447956283159</v>
          </cell>
          <cell r="E738">
            <v>9.3224710392405807</v>
          </cell>
          <cell r="F738">
            <v>11.496843797950881</v>
          </cell>
        </row>
        <row r="739">
          <cell r="A739" t="str">
            <v>T_B_c-ICEDSL-S3</v>
          </cell>
          <cell r="B739" t="str">
            <v>VAR_fout</v>
          </cell>
          <cell r="C739" t="str">
            <v>TPBSc</v>
          </cell>
          <cell r="D739">
            <v>9.118931053705084E-3</v>
          </cell>
          <cell r="E739">
            <v>7.3996495307286064E-3</v>
          </cell>
          <cell r="F739">
            <v>9.1211223435098167E-3</v>
          </cell>
        </row>
        <row r="740">
          <cell r="A740" t="str">
            <v>T_B_c-ICEDSL-S3</v>
          </cell>
          <cell r="B740" t="str">
            <v>VAR_fin</v>
          </cell>
          <cell r="C740" t="str">
            <v>TDSL</v>
          </cell>
          <cell r="D740">
            <v>0.15735988489538338</v>
          </cell>
          <cell r="E740">
            <v>0.12718241526931226</v>
          </cell>
          <cell r="F740">
            <v>0.15684643653411837</v>
          </cell>
        </row>
        <row r="741">
          <cell r="A741" t="str">
            <v>T_B_c-ICEDSL-S3</v>
          </cell>
          <cell r="B741" t="str">
            <v>VAR_ncap</v>
          </cell>
          <cell r="C741" t="str">
            <v>-</v>
          </cell>
          <cell r="E741">
            <v>5.0969601089394904E-7</v>
          </cell>
          <cell r="F741">
            <v>5.0932821826725998E-7</v>
          </cell>
        </row>
        <row r="742">
          <cell r="A742" t="str">
            <v>T_B_c-ICEDSL-S3</v>
          </cell>
          <cell r="B742" t="str">
            <v>VAR_cap</v>
          </cell>
          <cell r="C742" t="str">
            <v>-</v>
          </cell>
          <cell r="D742">
            <v>1.9927432480753418E-4</v>
          </cell>
          <cell r="E742">
            <v>1.979925784746502E-4</v>
          </cell>
          <cell r="F742">
            <v>1.9853106616095399E-4</v>
          </cell>
          <cell r="G742">
            <v>-2.0418091195117775E-9</v>
          </cell>
        </row>
        <row r="743">
          <cell r="A743" t="str">
            <v>T_TW-FCLH2O-S2</v>
          </cell>
          <cell r="B743" t="str">
            <v>VAR_fout</v>
          </cell>
          <cell r="C743" t="str">
            <v>TPTWL</v>
          </cell>
          <cell r="G743">
            <v>1.2000258787852393E-4</v>
          </cell>
          <cell r="H743">
            <v>4.4382038973809449E-4</v>
          </cell>
          <cell r="I743">
            <v>3.4602557711049705E-4</v>
          </cell>
        </row>
        <row r="744">
          <cell r="A744" t="str">
            <v>T_TW-FCLH2O-S2</v>
          </cell>
          <cell r="B744" t="str">
            <v>VAR_fin</v>
          </cell>
          <cell r="C744" t="str">
            <v>TH2O</v>
          </cell>
          <cell r="G744">
            <v>4.443080902634681E-5</v>
          </cell>
          <cell r="H744">
            <v>1.6126388281970395E-4</v>
          </cell>
          <cell r="I744">
            <v>1.2313413068175307E-4</v>
          </cell>
        </row>
        <row r="745">
          <cell r="A745" t="str">
            <v>T_TW-FCLH2O-S2</v>
          </cell>
          <cell r="B745" t="str">
            <v>VAR_ncap</v>
          </cell>
          <cell r="C745" t="str">
            <v>-</v>
          </cell>
          <cell r="G745">
            <v>4.61819156917375E-5</v>
          </cell>
          <cell r="H745">
            <v>7.1102769365538696E-5</v>
          </cell>
          <cell r="I745">
            <v>6.18504896818059E-5</v>
          </cell>
        </row>
        <row r="746">
          <cell r="A746" t="str">
            <v>T_TW-FCLH2O-S2</v>
          </cell>
          <cell r="B746" t="str">
            <v>VAR_cap</v>
          </cell>
          <cell r="C746" t="str">
            <v>-</v>
          </cell>
          <cell r="G746">
            <v>4.61819156917375E-5</v>
          </cell>
          <cell r="H746">
            <v>1.7188460693080119E-4</v>
          </cell>
          <cell r="I746">
            <v>1.3454945154512841E-4</v>
          </cell>
        </row>
        <row r="747">
          <cell r="A747" t="str">
            <v>D-T-ELC-TW_Bat_S2</v>
          </cell>
          <cell r="B747" t="str">
            <v>VAR_fout</v>
          </cell>
          <cell r="C747" t="str">
            <v>T-ELC-TWSTGin_S2</v>
          </cell>
          <cell r="D747">
            <v>3.6136075487783388E-4</v>
          </cell>
          <cell r="E747">
            <v>5.3332166491454227E-4</v>
          </cell>
          <cell r="F747">
            <v>5.5954265324874232E-4</v>
          </cell>
          <cell r="G747">
            <v>5.5157978680854735E-3</v>
          </cell>
          <cell r="H747">
            <v>6.6598433985034459E-3</v>
          </cell>
          <cell r="I747">
            <v>5.091233326087418E-3</v>
          </cell>
        </row>
        <row r="748">
          <cell r="A748" t="str">
            <v>D-T-ELC-TW_Bat_S2</v>
          </cell>
          <cell r="B748" t="str">
            <v>VAR_fin</v>
          </cell>
          <cell r="C748" t="str">
            <v>TELC</v>
          </cell>
          <cell r="D748">
            <v>3.6136075487783388E-4</v>
          </cell>
          <cell r="E748">
            <v>5.3332166491454227E-4</v>
          </cell>
          <cell r="F748">
            <v>5.5954265324874232E-4</v>
          </cell>
          <cell r="G748">
            <v>5.5157978680854735E-3</v>
          </cell>
          <cell r="H748">
            <v>6.6598433985034459E-3</v>
          </cell>
          <cell r="I748">
            <v>5.091233326087418E-3</v>
          </cell>
        </row>
        <row r="749">
          <cell r="A749" t="str">
            <v>D-T-ELC-TW_Bat_S2</v>
          </cell>
          <cell r="B749" t="str">
            <v>VAR_ncap</v>
          </cell>
          <cell r="C749" t="str">
            <v>-</v>
          </cell>
          <cell r="D749">
            <v>1.7241766616004801E-4</v>
          </cell>
          <cell r="E749">
            <v>1.15541280836396E-6</v>
          </cell>
          <cell r="F749">
            <v>1.1218328186490399E-5</v>
          </cell>
          <cell r="G749">
            <v>3.98925154131144E-4</v>
          </cell>
          <cell r="H749">
            <v>5.8851196871618398E-6</v>
          </cell>
          <cell r="I749">
            <v>3.66287729941975E-4</v>
          </cell>
        </row>
        <row r="750">
          <cell r="A750" t="str">
            <v>D-T-ELC-TW_Bat_S2</v>
          </cell>
          <cell r="B750" t="str">
            <v>VAR_cap</v>
          </cell>
          <cell r="C750" t="str">
            <v>-</v>
          </cell>
          <cell r="D750">
            <v>1.7241766616004801E-4</v>
          </cell>
          <cell r="E750">
            <v>1.73573078968412E-4</v>
          </cell>
          <cell r="F750">
            <v>1.8479140715490299E-4</v>
          </cell>
          <cell r="G750">
            <v>5.8371656128604701E-4</v>
          </cell>
          <cell r="H750">
            <v>7.0606826983747996E-4</v>
          </cell>
          <cell r="I750">
            <v>5.3910779048333497E-4</v>
          </cell>
        </row>
        <row r="751">
          <cell r="A751" t="str">
            <v>T_C-FC-H2O-S4</v>
          </cell>
          <cell r="B751" t="str">
            <v>VAR_fout</v>
          </cell>
          <cell r="C751" t="str">
            <v>TPCAR</v>
          </cell>
          <cell r="E751">
            <v>1.3030261341056618E-4</v>
          </cell>
          <cell r="F751">
            <v>3.421124342158834E-4</v>
          </cell>
          <cell r="G751">
            <v>5.3884956105536242E-4</v>
          </cell>
          <cell r="H751">
            <v>0.32176618125652579</v>
          </cell>
          <cell r="I751">
            <v>0.68206390352009993</v>
          </cell>
        </row>
        <row r="752">
          <cell r="A752" t="str">
            <v>T_C-FC-H2O-S4</v>
          </cell>
          <cell r="B752" t="str">
            <v>VAR_fin</v>
          </cell>
          <cell r="C752" t="str">
            <v>TH2O</v>
          </cell>
          <cell r="E752">
            <v>1.5572413996770544E-4</v>
          </cell>
          <cell r="F752">
            <v>4.0885722240016604E-4</v>
          </cell>
          <cell r="G752">
            <v>6.4397698765201886E-4</v>
          </cell>
          <cell r="H752">
            <v>0.34161211446944123</v>
          </cell>
          <cell r="I752">
            <v>0.66013183360980177</v>
          </cell>
        </row>
        <row r="753">
          <cell r="A753" t="str">
            <v>T_C-FC-H2O-S4</v>
          </cell>
          <cell r="B753" t="str">
            <v>VAR_ncap</v>
          </cell>
          <cell r="C753" t="str">
            <v>-</v>
          </cell>
          <cell r="E753">
            <v>1.0693379571853201E-5</v>
          </cell>
          <cell r="F753">
            <v>2.0400681347250898E-5</v>
          </cell>
          <cell r="G753">
            <v>2.31221697827626E-5</v>
          </cell>
          <cell r="H753">
            <v>3.0192491396709199E-2</v>
          </cell>
          <cell r="I753">
            <v>6.9276654628990103E-2</v>
          </cell>
        </row>
        <row r="754">
          <cell r="A754" t="str">
            <v>T_C-FC-H2O-S4</v>
          </cell>
          <cell r="B754" t="str">
            <v>VAR_cap</v>
          </cell>
          <cell r="C754" t="str">
            <v>-</v>
          </cell>
          <cell r="E754">
            <v>1.05510169957899E-5</v>
          </cell>
          <cell r="F754">
            <v>3.0059765428119346E-5</v>
          </cell>
          <cell r="G754">
            <v>4.7583563831316741E-5</v>
          </cell>
          <cell r="H754">
            <v>2.9052065612955397E-2</v>
          </cell>
          <cell r="I754">
            <v>7.4414807510725767E-2</v>
          </cell>
        </row>
        <row r="755">
          <cell r="A755" t="str">
            <v>T_B_c-ICEDSL-S4</v>
          </cell>
          <cell r="B755" t="str">
            <v>VAR_fout</v>
          </cell>
          <cell r="C755" t="str">
            <v>CO2_T</v>
          </cell>
          <cell r="D755">
            <v>1.0960883078170489</v>
          </cell>
          <cell r="E755">
            <v>1.17648429902321E-2</v>
          </cell>
          <cell r="F755">
            <v>2.6650988949916146E-2</v>
          </cell>
        </row>
        <row r="756">
          <cell r="A756" t="str">
            <v>T_B_c-ICEDSL-S4</v>
          </cell>
          <cell r="B756" t="str">
            <v>VAR_fout</v>
          </cell>
          <cell r="C756" t="str">
            <v>TPBSc</v>
          </cell>
          <cell r="D756">
            <v>5.7789845003544953E-4</v>
          </cell>
          <cell r="E756">
            <v>6.2630887695857873E-6</v>
          </cell>
          <cell r="F756">
            <v>1.441970474871893E-5</v>
          </cell>
        </row>
        <row r="757">
          <cell r="A757" t="str">
            <v>T_B_c-ICEDSL-S4</v>
          </cell>
          <cell r="B757" t="str">
            <v>VAR_fin</v>
          </cell>
          <cell r="C757" t="str">
            <v>TDSL</v>
          </cell>
          <cell r="D757">
            <v>1.4953455768308992E-2</v>
          </cell>
          <cell r="E757">
            <v>1.6050263288174736E-4</v>
          </cell>
          <cell r="F757">
            <v>3.6358784379148944E-4</v>
          </cell>
        </row>
        <row r="758">
          <cell r="A758" t="str">
            <v>T_B_c-ICEDSL-S4</v>
          </cell>
          <cell r="B758" t="str">
            <v>VAR_ncap</v>
          </cell>
          <cell r="C758" t="str">
            <v>-</v>
          </cell>
          <cell r="E758">
            <v>4.5879263723505399E-8</v>
          </cell>
          <cell r="F758">
            <v>9.0354784414395307E-8</v>
          </cell>
        </row>
        <row r="759">
          <cell r="A759" t="str">
            <v>T_B_c-ICEDSL-S4</v>
          </cell>
          <cell r="B759" t="str">
            <v>VAR_cap</v>
          </cell>
          <cell r="C759" t="str">
            <v>-</v>
          </cell>
          <cell r="D759">
            <v>1.3139213506363103E-5</v>
          </cell>
          <cell r="E759">
            <v>2.7308188078741061E-7</v>
          </cell>
          <cell r="F759">
            <v>3.8489768392530353E-7</v>
          </cell>
          <cell r="G759">
            <v>-7.2493576262503277E-9</v>
          </cell>
          <cell r="H759">
            <v>-7.7099209001135492E-9</v>
          </cell>
        </row>
        <row r="760">
          <cell r="A760" t="str">
            <v>D-T-ELC-HGV</v>
          </cell>
          <cell r="B760" t="str">
            <v>VAR_fout</v>
          </cell>
          <cell r="C760" t="str">
            <v>T-ELC-HGV_BatSTGin</v>
          </cell>
          <cell r="D760">
            <v>1.0027317072197979E-2</v>
          </cell>
          <cell r="E760">
            <v>2.0433896600942136E-2</v>
          </cell>
          <cell r="F760">
            <v>2.1082305131237208E-2</v>
          </cell>
          <cell r="G760">
            <v>7.304719010538716E-3</v>
          </cell>
          <cell r="H760">
            <v>2.4783384064010714</v>
          </cell>
          <cell r="I760">
            <v>7.6504280930721116</v>
          </cell>
        </row>
        <row r="761">
          <cell r="A761" t="str">
            <v>D-T-ELC-HGV</v>
          </cell>
          <cell r="B761" t="str">
            <v>VAR_fin</v>
          </cell>
          <cell r="C761" t="str">
            <v>TELC</v>
          </cell>
          <cell r="D761">
            <v>1.0027317072197979E-2</v>
          </cell>
          <cell r="E761">
            <v>2.0433896600942136E-2</v>
          </cell>
          <cell r="F761">
            <v>2.1082305131237208E-2</v>
          </cell>
          <cell r="G761">
            <v>7.304719010538716E-3</v>
          </cell>
          <cell r="H761">
            <v>2.4783384064010714</v>
          </cell>
          <cell r="I761">
            <v>7.6504280930721116</v>
          </cell>
        </row>
        <row r="762">
          <cell r="A762" t="str">
            <v>D-T-ELC-HGV</v>
          </cell>
          <cell r="B762" t="str">
            <v>VAR_ncap</v>
          </cell>
          <cell r="C762" t="str">
            <v>-</v>
          </cell>
          <cell r="D762">
            <v>1.4265904293593501E-3</v>
          </cell>
          <cell r="E762">
            <v>1.2701999376368901E-3</v>
          </cell>
          <cell r="F762">
            <v>1.7236692674748799E-4</v>
          </cell>
          <cell r="G762">
            <v>2.4830685859041898E-4</v>
          </cell>
          <cell r="H762">
            <v>0.18426207343366299</v>
          </cell>
          <cell r="I762">
            <v>0.93025107375315297</v>
          </cell>
        </row>
        <row r="763">
          <cell r="A763" t="str">
            <v>D-T-ELC-HGV</v>
          </cell>
          <cell r="B763" t="str">
            <v>VAR_cap</v>
          </cell>
          <cell r="C763" t="str">
            <v>-</v>
          </cell>
          <cell r="D763">
            <v>1.4265904293593501E-3</v>
          </cell>
          <cell r="E763">
            <v>2.6967903669962399E-3</v>
          </cell>
          <cell r="F763">
            <v>2.8691572937437201E-3</v>
          </cell>
          <cell r="G763">
            <v>9.7921113897525796E-4</v>
          </cell>
          <cell r="H763">
            <v>0.30946183313553699</v>
          </cell>
          <cell r="I763">
            <v>0.96258697374615798</v>
          </cell>
        </row>
        <row r="764">
          <cell r="A764" t="str">
            <v>T_TW-FCLH2O-S3</v>
          </cell>
          <cell r="B764" t="str">
            <v>VAR_fout</v>
          </cell>
          <cell r="C764" t="str">
            <v>TPTWL</v>
          </cell>
          <cell r="G764">
            <v>7.4308217270589806E-5</v>
          </cell>
          <cell r="H764">
            <v>2.4443306375213471E-4</v>
          </cell>
          <cell r="I764">
            <v>2.5135707143053251E-4</v>
          </cell>
        </row>
        <row r="765">
          <cell r="A765" t="str">
            <v>T_TW-FCLH2O-S3</v>
          </cell>
          <cell r="B765" t="str">
            <v>VAR_fin</v>
          </cell>
          <cell r="C765" t="str">
            <v>TH2O</v>
          </cell>
          <cell r="G765">
            <v>4.2205026037919433E-5</v>
          </cell>
          <cell r="H765">
            <v>1.3658154509188999E-4</v>
          </cell>
          <cell r="I765">
            <v>1.3788189284594474E-4</v>
          </cell>
        </row>
        <row r="766">
          <cell r="A766" t="str">
            <v>T_TW-FCLH2O-S3</v>
          </cell>
          <cell r="B766" t="str">
            <v>VAR_ncap</v>
          </cell>
          <cell r="C766" t="str">
            <v>-</v>
          </cell>
          <cell r="G766">
            <v>2.8299647743331101E-5</v>
          </cell>
          <cell r="H766">
            <v>3.0956100040273198E-5</v>
          </cell>
          <cell r="I766">
            <v>3.1201669420680497E-5</v>
          </cell>
        </row>
        <row r="767">
          <cell r="A767" t="str">
            <v>T_TW-FCLH2O-S3</v>
          </cell>
          <cell r="B767" t="str">
            <v>VAR_cap</v>
          </cell>
          <cell r="C767" t="str">
            <v>-</v>
          </cell>
          <cell r="G767">
            <v>2.8299647743331101E-5</v>
          </cell>
          <cell r="H767">
            <v>9.3450220485151629E-5</v>
          </cell>
          <cell r="I767">
            <v>9.6805308639286768E-5</v>
          </cell>
        </row>
        <row r="768">
          <cell r="A768" t="str">
            <v>D-T-ELC-TW_Bat_S3</v>
          </cell>
          <cell r="B768" t="str">
            <v>VAR_fout</v>
          </cell>
          <cell r="C768" t="str">
            <v>T-ELC-TWSTGin_S3</v>
          </cell>
          <cell r="D768">
            <v>8.9326986212130601E-5</v>
          </cell>
          <cell r="E768">
            <v>1.9710467277243466E-4</v>
          </cell>
          <cell r="F768">
            <v>2.3494087396432013E-4</v>
          </cell>
          <cell r="G768">
            <v>6.2143539719060675E-3</v>
          </cell>
          <cell r="H768">
            <v>1.1927894312111531E-2</v>
          </cell>
          <cell r="I768">
            <v>7.5348095297187133E-3</v>
          </cell>
        </row>
        <row r="769">
          <cell r="A769" t="str">
            <v>D-T-ELC-TW_Bat_S3</v>
          </cell>
          <cell r="B769" t="str">
            <v>VAR_fin</v>
          </cell>
          <cell r="C769" t="str">
            <v>TELC</v>
          </cell>
          <cell r="D769">
            <v>8.9326986212130601E-5</v>
          </cell>
          <cell r="E769">
            <v>1.9710467277243466E-4</v>
          </cell>
          <cell r="F769">
            <v>2.3494087396432013E-4</v>
          </cell>
          <cell r="G769">
            <v>6.2143539719060675E-3</v>
          </cell>
          <cell r="H769">
            <v>1.1927894312111531E-2</v>
          </cell>
          <cell r="I769">
            <v>7.5348095297187133E-3</v>
          </cell>
        </row>
        <row r="770">
          <cell r="A770" t="str">
            <v>D-T-ELC-TW_Bat_S3</v>
          </cell>
          <cell r="B770" t="str">
            <v>VAR_ncap</v>
          </cell>
          <cell r="C770" t="str">
            <v>-</v>
          </cell>
          <cell r="D770">
            <v>2.00795892273728E-4</v>
          </cell>
          <cell r="E770">
            <v>1.32749100596449E-6</v>
          </cell>
          <cell r="F770">
            <v>4.1145344147378003E-6</v>
          </cell>
          <cell r="G770">
            <v>4.5150051356538702E-4</v>
          </cell>
          <cell r="H770">
            <v>1.1058667794380899E-5</v>
          </cell>
          <cell r="I770">
            <v>9.1407120547417698E-5</v>
          </cell>
        </row>
        <row r="771">
          <cell r="A771" t="str">
            <v>D-T-ELC-TW_Bat_S3</v>
          </cell>
          <cell r="B771" t="str">
            <v>VAR_cap</v>
          </cell>
          <cell r="C771" t="str">
            <v>-</v>
          </cell>
          <cell r="D771">
            <v>2.00795892273728E-4</v>
          </cell>
          <cell r="E771">
            <v>2.0212338327969299E-4</v>
          </cell>
          <cell r="F771">
            <v>2.0623791769443001E-4</v>
          </cell>
          <cell r="G771">
            <v>6.5773843125981795E-4</v>
          </cell>
          <cell r="H771">
            <v>1.26255313065906E-3</v>
          </cell>
          <cell r="I771">
            <v>7.97538381831316E-4</v>
          </cell>
        </row>
        <row r="772">
          <cell r="A772" t="str">
            <v>T_TW-FCLH2O-S4</v>
          </cell>
          <cell r="B772" t="str">
            <v>VAR_fout</v>
          </cell>
          <cell r="C772" t="str">
            <v>TPTWL</v>
          </cell>
          <cell r="G772">
            <v>3.9097832266756186E-5</v>
          </cell>
          <cell r="H772">
            <v>1.3499417116253531E-4</v>
          </cell>
          <cell r="I772">
            <v>1.670385257415286E-4</v>
          </cell>
        </row>
        <row r="773">
          <cell r="A773" t="str">
            <v>T_TW-FCLH2O-S4</v>
          </cell>
          <cell r="B773" t="str">
            <v>VAR_fin</v>
          </cell>
          <cell r="C773" t="str">
            <v>TH2O</v>
          </cell>
          <cell r="G773">
            <v>2.5029962591867035E-5</v>
          </cell>
          <cell r="H773">
            <v>8.4775372270216851E-5</v>
          </cell>
          <cell r="I773">
            <v>1.0327231591022617E-4</v>
          </cell>
        </row>
        <row r="774">
          <cell r="A774" t="str">
            <v>T_TW-FCLH2O-S4</v>
          </cell>
          <cell r="B774" t="str">
            <v>VAR_ncap</v>
          </cell>
          <cell r="C774" t="str">
            <v>-</v>
          </cell>
          <cell r="G774">
            <v>1.45403761304487E-5</v>
          </cell>
          <cell r="H774">
            <v>1.7811853832485102E-5</v>
          </cell>
          <cell r="I774">
            <v>1.7271256161397701E-5</v>
          </cell>
        </row>
        <row r="775">
          <cell r="A775" t="str">
            <v>T_TW-FCLH2O-S4</v>
          </cell>
          <cell r="B775" t="str">
            <v>VAR_cap</v>
          </cell>
          <cell r="C775" t="str">
            <v>-</v>
          </cell>
          <cell r="G775">
            <v>1.45403761304487E-5</v>
          </cell>
          <cell r="H775">
            <v>5.0565748499909841E-5</v>
          </cell>
          <cell r="I775">
            <v>6.2819221171223476E-5</v>
          </cell>
        </row>
        <row r="776">
          <cell r="A776" t="str">
            <v>D-T-ELC-TW_Bat_S4</v>
          </cell>
          <cell r="B776" t="str">
            <v>VAR_fout</v>
          </cell>
          <cell r="C776" t="str">
            <v>T-ELC-TWSTGin_S4</v>
          </cell>
          <cell r="D776">
            <v>9.8515077114699718E-5</v>
          </cell>
          <cell r="E776">
            <v>1.9355092054616869E-4</v>
          </cell>
          <cell r="F776">
            <v>2.5080764674651715E-4</v>
          </cell>
          <cell r="G776">
            <v>6.3634843495966294E-3</v>
          </cell>
          <cell r="H776">
            <v>1.3470779526635926E-2</v>
          </cell>
          <cell r="I776">
            <v>1.1750238440912338E-2</v>
          </cell>
        </row>
        <row r="777">
          <cell r="A777" t="str">
            <v>D-T-ELC-TW_Bat_S4</v>
          </cell>
          <cell r="B777" t="str">
            <v>VAR_fin</v>
          </cell>
          <cell r="C777" t="str">
            <v>TELC</v>
          </cell>
          <cell r="D777">
            <v>9.8515077114699718E-5</v>
          </cell>
          <cell r="E777">
            <v>1.9355092054616869E-4</v>
          </cell>
          <cell r="F777">
            <v>2.5080764674651715E-4</v>
          </cell>
          <cell r="G777">
            <v>6.3634843495966294E-3</v>
          </cell>
          <cell r="H777">
            <v>1.3470779526635926E-2</v>
          </cell>
          <cell r="I777">
            <v>1.1750238440912338E-2</v>
          </cell>
        </row>
        <row r="778">
          <cell r="A778" t="str">
            <v>D-T-ELC-TW_Bat_S4</v>
          </cell>
          <cell r="B778" t="str">
            <v>VAR_ncap</v>
          </cell>
          <cell r="C778" t="str">
            <v>-</v>
          </cell>
          <cell r="D778">
            <v>2.1410215661246099E-4</v>
          </cell>
          <cell r="E778">
            <v>1.3669521331640299E-6</v>
          </cell>
          <cell r="F778">
            <v>3.3804574147292E-6</v>
          </cell>
          <cell r="G778">
            <v>4.5469335993037201E-4</v>
          </cell>
          <cell r="H778">
            <v>1.0730185673571199E-5</v>
          </cell>
          <cell r="I778">
            <v>1.72257994880861E-4</v>
          </cell>
        </row>
        <row r="779">
          <cell r="A779" t="str">
            <v>D-T-ELC-TW_Bat_S4</v>
          </cell>
          <cell r="B779" t="str">
            <v>VAR_cap</v>
          </cell>
          <cell r="C779" t="str">
            <v>-</v>
          </cell>
          <cell r="D779">
            <v>2.1410215661246099E-4</v>
          </cell>
          <cell r="E779">
            <v>2.1546910874562501E-4</v>
          </cell>
          <cell r="F779">
            <v>2.18849566160355E-4</v>
          </cell>
          <cell r="G779">
            <v>6.7354292609072696E-4</v>
          </cell>
          <cell r="H779">
            <v>1.4269065700703301E-3</v>
          </cell>
          <cell r="I779">
            <v>1.24314644110655E-3</v>
          </cell>
        </row>
        <row r="780">
          <cell r="A780" t="str">
            <v>T_B_u-ICENGA-S1</v>
          </cell>
          <cell r="B780" t="str">
            <v>VAR_fout</v>
          </cell>
          <cell r="C780" t="str">
            <v>CO2_T</v>
          </cell>
          <cell r="E780">
            <v>1.28231518602278E-2</v>
          </cell>
          <cell r="F780">
            <v>6.7777041654328601E-2</v>
          </cell>
          <cell r="G780">
            <v>1.034165223418598E-4</v>
          </cell>
          <cell r="H780">
            <v>1.7544602728326099E-4</v>
          </cell>
          <cell r="I780">
            <v>1.5873386594632499E-5</v>
          </cell>
        </row>
        <row r="781">
          <cell r="A781" t="str">
            <v>T_B_u-ICENGA-S1</v>
          </cell>
          <cell r="B781" t="str">
            <v>VAR_fout</v>
          </cell>
          <cell r="C781" t="str">
            <v>TPBSu</v>
          </cell>
          <cell r="E781">
            <v>2.7337304521840374E-5</v>
          </cell>
          <cell r="F781">
            <v>1.5062412097887094E-4</v>
          </cell>
          <cell r="G781">
            <v>2.283432323857389E-7</v>
          </cell>
          <cell r="H781">
            <v>4.7566368391890605E-7</v>
          </cell>
          <cell r="I781">
            <v>4.30354204126926E-8</v>
          </cell>
        </row>
        <row r="782">
          <cell r="A782" t="str">
            <v>T_B_u-ICENGA-S1</v>
          </cell>
          <cell r="B782" t="str">
            <v>VAR_fin</v>
          </cell>
          <cell r="C782" t="str">
            <v>TNGA</v>
          </cell>
          <cell r="E782">
            <v>2.2736084858559905E-4</v>
          </cell>
          <cell r="F782">
            <v>1.2017205967079516E-3</v>
          </cell>
          <cell r="G782">
            <v>1.8336262826570902E-6</v>
          </cell>
          <cell r="H782">
            <v>3.1107451645968267E-6</v>
          </cell>
          <cell r="I782">
            <v>2.8144302472752694E-7</v>
          </cell>
        </row>
        <row r="783">
          <cell r="A783" t="str">
            <v>T_B_u-ICENGA-S1</v>
          </cell>
          <cell r="B783" t="str">
            <v>VAR_ncap</v>
          </cell>
          <cell r="C783" t="str">
            <v>-</v>
          </cell>
          <cell r="E783">
            <v>6.6987103458150802E-7</v>
          </cell>
          <cell r="F783">
            <v>2.3485187255547999E-6</v>
          </cell>
          <cell r="G783">
            <v>1.3953118701673601E-8</v>
          </cell>
          <cell r="H783">
            <v>2.15872700409441E-8</v>
          </cell>
        </row>
        <row r="784">
          <cell r="A784" t="str">
            <v>T_B_u-ICENGA-S1</v>
          </cell>
          <cell r="B784" t="str">
            <v>VAR_cap</v>
          </cell>
          <cell r="C784" t="str">
            <v>-</v>
          </cell>
          <cell r="E784">
            <v>6.6987103458150802E-7</v>
          </cell>
          <cell r="F784">
            <v>3.0183897601363099E-6</v>
          </cell>
          <cell r="G784">
            <v>4.1295689259529901E-8</v>
          </cell>
          <cell r="H784">
            <v>2.5176196889551397E-8</v>
          </cell>
          <cell r="I784">
            <v>1.6331484058320202E-8</v>
          </cell>
        </row>
        <row r="785">
          <cell r="A785" t="str">
            <v>T_B_u-ICENGA-S2</v>
          </cell>
          <cell r="B785" t="str">
            <v>VAR_fout</v>
          </cell>
          <cell r="C785" t="str">
            <v>CO2_T</v>
          </cell>
          <cell r="E785">
            <v>1.0443363761064301E-2</v>
          </cell>
          <cell r="F785">
            <v>0.150605213660813</v>
          </cell>
        </row>
        <row r="786">
          <cell r="A786" t="str">
            <v>T_B_u-ICENGA-S2</v>
          </cell>
          <cell r="B786" t="str">
            <v>VAR_fout</v>
          </cell>
          <cell r="C786" t="str">
            <v>TPBSu</v>
          </cell>
          <cell r="E786">
            <v>1.573875583507542E-5</v>
          </cell>
          <cell r="F786">
            <v>2.3778476409526037E-4</v>
          </cell>
        </row>
        <row r="787">
          <cell r="A787" t="str">
            <v>T_B_u-ICENGA-S2</v>
          </cell>
          <cell r="B787" t="str">
            <v>VAR_fin</v>
          </cell>
          <cell r="C787" t="str">
            <v>TNGA</v>
          </cell>
          <cell r="E787">
            <v>1.8516602413234622E-4</v>
          </cell>
          <cell r="F787">
            <v>2.6703052067520031E-3</v>
          </cell>
        </row>
        <row r="788">
          <cell r="A788" t="str">
            <v>T_B_u-ICENGA-S2</v>
          </cell>
          <cell r="B788" t="str">
            <v>VAR_ncap</v>
          </cell>
          <cell r="C788" t="str">
            <v>-</v>
          </cell>
          <cell r="E788">
            <v>3.7821897379793001E-7</v>
          </cell>
          <cell r="F788">
            <v>4.1603500970205801E-6</v>
          </cell>
          <cell r="H788">
            <v>1.0855347573055E-8</v>
          </cell>
        </row>
        <row r="789">
          <cell r="A789" t="str">
            <v>T_B_u-ICENGA-S2</v>
          </cell>
          <cell r="B789" t="str">
            <v>VAR_cap</v>
          </cell>
          <cell r="C789" t="str">
            <v>-</v>
          </cell>
          <cell r="E789">
            <v>3.7821897379793001E-7</v>
          </cell>
          <cell r="F789">
            <v>4.5385690708185098E-6</v>
          </cell>
          <cell r="G789">
            <v>8.949369013709941E-9</v>
          </cell>
          <cell r="H789">
            <v>-1.17882677959599E-8</v>
          </cell>
          <cell r="I789">
            <v>5.4440142324217703E-9</v>
          </cell>
        </row>
        <row r="790">
          <cell r="A790" t="str">
            <v>T_B_c-ICEDSLEXT</v>
          </cell>
          <cell r="B790" t="str">
            <v>VAR_fout</v>
          </cell>
          <cell r="C790" t="str">
            <v>CO2_T</v>
          </cell>
          <cell r="D790">
            <v>0.44189684727753897</v>
          </cell>
          <cell r="E790">
            <v>0.44083339350342499</v>
          </cell>
          <cell r="F790">
            <v>0.437589296812051</v>
          </cell>
        </row>
        <row r="791">
          <cell r="A791" t="str">
            <v>T_B_c-ICEDSLEXT</v>
          </cell>
          <cell r="B791" t="str">
            <v>VAR_fout</v>
          </cell>
          <cell r="C791" t="str">
            <v>TPBSc</v>
          </cell>
          <cell r="D791">
            <v>5.9986138135056946E-2</v>
          </cell>
          <cell r="E791">
            <v>4.7990859193429068E-2</v>
          </cell>
          <cell r="F791">
            <v>2.9992133022989191E-2</v>
          </cell>
        </row>
        <row r="792">
          <cell r="A792" t="str">
            <v>T_B_c-ICEDSLEXT</v>
          </cell>
          <cell r="B792" t="str">
            <v>VAR_fin</v>
          </cell>
          <cell r="C792" t="str">
            <v>TDSL</v>
          </cell>
          <cell r="D792">
            <v>6.0286063748641074E-3</v>
          </cell>
          <cell r="E792">
            <v>6.0140981378366343E-3</v>
          </cell>
          <cell r="F792">
            <v>5.969840338500009E-3</v>
          </cell>
        </row>
        <row r="793">
          <cell r="A793" t="str">
            <v>T_B_c-ICEDSLEXT</v>
          </cell>
          <cell r="B793" t="str">
            <v>VAR_cap</v>
          </cell>
          <cell r="C793" t="str">
            <v>-</v>
          </cell>
          <cell r="D793">
            <v>1.30332047521267E-3</v>
          </cell>
          <cell r="E793">
            <v>1.04265638017014E-3</v>
          </cell>
          <cell r="F793">
            <v>6.5164740521434265E-4</v>
          </cell>
        </row>
        <row r="794">
          <cell r="A794" t="str">
            <v>T_B_u-ICENGA-S3</v>
          </cell>
          <cell r="B794" t="str">
            <v>VAR_fout</v>
          </cell>
          <cell r="C794" t="str">
            <v>CO2_T</v>
          </cell>
          <cell r="E794">
            <v>9.5476487469629903E-3</v>
          </cell>
          <cell r="F794">
            <v>1.2230906047258727</v>
          </cell>
          <cell r="H794">
            <v>7.9965757892600951E-4</v>
          </cell>
          <cell r="I794">
            <v>3.2155414993713898E-4</v>
          </cell>
        </row>
        <row r="795">
          <cell r="A795" t="str">
            <v>T_B_u-ICENGA-S3</v>
          </cell>
          <cell r="B795" t="str">
            <v>VAR_fout</v>
          </cell>
          <cell r="C795" t="str">
            <v>TPBSu</v>
          </cell>
          <cell r="E795">
            <v>9.5513956000383001E-6</v>
          </cell>
          <cell r="F795">
            <v>1.2865753814011777E-3</v>
          </cell>
          <cell r="H795">
            <v>1.000264107782911E-6</v>
          </cell>
          <cell r="I795">
            <v>4.0455425370736132E-7</v>
          </cell>
        </row>
        <row r="796">
          <cell r="A796" t="str">
            <v>T_B_u-ICENGA-S3</v>
          </cell>
          <cell r="B796" t="str">
            <v>VAR_fin</v>
          </cell>
          <cell r="C796" t="str">
            <v>TNGA</v>
          </cell>
          <cell r="E796">
            <v>1.6928455225111698E-4</v>
          </cell>
          <cell r="F796">
            <v>2.1686003629891329E-2</v>
          </cell>
          <cell r="H796">
            <v>1.4178325867482441E-5</v>
          </cell>
          <cell r="I796">
            <v>5.7013147151974985E-6</v>
          </cell>
        </row>
        <row r="797">
          <cell r="A797" t="str">
            <v>T_B_u-ICENGA-S3</v>
          </cell>
          <cell r="B797" t="str">
            <v>VAR_ncap</v>
          </cell>
          <cell r="C797" t="str">
            <v>-</v>
          </cell>
          <cell r="E797">
            <v>2.1359532681933801E-7</v>
          </cell>
          <cell r="F797">
            <v>2.40361467305042E-5</v>
          </cell>
          <cell r="H797">
            <v>1.7763401607248799E-8</v>
          </cell>
        </row>
        <row r="798">
          <cell r="A798" t="str">
            <v>T_B_u-ICENGA-S3</v>
          </cell>
          <cell r="B798" t="str">
            <v>VAR_cap</v>
          </cell>
          <cell r="C798" t="str">
            <v>-</v>
          </cell>
          <cell r="E798">
            <v>2.1359532681933801E-7</v>
          </cell>
          <cell r="F798">
            <v>2.4249742057323501E-5</v>
          </cell>
          <cell r="G798">
            <v>-4.8683827490994449E-9</v>
          </cell>
          <cell r="H798">
            <v>-6.0565114292659998E-9</v>
          </cell>
          <cell r="I798">
            <v>6.0843424649353102E-9</v>
          </cell>
        </row>
        <row r="799">
          <cell r="A799" t="str">
            <v>T_B_u-ICENGA-S4</v>
          </cell>
          <cell r="B799" t="str">
            <v>VAR_fout</v>
          </cell>
          <cell r="C799" t="str">
            <v>CO2_T</v>
          </cell>
          <cell r="F799">
            <v>2.8033495246750527E-3</v>
          </cell>
          <cell r="H799">
            <v>2.38619554791112E-5</v>
          </cell>
        </row>
        <row r="800">
          <cell r="A800" t="str">
            <v>T_B_u-ICENGA-S4</v>
          </cell>
          <cell r="B800" t="str">
            <v>VAR_fout</v>
          </cell>
          <cell r="C800" t="str">
            <v>TPBSu</v>
          </cell>
          <cell r="F800">
            <v>1.9501038516187159E-6</v>
          </cell>
          <cell r="H800">
            <v>2.00961549091799E-8</v>
          </cell>
        </row>
        <row r="801">
          <cell r="A801" t="str">
            <v>T_B_u-ICENGA-S4</v>
          </cell>
          <cell r="B801" t="str">
            <v>VAR_fin</v>
          </cell>
          <cell r="C801" t="str">
            <v>TNGA</v>
          </cell>
          <cell r="F801">
            <v>4.9704778806295181E-5</v>
          </cell>
          <cell r="H801">
            <v>4.2308431700551703E-7</v>
          </cell>
        </row>
        <row r="802">
          <cell r="A802" t="str">
            <v>T_B_u-ICENGA-S4</v>
          </cell>
          <cell r="B802" t="str">
            <v>VAR_ncap</v>
          </cell>
          <cell r="C802" t="str">
            <v>-</v>
          </cell>
          <cell r="E802">
            <v>1.3568163955582101E-8</v>
          </cell>
          <cell r="F802">
            <v>3.3291378889110697E-8</v>
          </cell>
        </row>
        <row r="803">
          <cell r="A803" t="str">
            <v>T_B_u-ICENGA-S4</v>
          </cell>
          <cell r="B803" t="str">
            <v>VAR_cap</v>
          </cell>
          <cell r="C803" t="str">
            <v>-</v>
          </cell>
          <cell r="E803">
            <v>1.3568163955582101E-8</v>
          </cell>
          <cell r="F803">
            <v>4.6859542844692797E-8</v>
          </cell>
          <cell r="G803">
            <v>8.9513006953770002E-10</v>
          </cell>
          <cell r="H803">
            <v>-1.3563374640242801E-8</v>
          </cell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/>
      <sheetData sheetId="30">
        <row r="9">
          <cell r="B9">
            <v>18.87307196619021</v>
          </cell>
          <cell r="C9">
            <v>21.777673169248612</v>
          </cell>
          <cell r="D9">
            <v>34.095059849797018</v>
          </cell>
          <cell r="E9">
            <v>62.457238184925735</v>
          </cell>
          <cell r="F9">
            <v>93.947965195708079</v>
          </cell>
          <cell r="G9">
            <v>99.932078579666268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0.2159083219348043</v>
          </cell>
          <cell r="G28">
            <v>0.21615375510665893</v>
          </cell>
        </row>
      </sheetData>
      <sheetData sheetId="31"/>
      <sheetData sheetId="32"/>
      <sheetData sheetId="33">
        <row r="14">
          <cell r="B14">
            <v>82.760001349863415</v>
          </cell>
          <cell r="C14">
            <v>82.759883215237352</v>
          </cell>
          <cell r="D14">
            <v>70.327301825623408</v>
          </cell>
          <cell r="E14">
            <v>69.934388508946512</v>
          </cell>
          <cell r="F14">
            <v>32.820796587190067</v>
          </cell>
          <cell r="G14">
            <v>0</v>
          </cell>
        </row>
        <row r="15">
          <cell r="B15">
            <v>66.745680063479398</v>
          </cell>
          <cell r="C15">
            <v>49.798798407385021</v>
          </cell>
          <cell r="D15">
            <v>68.532108787152424</v>
          </cell>
          <cell r="E15">
            <v>70.679362995714314</v>
          </cell>
          <cell r="F15">
            <v>69.01641615232252</v>
          </cell>
          <cell r="G15">
            <v>69.182202886869661</v>
          </cell>
        </row>
        <row r="16">
          <cell r="B16">
            <v>66.632402919540894</v>
          </cell>
          <cell r="C16">
            <v>55.764001041745999</v>
          </cell>
          <cell r="D16">
            <v>65.553238267125138</v>
          </cell>
          <cell r="E16">
            <v>64.468709142380874</v>
          </cell>
          <cell r="F16">
            <v>66.300762098740876</v>
          </cell>
          <cell r="G16">
            <v>66.134975874815268</v>
          </cell>
        </row>
        <row r="17">
          <cell r="B17">
            <v>12.841923141115606</v>
          </cell>
          <cell r="C17">
            <v>16.037100455831201</v>
          </cell>
          <cell r="D17">
            <v>50.687320894754968</v>
          </cell>
          <cell r="E17">
            <v>12.561001234855654</v>
          </cell>
          <cell r="F17">
            <v>13.047962203715587</v>
          </cell>
          <cell r="G17">
            <v>13.47497609823195</v>
          </cell>
        </row>
        <row r="18">
          <cell r="B18">
            <v>3.9601627652622692E-2</v>
          </cell>
          <cell r="C18">
            <v>5.7747084499879005E-5</v>
          </cell>
          <cell r="D18">
            <v>2.8548905149158631E-3</v>
          </cell>
          <cell r="E18">
            <v>6.8764851077192726E-4</v>
          </cell>
          <cell r="F18">
            <v>0.17025031581871217</v>
          </cell>
          <cell r="G18">
            <v>2.7081080696360391E-5</v>
          </cell>
        </row>
        <row r="19">
          <cell r="B19">
            <v>6.5070007281871396</v>
          </cell>
          <cell r="C19">
            <v>7.3027684402414126</v>
          </cell>
          <cell r="D19">
            <v>7.4118152733668703</v>
          </cell>
          <cell r="E19">
            <v>7.3981402432060541</v>
          </cell>
          <cell r="F19">
            <v>6.2229955392102987</v>
          </cell>
          <cell r="G19">
            <v>4.6534348809722186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2.2466449423307018</v>
          </cell>
          <cell r="G20">
            <v>4.4441202638348614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1.723254886922768E-5</v>
          </cell>
          <cell r="G21">
            <v>2.3543284870301984E-2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9.1186138116022824E-6</v>
          </cell>
          <cell r="G22">
            <v>1.6402265461865941E-2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0.96588161542804485</v>
          </cell>
          <cell r="C24">
            <v>3.1149661196585931E-4</v>
          </cell>
          <cell r="D24">
            <v>8.2284930667525589E-4</v>
          </cell>
          <cell r="E24">
            <v>0</v>
          </cell>
          <cell r="F24">
            <v>0</v>
          </cell>
          <cell r="G24">
            <v>0</v>
          </cell>
        </row>
        <row r="25">
          <cell r="B25">
            <v>0.34930602560220347</v>
          </cell>
          <cell r="C25">
            <v>3.4553641244804004E-4</v>
          </cell>
          <cell r="D25">
            <v>2.4482256317089326E-3</v>
          </cell>
          <cell r="E25">
            <v>0.98373510993200941</v>
          </cell>
          <cell r="F25">
            <v>1.4874394450100221</v>
          </cell>
          <cell r="G25">
            <v>1.7352572790863425</v>
          </cell>
        </row>
        <row r="26">
          <cell r="B26">
            <v>1.5176363868994713</v>
          </cell>
          <cell r="C26">
            <v>1.4122788046122587</v>
          </cell>
          <cell r="D26">
            <v>1.4274993752285281</v>
          </cell>
          <cell r="E26">
            <v>1.4025305396734067</v>
          </cell>
          <cell r="F26">
            <v>0.92288633443490464</v>
          </cell>
          <cell r="G26">
            <v>0.62055086393038705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0.37580145291992473</v>
          </cell>
          <cell r="G27">
            <v>0.71175286896547652</v>
          </cell>
        </row>
        <row r="28">
          <cell r="B28">
            <v>1.8016281515669057E-3</v>
          </cell>
          <cell r="C28">
            <v>3.9824753289873475E-5</v>
          </cell>
          <cell r="D28">
            <v>9.6091059102174526E-4</v>
          </cell>
          <cell r="E28">
            <v>5.4664905576510018E-4</v>
          </cell>
          <cell r="F28">
            <v>1.2872819840626028E-3</v>
          </cell>
          <cell r="G28">
            <v>7.5118125607197108E-6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0.33501902252668447</v>
          </cell>
          <cell r="G30">
            <v>0.47184964241366195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1.1297803815560374E-3</v>
          </cell>
          <cell r="G31">
            <v>7.1289293264464983E-3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3.2356193589648599E-2</v>
          </cell>
          <cell r="G32">
            <v>3.2392639136464063E-2</v>
          </cell>
        </row>
        <row r="33">
          <cell r="B33">
            <v>0.52400000000000047</v>
          </cell>
          <cell r="C33">
            <v>0.54529207214836573</v>
          </cell>
          <cell r="D33">
            <v>0.50338023404065946</v>
          </cell>
          <cell r="E33">
            <v>2.0502594871332409</v>
          </cell>
          <cell r="F33">
            <v>7.1993347734899995</v>
          </cell>
          <cell r="G33">
            <v>20.650958107905439</v>
          </cell>
        </row>
        <row r="34">
          <cell r="B34">
            <v>0</v>
          </cell>
          <cell r="C34">
            <v>0</v>
          </cell>
          <cell r="D34">
            <v>0.1408038107575813</v>
          </cell>
          <cell r="E34">
            <v>0.23809381398282822</v>
          </cell>
          <cell r="F34">
            <v>1.4249930448986419</v>
          </cell>
          <cell r="G34">
            <v>5.8707641209247878</v>
          </cell>
        </row>
        <row r="35">
          <cell r="B35">
            <v>3.517953999707534</v>
          </cell>
          <cell r="C35">
            <v>4.849835787194932</v>
          </cell>
          <cell r="D35">
            <v>11.161625413724458</v>
          </cell>
          <cell r="E35">
            <v>14.584647113699532</v>
          </cell>
          <cell r="F35">
            <v>40.834395085661264</v>
          </cell>
          <cell r="G35">
            <v>59.8117949737752</v>
          </cell>
        </row>
        <row r="36">
          <cell r="B36">
            <v>2.1349390887346629</v>
          </cell>
          <cell r="C36">
            <v>3.3906806917339698</v>
          </cell>
          <cell r="D36">
            <v>4.0436411984822449</v>
          </cell>
          <cell r="E36">
            <v>4.3475915624708996</v>
          </cell>
          <cell r="F36">
            <v>1.5532708476574653</v>
          </cell>
          <cell r="G36">
            <v>9.2076157428847942E-3</v>
          </cell>
        </row>
        <row r="37">
          <cell r="B37">
            <v>0.86248322578584768</v>
          </cell>
          <cell r="C37">
            <v>1.2875987282089603</v>
          </cell>
          <cell r="D37">
            <v>3.4874161965481232</v>
          </cell>
          <cell r="E37">
            <v>3.8192282543628067</v>
          </cell>
          <cell r="F37">
            <v>4.218887220566037</v>
          </cell>
          <cell r="G37">
            <v>4.6602854200944472</v>
          </cell>
        </row>
        <row r="38">
          <cell r="B38">
            <v>2.8396236857719668</v>
          </cell>
          <cell r="C38">
            <v>3.29445509794729</v>
          </cell>
          <cell r="D38">
            <v>9.9665925664938637</v>
          </cell>
          <cell r="E38">
            <v>10.737732373658885</v>
          </cell>
          <cell r="F38">
            <v>24.237133015318964</v>
          </cell>
          <cell r="G38">
            <v>26.772878724712591</v>
          </cell>
        </row>
        <row r="39">
          <cell r="B39">
            <v>0.66996813203348582</v>
          </cell>
          <cell r="C39">
            <v>9.0060228466066275E-2</v>
          </cell>
          <cell r="D39">
            <v>5.3568052044241497E-2</v>
          </cell>
          <cell r="E39">
            <v>0.60753025978258324</v>
          </cell>
          <cell r="F39">
            <v>0.65828330743056529</v>
          </cell>
          <cell r="G39">
            <v>0.42302023077529527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5.7130654368989422E-3</v>
          </cell>
          <cell r="G40">
            <v>0.24460640016864854</v>
          </cell>
        </row>
        <row r="41">
          <cell r="B41">
            <v>7.0503209445148748E-2</v>
          </cell>
          <cell r="C41">
            <v>0.17143162153793365</v>
          </cell>
          <cell r="D41">
            <v>1.4616902270944743E-2</v>
          </cell>
          <cell r="E41">
            <v>0.17030107191532515</v>
          </cell>
          <cell r="F41">
            <v>0</v>
          </cell>
          <cell r="G41">
            <v>0</v>
          </cell>
        </row>
        <row r="42">
          <cell r="B42">
            <v>0.17263780114582578</v>
          </cell>
          <cell r="C42">
            <v>0.52162852144999672</v>
          </cell>
          <cell r="D42">
            <v>1.1018348073735371</v>
          </cell>
          <cell r="E42">
            <v>1.4937366312243643</v>
          </cell>
          <cell r="F42">
            <v>1.2502725744398977</v>
          </cell>
          <cell r="G42">
            <v>1.0063414524848708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1.7868493909618623</v>
          </cell>
          <cell r="G43">
            <v>3.1313287764203692</v>
          </cell>
        </row>
        <row r="44">
          <cell r="B44">
            <v>0.2300424601274263</v>
          </cell>
          <cell r="C44">
            <v>0.23015830139851284</v>
          </cell>
          <cell r="D44">
            <v>0.33670690426499889</v>
          </cell>
          <cell r="E44">
            <v>0.33294766796625042</v>
          </cell>
          <cell r="F44">
            <v>0.20478112657900341</v>
          </cell>
          <cell r="G44">
            <v>1.5221370258242242E-4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0.11048534416218399</v>
          </cell>
          <cell r="G45">
            <v>0.59273023442883377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4.3085251339268242E-3</v>
          </cell>
          <cell r="F46">
            <v>2.1105896599351675</v>
          </cell>
          <cell r="G46">
            <v>0.94141762032191001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7.5310890057004047E-4</v>
          </cell>
          <cell r="F47">
            <v>6.0469645103298116E-3</v>
          </cell>
          <cell r="G47">
            <v>2.3644720063256399E-3</v>
          </cell>
        </row>
        <row r="48">
          <cell r="B48">
            <v>1.5514049683667647E-2</v>
          </cell>
          <cell r="C48">
            <v>3.269290776464805E-3</v>
          </cell>
          <cell r="D48">
            <v>4.5627235676317544E-3</v>
          </cell>
          <cell r="E48">
            <v>1.0533103005363555E-2</v>
          </cell>
          <cell r="F48">
            <v>2.7351947637291696E-3</v>
          </cell>
          <cell r="G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1.8712332204409332E-3</v>
          </cell>
          <cell r="F50">
            <v>3.1068171498590314E-3</v>
          </cell>
          <cell r="G50">
            <v>1.5271058613617891E-3</v>
          </cell>
        </row>
        <row r="51">
          <cell r="B51">
            <v>2.821057945881526E-2</v>
          </cell>
          <cell r="C51">
            <v>8.0758637580903472E-2</v>
          </cell>
          <cell r="D51">
            <v>8.1758565181699647E-2</v>
          </cell>
          <cell r="E51">
            <v>0.32897878225382798</v>
          </cell>
          <cell r="F51">
            <v>0.15160840242851634</v>
          </cell>
          <cell r="G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6.7233248395957498E-3</v>
          </cell>
          <cell r="F53">
            <v>1.0998127888980278E-2</v>
          </cell>
          <cell r="G53">
            <v>4.5937848071839985E-3</v>
          </cell>
        </row>
        <row r="54">
          <cell r="B54">
            <v>0.95936644985496844</v>
          </cell>
          <cell r="C54">
            <v>1.1059584550161456</v>
          </cell>
          <cell r="D54">
            <v>1.1059582804628141</v>
          </cell>
          <cell r="E54">
            <v>1.1059583379508706</v>
          </cell>
          <cell r="F54">
            <v>1.1059624929928029</v>
          </cell>
          <cell r="G54">
            <v>1.105960255266893</v>
          </cell>
        </row>
        <row r="55">
          <cell r="B55">
            <v>0.59440413303240169</v>
          </cell>
          <cell r="C55">
            <v>0.62588771611727778</v>
          </cell>
          <cell r="D55">
            <v>1.1416645214939066E-2</v>
          </cell>
          <cell r="E55">
            <v>3.1013323540359645E-2</v>
          </cell>
          <cell r="F55">
            <v>1.4053290974302439E-2</v>
          </cell>
          <cell r="G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1.0670350228663586E-3</v>
          </cell>
          <cell r="F56">
            <v>2.5089800307940753E-3</v>
          </cell>
          <cell r="G56">
            <v>6.0701576830978626E-4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1.2918560810661756E-3</v>
          </cell>
          <cell r="F57">
            <v>1.7450897941860465E-2</v>
          </cell>
          <cell r="G57">
            <v>1.7600605535755522E-2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70">
          <cell r="B70">
            <v>9.4575598741099901E-2</v>
          </cell>
          <cell r="C70">
            <v>1.0953925259746823E-2</v>
          </cell>
          <cell r="D70">
            <v>9.4508506790757202E-2</v>
          </cell>
          <cell r="E70">
            <v>1.7238312726784019E-3</v>
          </cell>
          <cell r="F70">
            <v>2.26687018805805E-2</v>
          </cell>
          <cell r="G70">
            <v>9.450128044402227E-2</v>
          </cell>
        </row>
        <row r="71">
          <cell r="B71">
            <v>6.2698248554041852E-3</v>
          </cell>
          <cell r="C71">
            <v>4.9608274676295958E-3</v>
          </cell>
          <cell r="D71">
            <v>6.4385650659608178E-3</v>
          </cell>
          <cell r="E71">
            <v>5.1574144702268686E-3</v>
          </cell>
          <cell r="F71">
            <v>0.22717575311332616</v>
          </cell>
          <cell r="G71">
            <v>3.7446256487725527</v>
          </cell>
        </row>
        <row r="72">
          <cell r="B72">
            <v>5.6467113781503925E-3</v>
          </cell>
          <cell r="C72">
            <v>4.4468313267782989E-3</v>
          </cell>
          <cell r="D72">
            <v>5.8241316944384223E-3</v>
          </cell>
          <cell r="E72">
            <v>4.9345540446654275E-3</v>
          </cell>
          <cell r="F72">
            <v>2.5635015347254871E-2</v>
          </cell>
          <cell r="G72">
            <v>3.5830848194171115E-2</v>
          </cell>
        </row>
        <row r="73">
          <cell r="B73">
            <v>1.7719158490073085E-3</v>
          </cell>
          <cell r="C73">
            <v>1.7670675916182958E-3</v>
          </cell>
          <cell r="D73">
            <v>1.7840486505145651E-3</v>
          </cell>
          <cell r="E73">
            <v>2.2988507601589762E-2</v>
          </cell>
          <cell r="F73">
            <v>0.36899688912595868</v>
          </cell>
          <cell r="G73">
            <v>0.61078138104947732</v>
          </cell>
        </row>
        <row r="74">
          <cell r="B74">
            <v>3.6405313492541497E-3</v>
          </cell>
          <cell r="C74">
            <v>3.6311092000091347E-3</v>
          </cell>
          <cell r="D74">
            <v>3.6920691214716844E-3</v>
          </cell>
          <cell r="E74">
            <v>2.633784668904374E-2</v>
          </cell>
          <cell r="F74">
            <v>5.2064382425287957E-2</v>
          </cell>
          <cell r="G74">
            <v>5.6783785955318425E-2</v>
          </cell>
        </row>
        <row r="75">
          <cell r="B75">
            <v>3.6441569031738989E-3</v>
          </cell>
          <cell r="C75">
            <v>3.6347660171036911E-3</v>
          </cell>
          <cell r="D75">
            <v>3.6950078720844066E-3</v>
          </cell>
          <cell r="E75">
            <v>2.629094014865891E-2</v>
          </cell>
          <cell r="F75">
            <v>5.8865747608259147E-2</v>
          </cell>
          <cell r="G75">
            <v>5.7214994114419424E-2</v>
          </cell>
        </row>
        <row r="76">
          <cell r="B76">
            <v>1.7794200167453038E-3</v>
          </cell>
          <cell r="C76">
            <v>1.7746564527431168E-3</v>
          </cell>
          <cell r="D76">
            <v>1.7919350208852548E-3</v>
          </cell>
          <cell r="E76">
            <v>2.111647980785699E-2</v>
          </cell>
          <cell r="F76">
            <v>3.965102790096367E-2</v>
          </cell>
          <cell r="G76">
            <v>3.5338576042098863E-2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1.7030996990821133E-4</v>
          </cell>
          <cell r="G90">
            <v>1.7240340069709682E-4</v>
          </cell>
        </row>
        <row r="91">
          <cell r="B91">
            <v>1.8035528366624989</v>
          </cell>
          <cell r="C91">
            <v>5.9855786140157431E-4</v>
          </cell>
          <cell r="D91">
            <v>1.6481640981092479E-3</v>
          </cell>
          <cell r="E91">
            <v>0</v>
          </cell>
          <cell r="F91">
            <v>0</v>
          </cell>
          <cell r="G91">
            <v>0</v>
          </cell>
        </row>
        <row r="92">
          <cell r="B92">
            <v>1.0875342486012876</v>
          </cell>
          <cell r="C92">
            <v>1.0610093564769147E-3</v>
          </cell>
          <cell r="D92">
            <v>1.2183982665008551E-2</v>
          </cell>
          <cell r="E92">
            <v>2.5727233617804117</v>
          </cell>
          <cell r="F92">
            <v>3.8902024050829311</v>
          </cell>
          <cell r="G92">
            <v>5.0410018579498725</v>
          </cell>
        </row>
        <row r="93">
          <cell r="B93">
            <v>14.159813142924913</v>
          </cell>
          <cell r="C93">
            <v>13.05164919411315</v>
          </cell>
          <cell r="D93">
            <v>13.17828787747551</v>
          </cell>
          <cell r="E93">
            <v>12.77963396175101</v>
          </cell>
          <cell r="F93">
            <v>11.179081793474856</v>
          </cell>
          <cell r="G93">
            <v>10.757726930696592</v>
          </cell>
        </row>
        <row r="94">
          <cell r="B94">
            <v>9.265516208058374E-3</v>
          </cell>
          <cell r="C94">
            <v>2.0481301691934909E-4</v>
          </cell>
          <cell r="D94">
            <v>4.9418258966832575E-3</v>
          </cell>
          <cell r="E94">
            <v>2.8113380010776571E-3</v>
          </cell>
          <cell r="F94">
            <v>6.6203073466076685E-3</v>
          </cell>
          <cell r="G94">
            <v>3.8632178883701335E-5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0.40680881306811539</v>
          </cell>
          <cell r="G96">
            <v>0.59542931066485827</v>
          </cell>
        </row>
        <row r="97">
          <cell r="B97">
            <v>1.7329051229910308</v>
          </cell>
          <cell r="C97">
            <v>1.4895280102677639</v>
          </cell>
          <cell r="D97">
            <v>4.8339351625543052E-3</v>
          </cell>
          <cell r="E97">
            <v>0</v>
          </cell>
          <cell r="F97">
            <v>0</v>
          </cell>
          <cell r="G97">
            <v>0</v>
          </cell>
        </row>
        <row r="98">
          <cell r="B98">
            <v>0.90177684440827077</v>
          </cell>
          <cell r="C98">
            <v>4.9708858014624281E-4</v>
          </cell>
          <cell r="D98">
            <v>1.0396873142375026E-3</v>
          </cell>
          <cell r="E98">
            <v>1.0875193905703271E-2</v>
          </cell>
          <cell r="F98">
            <v>5.9317480851497649E-2</v>
          </cell>
          <cell r="G98">
            <v>2.6371750170338944E-2</v>
          </cell>
        </row>
        <row r="99">
          <cell r="B99">
            <v>1.4500064935637653</v>
          </cell>
          <cell r="C99">
            <v>3.8017222379923998</v>
          </cell>
          <cell r="D99">
            <v>3.4267226122783292</v>
          </cell>
          <cell r="E99">
            <v>1.0695246300253367</v>
          </cell>
          <cell r="F99">
            <v>0</v>
          </cell>
          <cell r="G99">
            <v>0</v>
          </cell>
        </row>
        <row r="100">
          <cell r="B100">
            <v>0.18406987111885972</v>
          </cell>
          <cell r="C100">
            <v>0.18583082345523383</v>
          </cell>
          <cell r="D100">
            <v>5.1197304173660474E-2</v>
          </cell>
          <cell r="E100">
            <v>5.157718699145613E-2</v>
          </cell>
          <cell r="F100">
            <v>1.9478326202909408E-4</v>
          </cell>
          <cell r="G100">
            <v>3.7747708241664169E-6</v>
          </cell>
        </row>
        <row r="101">
          <cell r="B101">
            <v>1.7293224052237015</v>
          </cell>
          <cell r="C101">
            <v>1.560713793066268</v>
          </cell>
          <cell r="D101">
            <v>1.3381197748483786</v>
          </cell>
          <cell r="E101">
            <v>1.0354176804805169</v>
          </cell>
          <cell r="F101">
            <v>0.61996220619664877</v>
          </cell>
          <cell r="G101">
            <v>0.3711946412597617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1.1089501033145214E-4</v>
          </cell>
          <cell r="F102">
            <v>1.1550154473598224E-4</v>
          </cell>
          <cell r="G102">
            <v>1.1614504053369445E-4</v>
          </cell>
        </row>
        <row r="103">
          <cell r="F103">
            <v>0.75204766824979585</v>
          </cell>
          <cell r="G103">
            <v>0.73790311841172906</v>
          </cell>
        </row>
        <row r="104">
          <cell r="B104">
            <v>0.92936048814059735</v>
          </cell>
          <cell r="C104">
            <v>2.0718040089335408</v>
          </cell>
          <cell r="D104">
            <v>0.15260840585384416</v>
          </cell>
          <cell r="E104">
            <v>1.3111937760141639</v>
          </cell>
          <cell r="F104">
            <v>0</v>
          </cell>
          <cell r="G104">
            <v>0</v>
          </cell>
        </row>
        <row r="105">
          <cell r="B105">
            <v>0.66024088697904559</v>
          </cell>
          <cell r="C105">
            <v>1.8166336804733776</v>
          </cell>
          <cell r="D105">
            <v>3.2723462925832107</v>
          </cell>
          <cell r="E105">
            <v>3.1598274891284661</v>
          </cell>
          <cell r="F105">
            <v>6.4246810806575869</v>
          </cell>
          <cell r="G105">
            <v>8.7527639457611048</v>
          </cell>
        </row>
        <row r="106">
          <cell r="B106">
            <v>1.9348002244339166</v>
          </cell>
          <cell r="C106">
            <v>1.8587731451706202</v>
          </cell>
          <cell r="D106">
            <v>2.5502943202634207</v>
          </cell>
          <cell r="E106">
            <v>2.243344975932938</v>
          </cell>
          <cell r="F106">
            <v>1.5968369485150617</v>
          </cell>
          <cell r="G106">
            <v>2.0112038804095507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3.7655445028502034E-4</v>
          </cell>
          <cell r="F107">
            <v>2.718360192717074E-3</v>
          </cell>
          <cell r="G107">
            <v>9.5408519553490893E-4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3.2205137364705572E-3</v>
          </cell>
          <cell r="F108">
            <v>1.2663537959610998</v>
          </cell>
          <cell r="G108">
            <v>0.47070881016095495</v>
          </cell>
        </row>
        <row r="109">
          <cell r="B109">
            <v>4.6355130232872827E-2</v>
          </cell>
          <cell r="C109">
            <v>8.4805481811019851E-3</v>
          </cell>
          <cell r="D109">
            <v>2.0404404658182239E-2</v>
          </cell>
          <cell r="E109">
            <v>2.5749443370909925E-2</v>
          </cell>
          <cell r="F109">
            <v>1.0525235552694091E-2</v>
          </cell>
          <cell r="G109">
            <v>1.7467509751637977E-4</v>
          </cell>
        </row>
        <row r="110">
          <cell r="B110">
            <v>1.9616731427632168E-4</v>
          </cell>
          <cell r="C110">
            <v>2.3094585743311196E-4</v>
          </cell>
          <cell r="D110">
            <v>1.0061145555601133E-4</v>
          </cell>
          <cell r="E110">
            <v>6.746198253441785E-3</v>
          </cell>
          <cell r="F110">
            <v>1.3905353859533018E-2</v>
          </cell>
          <cell r="G110">
            <v>7.2795078569085478E-3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9.1058703070737268E-2</v>
          </cell>
          <cell r="C112">
            <v>0.17515569769178829</v>
          </cell>
          <cell r="D112">
            <v>0.18916774392695143</v>
          </cell>
          <cell r="E112">
            <v>0.68243571551225202</v>
          </cell>
          <cell r="F112">
            <v>0.31759918277613086</v>
          </cell>
          <cell r="G112">
            <v>2.3567455116659035E-4</v>
          </cell>
        </row>
        <row r="113">
          <cell r="B113">
            <v>2.2094015000884853E-4</v>
          </cell>
          <cell r="C113">
            <v>2.3082334580098784E-4</v>
          </cell>
          <cell r="D113">
            <v>1.0079523976431722E-4</v>
          </cell>
          <cell r="E113">
            <v>1.9799495303269209E-2</v>
          </cell>
          <cell r="F113">
            <v>3.7113893348969335E-2</v>
          </cell>
          <cell r="G113">
            <v>1.690250155580578E-2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1.4243111002808544</v>
          </cell>
          <cell r="C115">
            <v>1.5783448765390375</v>
          </cell>
          <cell r="D115">
            <v>1.4829413952401089</v>
          </cell>
          <cell r="E115">
            <v>1.3239360770772359</v>
          </cell>
          <cell r="F115">
            <v>1.0059290658056719</v>
          </cell>
          <cell r="G115">
            <v>1.0059269836775255</v>
          </cell>
        </row>
        <row r="116">
          <cell r="B116">
            <v>0.69258355087101953</v>
          </cell>
          <cell r="C116">
            <v>0.75022378748229812</v>
          </cell>
          <cell r="D116">
            <v>1.4258015638591678E-2</v>
          </cell>
          <cell r="E116">
            <v>4.1327933764894763E-2</v>
          </cell>
          <cell r="F116">
            <v>2.107996904829422E-2</v>
          </cell>
          <cell r="G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1.70530167268456E-3</v>
          </cell>
          <cell r="F117">
            <v>3.8369376147759301E-3</v>
          </cell>
          <cell r="G117">
            <v>8.9146096515938346E-4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9.7229168206559478E-4</v>
          </cell>
          <cell r="F119">
            <v>1.0987113833381645E-2</v>
          </cell>
          <cell r="G119">
            <v>9.9480051164007894E-3</v>
          </cell>
        </row>
        <row r="123">
          <cell r="B123">
            <v>0</v>
          </cell>
          <cell r="C123">
            <v>5.3269222488424326</v>
          </cell>
          <cell r="D123">
            <v>5.4883361281983261</v>
          </cell>
          <cell r="E123">
            <v>6.2373151868687353</v>
          </cell>
          <cell r="F123">
            <v>6.8898848226224745</v>
          </cell>
          <cell r="G123">
            <v>7.6107264363108156</v>
          </cell>
        </row>
      </sheetData>
      <sheetData sheetId="34">
        <row r="13">
          <cell r="B13">
            <v>16.052403994235718</v>
          </cell>
          <cell r="C13">
            <v>20.046377039913477</v>
          </cell>
          <cell r="D13">
            <v>63.359153149905353</v>
          </cell>
          <cell r="E13">
            <v>15.701250254918351</v>
          </cell>
          <cell r="F13">
            <v>16.309949591679334</v>
          </cell>
          <cell r="G13">
            <v>16.843717431437014</v>
          </cell>
        </row>
        <row r="14">
          <cell r="B14">
            <v>250.94818034850763</v>
          </cell>
          <cell r="C14">
            <v>253.29953995019835</v>
          </cell>
          <cell r="D14">
            <v>215.44379718265546</v>
          </cell>
          <cell r="E14">
            <v>211.90207583893286</v>
          </cell>
          <cell r="F14">
            <v>98.945489117999017</v>
          </cell>
          <cell r="G14">
            <v>0</v>
          </cell>
        </row>
        <row r="15">
          <cell r="B15">
            <v>66.745680063479398</v>
          </cell>
          <cell r="C15">
            <v>49.798798407385021</v>
          </cell>
          <cell r="D15">
            <v>68.532108787152424</v>
          </cell>
          <cell r="E15">
            <v>70.679362995714314</v>
          </cell>
          <cell r="F15">
            <v>69.01641615232252</v>
          </cell>
          <cell r="G15">
            <v>69.182202886869661</v>
          </cell>
        </row>
        <row r="16">
          <cell r="B16">
            <v>66.632402919540894</v>
          </cell>
          <cell r="C16">
            <v>55.764001041745999</v>
          </cell>
          <cell r="D16">
            <v>65.553238267125138</v>
          </cell>
          <cell r="E16">
            <v>64.468709142380874</v>
          </cell>
          <cell r="F16">
            <v>66.300762098740876</v>
          </cell>
          <cell r="G16">
            <v>66.134975874815268</v>
          </cell>
        </row>
        <row r="18">
          <cell r="B18">
            <v>0.12626074088436523</v>
          </cell>
          <cell r="C18">
            <v>0.88322286661592353</v>
          </cell>
          <cell r="D18">
            <v>1.0785725528043933E-2</v>
          </cell>
          <cell r="E18">
            <v>2.4877949030858346E-3</v>
          </cell>
          <cell r="F18">
            <v>0.49152965263497822</v>
          </cell>
          <cell r="G18">
            <v>9.4557177111437817E-5</v>
          </cell>
        </row>
        <row r="19">
          <cell r="B19">
            <v>18.203592515794174</v>
          </cell>
          <cell r="C19">
            <v>20.429784239534381</v>
          </cell>
          <cell r="D19">
            <v>20.734847078509475</v>
          </cell>
          <cell r="E19">
            <v>20.696590639469836</v>
          </cell>
          <cell r="F19">
            <v>17.409076739868354</v>
          </cell>
          <cell r="G19">
            <v>13.018168571129316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6.7122456078797885</v>
          </cell>
          <cell r="G20">
            <v>13.017243484292772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3.9236240227836106E-5</v>
          </cell>
          <cell r="G21">
            <v>3.8000576997740516E-2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2.9840158246768935E-5</v>
          </cell>
          <cell r="G22">
            <v>3.9902107248334491E-2</v>
          </cell>
          <cell r="L22">
            <v>2.5738366718671579</v>
          </cell>
          <cell r="M22">
            <v>1.0857922189137958</v>
          </cell>
          <cell r="N22">
            <v>0.13940355202468477</v>
          </cell>
          <cell r="O22">
            <v>0.7573122736245288</v>
          </cell>
          <cell r="P22">
            <v>0.56893364651198775</v>
          </cell>
          <cell r="Q22">
            <v>0.31451435758712459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L23">
            <v>6.8784073342926355E-2</v>
          </cell>
          <cell r="M23">
            <v>3.3387459988839394E-2</v>
          </cell>
          <cell r="N23">
            <v>4.053360400974342E-3</v>
          </cell>
          <cell r="O23">
            <v>5.2289927767525841E-2</v>
          </cell>
          <cell r="P23">
            <v>9.3190251392721316E-2</v>
          </cell>
          <cell r="Q23">
            <v>0.43267425902095213</v>
          </cell>
        </row>
        <row r="24">
          <cell r="B24">
            <v>3.6882705793401507</v>
          </cell>
          <cell r="C24">
            <v>1.7762833906359555E-3</v>
          </cell>
          <cell r="D24">
            <v>7.9758965932247433E-3</v>
          </cell>
          <cell r="E24">
            <v>0</v>
          </cell>
          <cell r="F24">
            <v>0</v>
          </cell>
          <cell r="G24">
            <v>0</v>
          </cell>
        </row>
        <row r="25">
          <cell r="B25">
            <v>1.433682727597327</v>
          </cell>
          <cell r="C25">
            <v>1.9208466429948467E-3</v>
          </cell>
          <cell r="D25">
            <v>1.3605781734932843E-2</v>
          </cell>
          <cell r="E25">
            <v>3.576341777404342</v>
          </cell>
          <cell r="F25">
            <v>4.858653203465523</v>
          </cell>
          <cell r="G25">
            <v>5.6666566404696868</v>
          </cell>
        </row>
        <row r="26">
          <cell r="B26">
            <v>39.679237447695407</v>
          </cell>
          <cell r="C26">
            <v>37.439715897291499</v>
          </cell>
          <cell r="D26">
            <v>37.494344633329312</v>
          </cell>
          <cell r="E26">
            <v>37.206434141379972</v>
          </cell>
          <cell r="F26">
            <v>26.634004348394775</v>
          </cell>
          <cell r="G26">
            <v>20.88215978073432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7.7897855087230692</v>
          </cell>
          <cell r="G27">
            <v>13.180608684545861</v>
          </cell>
        </row>
        <row r="28">
          <cell r="B28">
            <v>2.5332137893837179E-2</v>
          </cell>
          <cell r="C28">
            <v>0.96076803979780834</v>
          </cell>
          <cell r="D28">
            <v>1.0925503899226746E-2</v>
          </cell>
          <cell r="E28">
            <v>5.4133368515456989E-3</v>
          </cell>
          <cell r="F28">
            <v>1.2688582777395565E-2</v>
          </cell>
          <cell r="G28">
            <v>8.2806186127528557E-5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0.79766433934924885</v>
          </cell>
          <cell r="G30">
            <v>1.1234515295563374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6.7556246653078869E-3</v>
          </cell>
          <cell r="G31">
            <v>2.8135804381072726E-2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0.21570795726432407</v>
          </cell>
          <cell r="G32">
            <v>0.21595092757642706</v>
          </cell>
        </row>
        <row r="33">
          <cell r="B33">
            <v>0.52400000000000047</v>
          </cell>
          <cell r="C33">
            <v>0.54529207214836573</v>
          </cell>
          <cell r="D33">
            <v>0.50338023404065946</v>
          </cell>
          <cell r="E33">
            <v>2.0502594871332409</v>
          </cell>
          <cell r="F33">
            <v>7.1993347734899995</v>
          </cell>
          <cell r="G33">
            <v>20.650958107905439</v>
          </cell>
        </row>
        <row r="34">
          <cell r="B34">
            <v>0</v>
          </cell>
          <cell r="C34">
            <v>0</v>
          </cell>
          <cell r="D34">
            <v>0.1408038107575813</v>
          </cell>
          <cell r="E34">
            <v>0.23809381398282822</v>
          </cell>
          <cell r="F34">
            <v>1.4249930448986419</v>
          </cell>
          <cell r="G34">
            <v>5.8707641209247878</v>
          </cell>
        </row>
        <row r="35">
          <cell r="B35">
            <v>3.517953999707534</v>
          </cell>
          <cell r="C35">
            <v>4.849835787194932</v>
          </cell>
          <cell r="D35">
            <v>11.161625413724458</v>
          </cell>
          <cell r="E35">
            <v>14.584647113699532</v>
          </cell>
          <cell r="F35">
            <v>40.834395085661264</v>
          </cell>
          <cell r="G35">
            <v>59.8117949737752</v>
          </cell>
        </row>
        <row r="36">
          <cell r="B36">
            <v>2.1349390887346629</v>
          </cell>
          <cell r="C36">
            <v>3.3906806917339698</v>
          </cell>
          <cell r="D36">
            <v>4.0436411984822449</v>
          </cell>
          <cell r="E36">
            <v>4.3475915624708996</v>
          </cell>
          <cell r="F36">
            <v>1.5532708476574653</v>
          </cell>
          <cell r="G36">
            <v>9.2076157428847942E-3</v>
          </cell>
        </row>
        <row r="37">
          <cell r="B37">
            <v>0.86248322578584768</v>
          </cell>
          <cell r="C37">
            <v>1.2875987282089603</v>
          </cell>
          <cell r="D37">
            <v>3.4874161965481232</v>
          </cell>
          <cell r="E37">
            <v>3.8192282543628067</v>
          </cell>
          <cell r="F37">
            <v>4.218887220566037</v>
          </cell>
          <cell r="G37">
            <v>4.6602854200944472</v>
          </cell>
        </row>
        <row r="38">
          <cell r="B38">
            <v>2.8396236857719668</v>
          </cell>
          <cell r="C38">
            <v>3.29445509794729</v>
          </cell>
          <cell r="D38">
            <v>9.9665925664938637</v>
          </cell>
          <cell r="E38">
            <v>10.737732373658885</v>
          </cell>
          <cell r="F38">
            <v>24.237133015318964</v>
          </cell>
          <cell r="G38">
            <v>26.772878724712591</v>
          </cell>
        </row>
        <row r="39">
          <cell r="B39">
            <v>1.9252535390356031</v>
          </cell>
          <cell r="C39">
            <v>0.25625551002972224</v>
          </cell>
          <cell r="D39">
            <v>0.15401135759088325</v>
          </cell>
          <cell r="E39">
            <v>1.6878180406065957</v>
          </cell>
          <cell r="F39">
            <v>1.8525362427768768</v>
          </cell>
          <cell r="G39">
            <v>1.9340591798842723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1.8963254074202456E-2</v>
          </cell>
          <cell r="G40">
            <v>0.75595881089602746</v>
          </cell>
        </row>
        <row r="41">
          <cell r="B41">
            <v>0.29909742091097091</v>
          </cell>
          <cell r="C41">
            <v>0.69552253597246882</v>
          </cell>
          <cell r="D41">
            <v>6.0189951025820809E-2</v>
          </cell>
          <cell r="E41">
            <v>0.64677546002845399</v>
          </cell>
          <cell r="F41">
            <v>0</v>
          </cell>
          <cell r="G41">
            <v>0</v>
          </cell>
        </row>
        <row r="42">
          <cell r="B42">
            <v>0.87501631595415863</v>
          </cell>
          <cell r="C42">
            <v>2.3100598838436377</v>
          </cell>
          <cell r="D42">
            <v>4.5428489488874719</v>
          </cell>
          <cell r="E42">
            <v>4.412923054077738</v>
          </cell>
          <cell r="F42">
            <v>3.5515219377202194</v>
          </cell>
          <cell r="G42">
            <v>2.7411987442174874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5.3307301936117399</v>
          </cell>
          <cell r="G43">
            <v>8.9820608194463549</v>
          </cell>
        </row>
        <row r="44">
          <cell r="B44">
            <v>3.711963235063545</v>
          </cell>
          <cell r="C44">
            <v>3.7138515168648452</v>
          </cell>
          <cell r="D44">
            <v>5.4331531922948413</v>
          </cell>
          <cell r="E44">
            <v>5.3724935906103397</v>
          </cell>
          <cell r="F44">
            <v>3.3043790237184707</v>
          </cell>
          <cell r="G44">
            <v>2.45614317265627E-3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1.9808979023757252</v>
          </cell>
          <cell r="G45">
            <v>10.627093457130421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8.7040911796501495E-3</v>
          </cell>
          <cell r="F46">
            <v>3.8374357453366721</v>
          </cell>
          <cell r="G46">
            <v>1.5690293672031836</v>
          </cell>
        </row>
        <row r="47">
          <cell r="B47">
            <v>0</v>
          </cell>
        </row>
        <row r="48">
          <cell r="B48">
            <v>7.8560534464305956E-2</v>
          </cell>
          <cell r="C48">
            <v>1.2340783908466359E-2</v>
          </cell>
          <cell r="D48">
            <v>2.4541748331291108E-2</v>
          </cell>
          <cell r="E48">
            <v>4.0636634881788286E-2</v>
          </cell>
          <cell r="F48">
            <v>1.2549941795843907E-2</v>
          </cell>
          <cell r="G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8.58271183582183E-3</v>
          </cell>
          <cell r="F50">
            <v>1.4783062481574537E-2</v>
          </cell>
          <cell r="G50">
            <v>6.4103616885027755E-3</v>
          </cell>
        </row>
        <row r="51">
          <cell r="B51">
            <v>0.1200044763438964</v>
          </cell>
          <cell r="C51">
            <v>0.276742585727559</v>
          </cell>
          <cell r="D51">
            <v>0.28776654721543637</v>
          </cell>
          <cell r="E51">
            <v>1.0991537426332965</v>
          </cell>
          <cell r="F51">
            <v>0.5018183228010169</v>
          </cell>
          <cell r="G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2.6321660328886731E-2</v>
          </cell>
          <cell r="F53">
            <v>4.2693127729463029E-2</v>
          </cell>
          <cell r="G53">
            <v>1.6696630171112989E-2</v>
          </cell>
        </row>
        <row r="54">
          <cell r="B54">
            <v>2.6453976727468467</v>
          </cell>
          <cell r="C54">
            <v>3.0463366498495059</v>
          </cell>
          <cell r="D54">
            <v>3.0440207222279057</v>
          </cell>
          <cell r="E54">
            <v>3.0324104404827712</v>
          </cell>
          <cell r="F54">
            <v>2.9514928953589061</v>
          </cell>
          <cell r="G54">
            <v>2.8716887217661098</v>
          </cell>
        </row>
        <row r="55">
          <cell r="B55">
            <v>1.673263208151764</v>
          </cell>
          <cell r="C55">
            <v>1.7386824860115602</v>
          </cell>
          <cell r="D55">
            <v>3.6492003603518904E-2</v>
          </cell>
          <cell r="E55">
            <v>8.7454794551046836E-2</v>
          </cell>
          <cell r="F55">
            <v>4.0531288005447967E-2</v>
          </cell>
          <cell r="G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3.6702604367037693E-3</v>
          </cell>
          <cell r="F56">
            <v>8.5818759392156559E-3</v>
          </cell>
          <cell r="G56">
            <v>2.061046658601488E-3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2.719697012770896E-3</v>
          </cell>
          <cell r="F57">
            <v>3.2316590809031535E-2</v>
          </cell>
          <cell r="G57">
            <v>3.0609989133527749E-2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63">
          <cell r="B63">
            <v>0.13511668138689059</v>
          </cell>
          <cell r="C63">
            <v>1.5652374070541267E-2</v>
          </cell>
          <cell r="D63">
            <v>0.13501365003812624</v>
          </cell>
          <cell r="E63">
            <v>2.4641081591744072E-3</v>
          </cell>
          <cell r="F63">
            <v>3.2386376592270012E-2</v>
          </cell>
          <cell r="G63">
            <v>0.13500372370954297</v>
          </cell>
        </row>
        <row r="64">
          <cell r="B64">
            <v>7.2414345637470921E-3</v>
          </cell>
          <cell r="C64">
            <v>5.7285815070473442E-3</v>
          </cell>
          <cell r="D64">
            <v>7.4269865021785323E-3</v>
          </cell>
          <cell r="E64">
            <v>5.94962000692284E-3</v>
          </cell>
          <cell r="F64">
            <v>0.26201468278331513</v>
          </cell>
          <cell r="G64">
            <v>4.3188653144159677</v>
          </cell>
        </row>
        <row r="65">
          <cell r="B65">
            <v>6.3148699756091636E-3</v>
          </cell>
          <cell r="C65">
            <v>4.9726910577104298E-3</v>
          </cell>
          <cell r="D65">
            <v>6.5136630194289769E-3</v>
          </cell>
          <cell r="E65">
            <v>5.5191684295427196E-3</v>
          </cell>
          <cell r="F65">
            <v>2.8666108146928784E-2</v>
          </cell>
          <cell r="G65">
            <v>4.006747809009531E-2</v>
          </cell>
        </row>
        <row r="66">
          <cell r="B66">
            <v>1.9631175269241626E-3</v>
          </cell>
          <cell r="C66">
            <v>1.9575751013843094E-3</v>
          </cell>
          <cell r="D66">
            <v>1.9735220607047582E-3</v>
          </cell>
          <cell r="E66">
            <v>2.5422609091635597E-2</v>
          </cell>
          <cell r="F66">
            <v>0.40806132277127344</v>
          </cell>
          <cell r="G66">
            <v>0.67544190883750599</v>
          </cell>
        </row>
        <row r="67">
          <cell r="B67">
            <v>4.0331717939745704E-3</v>
          </cell>
          <cell r="C67">
            <v>4.022362087146519E-3</v>
          </cell>
          <cell r="D67">
            <v>4.0841401933777912E-3</v>
          </cell>
          <cell r="E67">
            <v>2.9126953093671786E-2</v>
          </cell>
          <cell r="F67">
            <v>5.7577011849838204E-2</v>
          </cell>
          <cell r="G67">
            <v>6.2795753614278221E-2</v>
          </cell>
        </row>
        <row r="68">
          <cell r="B68">
            <v>4.0371811664216151E-3</v>
          </cell>
          <cell r="C68">
            <v>4.0264003790516315E-3</v>
          </cell>
          <cell r="D68">
            <v>4.0873900542257782E-3</v>
          </cell>
          <cell r="E68">
            <v>2.9075080801941232E-2</v>
          </cell>
          <cell r="F68">
            <v>6.5098400113729471E-2</v>
          </cell>
          <cell r="G68">
            <v>6.327260918428862E-2</v>
          </cell>
        </row>
        <row r="69">
          <cell r="B69">
            <v>1.9714161218515117E-3</v>
          </cell>
          <cell r="C69">
            <v>1.9659560489736108E-3</v>
          </cell>
          <cell r="D69">
            <v>1.9828216190765609E-3</v>
          </cell>
          <cell r="E69">
            <v>2.3352999637327357E-2</v>
          </cell>
          <cell r="F69">
            <v>4.3849095478613369E-2</v>
          </cell>
          <cell r="G69">
            <v>3.9079967297221761E-2</v>
          </cell>
        </row>
        <row r="90">
          <cell r="B90">
            <v>2.0280823454205867</v>
          </cell>
          <cell r="C90">
            <v>1.7432491949815441</v>
          </cell>
          <cell r="D90">
            <v>5.6573313980184461E-3</v>
          </cell>
          <cell r="E90">
            <v>0</v>
          </cell>
          <cell r="F90">
            <v>0</v>
          </cell>
          <cell r="G90">
            <v>0</v>
          </cell>
        </row>
        <row r="91">
          <cell r="B91">
            <v>1.1839533457121638</v>
          </cell>
          <cell r="C91">
            <v>6.5263339952539542E-4</v>
          </cell>
          <cell r="D91">
            <v>1.365017611417719E-3</v>
          </cell>
          <cell r="E91">
            <v>1.4278169027920366E-2</v>
          </cell>
          <cell r="F91">
            <v>7.7878613039161562E-2</v>
          </cell>
          <cell r="G91">
            <v>3.4623778643313945E-2</v>
          </cell>
        </row>
        <row r="92">
          <cell r="B92">
            <v>1.4500064935637653</v>
          </cell>
          <cell r="C92">
            <v>3.8017222379923998</v>
          </cell>
          <cell r="D92">
            <v>3.4267226122783292</v>
          </cell>
          <cell r="E92">
            <v>1.0695246300253367</v>
          </cell>
          <cell r="F92">
            <v>0</v>
          </cell>
          <cell r="G92">
            <v>0</v>
          </cell>
        </row>
        <row r="93">
          <cell r="B93">
            <v>0.21542371303955962</v>
          </cell>
          <cell r="C93">
            <v>0.21748462006623112</v>
          </cell>
          <cell r="D93">
            <v>5.9918080540100033E-2</v>
          </cell>
          <cell r="E93">
            <v>6.0362671317678369E-2</v>
          </cell>
          <cell r="F93">
            <v>2.27961986876002E-4</v>
          </cell>
          <cell r="G93">
            <v>4.4177525733705516E-6</v>
          </cell>
        </row>
        <row r="94">
          <cell r="B94">
            <v>2.4704605788910037</v>
          </cell>
          <cell r="C94">
            <v>2.2295911329518119</v>
          </cell>
          <cell r="D94">
            <v>1.9115996783548259</v>
          </cell>
          <cell r="E94">
            <v>1.4791681149721665</v>
          </cell>
          <cell r="F94">
            <v>0.88566029456664197</v>
          </cell>
          <cell r="G94">
            <v>0.53027805894251634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1.1089501033145214E-4</v>
          </cell>
          <cell r="F95">
            <v>1.1550154473598224E-4</v>
          </cell>
          <cell r="G95">
            <v>1.1614504053369445E-4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2.0036467048024874E-4</v>
          </cell>
          <cell r="G96">
            <v>2.028275302318786E-4</v>
          </cell>
        </row>
        <row r="97">
          <cell r="B97">
            <v>0</v>
          </cell>
          <cell r="C97">
            <v>1.7756407496141438</v>
          </cell>
          <cell r="D97">
            <v>1.8294453760661105</v>
          </cell>
          <cell r="E97">
            <v>2.0791050622895777</v>
          </cell>
          <cell r="F97">
            <v>2.2966282742074933</v>
          </cell>
          <cell r="G97">
            <v>2.536908812103607</v>
          </cell>
        </row>
      </sheetData>
      <sheetData sheetId="35">
        <row r="14">
          <cell r="B14">
            <v>3.0805587219222113</v>
          </cell>
          <cell r="C14">
            <v>3.0805587219222113</v>
          </cell>
          <cell r="D14">
            <v>2.8402417135845561</v>
          </cell>
          <cell r="E14">
            <v>2.6090415664829618</v>
          </cell>
          <cell r="F14">
            <v>1.2356851844506809</v>
          </cell>
          <cell r="G14">
            <v>0</v>
          </cell>
        </row>
        <row r="15">
          <cell r="B15">
            <v>7.3394300010600002</v>
          </cell>
          <cell r="C15">
            <v>7.3468569765181773</v>
          </cell>
          <cell r="D15">
            <v>7.3717777323495097</v>
          </cell>
          <cell r="E15">
            <v>7.4158915916359769</v>
          </cell>
          <cell r="F15">
            <v>7.5849041316552546</v>
          </cell>
          <cell r="G15">
            <v>7.6707155580138924</v>
          </cell>
        </row>
        <row r="16">
          <cell r="B16">
            <v>4.7247299999999992</v>
          </cell>
          <cell r="C16">
            <v>4.8083847809266214</v>
          </cell>
          <cell r="D16">
            <v>4.8615129701584472</v>
          </cell>
          <cell r="E16">
            <v>4.8652718682794447</v>
          </cell>
          <cell r="F16">
            <v>5.1497424724478371</v>
          </cell>
          <cell r="G16">
            <v>5.292193223718348</v>
          </cell>
        </row>
        <row r="17">
          <cell r="B17">
            <v>3.3394499999999998</v>
          </cell>
          <cell r="C17">
            <v>3.9716595358710887</v>
          </cell>
          <cell r="D17">
            <v>4.3600822025378774</v>
          </cell>
          <cell r="E17">
            <v>4.3600827273943237</v>
          </cell>
          <cell r="F17">
            <v>4.3601215217901901</v>
          </cell>
          <cell r="G17">
            <v>4.360123188780018</v>
          </cell>
        </row>
        <row r="18">
          <cell r="B18">
            <v>1.6972435364832408E-2</v>
          </cell>
          <cell r="C18">
            <v>1.6224629311211256E-2</v>
          </cell>
          <cell r="D18">
            <v>1.7193313050503495E-2</v>
          </cell>
          <cell r="E18">
            <v>3.0532976320734453E-2</v>
          </cell>
          <cell r="F18">
            <v>3.2986008834374032E-2</v>
          </cell>
          <cell r="G18">
            <v>1.5281067934637994E-3</v>
          </cell>
        </row>
        <row r="19">
          <cell r="B19">
            <v>0.27650864395608482</v>
          </cell>
          <cell r="C19">
            <v>0.27650398656326325</v>
          </cell>
          <cell r="D19">
            <v>0.27650302995579412</v>
          </cell>
          <cell r="E19">
            <v>0.27599268821726719</v>
          </cell>
          <cell r="F19">
            <v>0.24668791095821532</v>
          </cell>
          <cell r="G19">
            <v>0.18433793106726526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8.5280086416198303E-2</v>
          </cell>
          <cell r="G20">
            <v>0.17088883653888962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6.9510014611145004E-6</v>
          </cell>
          <cell r="G21">
            <v>2.0731230955822817E-3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4.4462619520967986E-2</v>
          </cell>
          <cell r="G22">
            <v>4.4496517611040856E-2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4.9115234055153396E-2</v>
          </cell>
          <cell r="C24">
            <v>1.0619579740475671E-4</v>
          </cell>
          <cell r="D24">
            <v>1.0614365931656267E-4</v>
          </cell>
          <cell r="E24">
            <v>-2.9628245763052563E-7</v>
          </cell>
          <cell r="F24">
            <v>0</v>
          </cell>
          <cell r="G24">
            <v>0</v>
          </cell>
        </row>
        <row r="25">
          <cell r="B25">
            <v>1.3174343422875399E-2</v>
          </cell>
          <cell r="C25">
            <v>5.7095848879445965E-5</v>
          </cell>
          <cell r="D25">
            <v>2.7283618195801662E-4</v>
          </cell>
          <cell r="E25">
            <v>3.6701269255893593E-2</v>
          </cell>
          <cell r="F25">
            <v>9.060516888654549E-2</v>
          </cell>
          <cell r="G25">
            <v>0.11617400806313978</v>
          </cell>
        </row>
        <row r="26">
          <cell r="B26">
            <v>7.6767842478207893E-2</v>
          </cell>
          <cell r="C26">
            <v>7.2062688911738268E-2</v>
          </cell>
          <cell r="D26">
            <v>7.2061452750668331E-2</v>
          </cell>
          <cell r="E26">
            <v>7.049047586380755E-2</v>
          </cell>
          <cell r="F26">
            <v>5.0465141290958582E-2</v>
          </cell>
          <cell r="G26">
            <v>2.8773953769171367E-2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2.1019752206257201E-2</v>
          </cell>
          <cell r="G27">
            <v>3.8887354189709088E-2</v>
          </cell>
        </row>
        <row r="28">
          <cell r="B28">
            <v>2.9963271740932312E-3</v>
          </cell>
          <cell r="C28">
            <v>1.1332451791445583E-3</v>
          </cell>
          <cell r="D28">
            <v>9.7302874502726809E-4</v>
          </cell>
          <cell r="E28">
            <v>6.9460564224171125E-4</v>
          </cell>
          <cell r="F28">
            <v>3.4782317554503503E-4</v>
          </cell>
          <cell r="G28">
            <v>1.6901395541290529E-4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2.39133563744965E-2</v>
          </cell>
          <cell r="G30">
            <v>3.0733147873686587E-2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1.79498386667609E-4</v>
          </cell>
          <cell r="G31">
            <v>3.4284943787072226E-4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1.2848359856842901E-3</v>
          </cell>
          <cell r="G32">
            <v>1.2857054847506592E-3</v>
          </cell>
        </row>
        <row r="33">
          <cell r="B33">
            <v>8.7120000000000003E-2</v>
          </cell>
          <cell r="C33">
            <v>9.066001016329317E-2</v>
          </cell>
          <cell r="D33">
            <v>8.3691755579476765E-2</v>
          </cell>
          <cell r="E33">
            <v>0.34087520211595429</v>
          </cell>
          <cell r="F33">
            <v>1.1969583011910268</v>
          </cell>
          <cell r="G33">
            <v>3.4334190810032998</v>
          </cell>
        </row>
        <row r="34">
          <cell r="B34">
            <v>0</v>
          </cell>
          <cell r="C34">
            <v>0</v>
          </cell>
          <cell r="D34">
            <v>4.4924859129629298E-2</v>
          </cell>
          <cell r="E34">
            <v>6.8635429282930718E-2</v>
          </cell>
          <cell r="F34">
            <v>0.41078445735145119</v>
          </cell>
          <cell r="G34">
            <v>1.6923809738687905</v>
          </cell>
        </row>
        <row r="35">
          <cell r="B35">
            <v>1.1186210000000001</v>
          </cell>
          <cell r="C35">
            <v>1.6529270355333181</v>
          </cell>
          <cell r="D35">
            <v>3.5611858225529502</v>
          </cell>
          <cell r="E35">
            <v>4.2056922033957598</v>
          </cell>
          <cell r="F35">
            <v>11.775183080333436</v>
          </cell>
          <cell r="G35">
            <v>17.247588073507899</v>
          </cell>
        </row>
        <row r="36">
          <cell r="B36">
            <v>0.67885700000000004</v>
          </cell>
          <cell r="C36">
            <v>1.1559052450362304</v>
          </cell>
          <cell r="D36">
            <v>1.2901637718376426</v>
          </cell>
          <cell r="E36">
            <v>1.2532841764537932</v>
          </cell>
          <cell r="F36">
            <v>0.44776358539540584</v>
          </cell>
          <cell r="G36">
            <v>2.6547023056831E-3</v>
          </cell>
        </row>
        <row r="37">
          <cell r="B37">
            <v>0.27424799999999999</v>
          </cell>
          <cell r="C37">
            <v>0.43895085481745161</v>
          </cell>
          <cell r="D37">
            <v>1.1126950414354178</v>
          </cell>
          <cell r="E37">
            <v>1.1009726036331349</v>
          </cell>
          <cell r="F37">
            <v>1.216182738406042</v>
          </cell>
          <cell r="G37">
            <v>1.3434246941879691</v>
          </cell>
        </row>
        <row r="38">
          <cell r="B38">
            <v>0.90292899999999998</v>
          </cell>
          <cell r="C38">
            <v>1.1231012820983914</v>
          </cell>
          <cell r="D38">
            <v>3.1799407663610699</v>
          </cell>
          <cell r="E38">
            <v>3.0953753334998302</v>
          </cell>
          <cell r="F38">
            <v>6.9868589686446088</v>
          </cell>
          <cell r="G38">
            <v>7.7178403632666299</v>
          </cell>
        </row>
        <row r="39">
          <cell r="B39">
            <v>2.6604549252427404E-2</v>
          </cell>
          <cell r="C39">
            <v>1.9677096388641763E-2</v>
          </cell>
          <cell r="D39">
            <v>1.2738569634689445E-2</v>
          </cell>
          <cell r="E39">
            <v>2.3198231864185105E-2</v>
          </cell>
          <cell r="F39">
            <v>5.9986256670883836E-2</v>
          </cell>
          <cell r="G39">
            <v>4.5687158628400289E-2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7.3065274900078699E-4</v>
          </cell>
          <cell r="G40">
            <v>1.1407558059363047E-2</v>
          </cell>
        </row>
        <row r="41">
          <cell r="B41">
            <v>8.3049224713372585E-3</v>
          </cell>
          <cell r="C41">
            <v>2.4806253398666604E-2</v>
          </cell>
          <cell r="D41">
            <v>2.480379159428189E-2</v>
          </cell>
          <cell r="E41">
            <v>2.4802534996564731E-2</v>
          </cell>
          <cell r="F41">
            <v>0</v>
          </cell>
          <cell r="G41">
            <v>0</v>
          </cell>
        </row>
        <row r="42">
          <cell r="B42">
            <v>6.6171185040274205E-3</v>
          </cell>
          <cell r="C42">
            <v>1.9287326891372962E-2</v>
          </cell>
          <cell r="D42">
            <v>4.07402551038114E-2</v>
          </cell>
          <cell r="E42">
            <v>5.5230644642181657E-2</v>
          </cell>
          <cell r="F42">
            <v>6.2121111713216631E-2</v>
          </cell>
          <cell r="G42">
            <v>5.7884044526312642E-2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6.6071257090082103E-2</v>
          </cell>
          <cell r="G43">
            <v>0.126423612882539</v>
          </cell>
        </row>
        <row r="44">
          <cell r="B44">
            <v>4.8636847639764509E-2</v>
          </cell>
          <cell r="C44">
            <v>1.3736278614443598E-2</v>
          </cell>
          <cell r="D44">
            <v>1.3736302470749993E-2</v>
          </cell>
          <cell r="E44">
            <v>1.3547146987232285E-2</v>
          </cell>
          <cell r="F44">
            <v>1.2533329772835949E-2</v>
          </cell>
          <cell r="G44">
            <v>1.6425321982556015E-4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8.7906049864190094E-3</v>
          </cell>
          <cell r="G45">
            <v>6.1319583297750301E-2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2.8643311089237802E-4</v>
          </cell>
          <cell r="F46">
            <v>8.3895978755615344E-2</v>
          </cell>
          <cell r="G46">
            <v>8.0735336306956354E-2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1.25993713279359E-4</v>
          </cell>
          <cell r="F47">
            <v>3.4961228327503967E-4</v>
          </cell>
          <cell r="G47">
            <v>1.7251940181107366E-4</v>
          </cell>
        </row>
        <row r="48">
          <cell r="B48">
            <v>4.1594945701234499E-3</v>
          </cell>
          <cell r="C48">
            <v>9.8528094040966903E-4</v>
          </cell>
          <cell r="D48">
            <v>9.8513902469734801E-4</v>
          </cell>
          <cell r="E48">
            <v>9.362154870774359E-4</v>
          </cell>
          <cell r="F48">
            <v>2.4294142542926819E-4</v>
          </cell>
          <cell r="G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1.6646696654493072E-4</v>
          </cell>
          <cell r="F50">
            <v>2.7633658343646566E-4</v>
          </cell>
          <cell r="G50">
            <v>1.3577869963781478E-4</v>
          </cell>
        </row>
        <row r="51">
          <cell r="B51">
            <v>8.4437733139836307E-3</v>
          </cell>
          <cell r="C51">
            <v>2.4411108155931081E-2</v>
          </cell>
          <cell r="D51">
            <v>2.4411168693187893E-2</v>
          </cell>
          <cell r="E51">
            <v>2.4411281922046606E-2</v>
          </cell>
          <cell r="F51">
            <v>1.12495869023292E-2</v>
          </cell>
          <cell r="G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4.9925048081619005E-4</v>
          </cell>
          <cell r="F53">
            <v>8.166929136346967E-4</v>
          </cell>
          <cell r="G53">
            <v>3.4118331825859092E-4</v>
          </cell>
        </row>
        <row r="54">
          <cell r="B54">
            <v>7.3512559216872789E-2</v>
          </cell>
          <cell r="C54">
            <v>8.474803337748868E-2</v>
          </cell>
          <cell r="D54">
            <v>8.4746600571570935E-2</v>
          </cell>
          <cell r="E54">
            <v>8.4746587667456699E-2</v>
          </cell>
          <cell r="F54">
            <v>0.16650476981836476</v>
          </cell>
          <cell r="G54">
            <v>0.12873781159728934</v>
          </cell>
        </row>
        <row r="55">
          <cell r="B55">
            <v>6.5199818501536944E-2</v>
          </cell>
          <cell r="C55">
            <v>4.791168599749384E-2</v>
          </cell>
          <cell r="D55">
            <v>1.8648406389666985E-3</v>
          </cell>
          <cell r="E55">
            <v>1.8627296380048994E-3</v>
          </cell>
          <cell r="F55">
            <v>9.6229662675139868E-4</v>
          </cell>
          <cell r="G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1.02639494178556E-4</v>
          </cell>
          <cell r="F56">
            <v>2.007990244590486E-4</v>
          </cell>
          <cell r="G56">
            <v>9.5464342152286449E-5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9.1737303460331902E-5</v>
          </cell>
          <cell r="F57">
            <v>1.0239493359299517E-3</v>
          </cell>
          <cell r="G57">
            <v>1.0387458291510382E-3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63">
          <cell r="B63">
            <v>0.1</v>
          </cell>
          <cell r="C63">
            <v>9.9995750953571161E-2</v>
          </cell>
          <cell r="D63">
            <v>9.999563710709497E-2</v>
          </cell>
          <cell r="E63">
            <v>9.9995372573699615E-2</v>
          </cell>
          <cell r="F63">
            <v>9.9998688642661662E-2</v>
          </cell>
          <cell r="G63">
            <v>9.9999336659685412E-2</v>
          </cell>
        </row>
        <row r="64">
          <cell r="B64">
            <v>1.07879938580721E-3</v>
          </cell>
          <cell r="C64">
            <v>1.0800233859726194E-3</v>
          </cell>
          <cell r="D64">
            <v>1.103975815576105E-3</v>
          </cell>
          <cell r="E64">
            <v>8.8213401260612428E-4</v>
          </cell>
          <cell r="F64">
            <v>0.17350334211041332</v>
          </cell>
          <cell r="G64">
            <v>1.2974506314880669</v>
          </cell>
        </row>
        <row r="65">
          <cell r="B65">
            <v>7.8757492417913804E-4</v>
          </cell>
          <cell r="C65">
            <v>7.8849306662083832E-4</v>
          </cell>
          <cell r="D65">
            <v>8.0842062935352298E-4</v>
          </cell>
          <cell r="E65">
            <v>6.8160510289420005E-4</v>
          </cell>
          <cell r="F65">
            <v>5.6487389835017535E-3</v>
          </cell>
          <cell r="G65">
            <v>7.5476087670244578E-3</v>
          </cell>
        </row>
        <row r="66">
          <cell r="B66">
            <v>7.2681216521925112E-4</v>
          </cell>
          <cell r="C66">
            <v>7.2755758069746352E-4</v>
          </cell>
          <cell r="D66">
            <v>7.3265690538648783E-4</v>
          </cell>
          <cell r="E66">
            <v>2.556608086012388E-2</v>
          </cell>
          <cell r="F66">
            <v>0.16486772107603892</v>
          </cell>
          <cell r="G66">
            <v>0.25016553421686522</v>
          </cell>
        </row>
        <row r="67">
          <cell r="B67">
            <v>1.4936541533858067E-3</v>
          </cell>
          <cell r="C67">
            <v>1.4952171654319312E-3</v>
          </cell>
          <cell r="D67">
            <v>1.5161420469084583E-3</v>
          </cell>
          <cell r="E67">
            <v>3.1895406632683684E-2</v>
          </cell>
          <cell r="F67">
            <v>2.2995028094027224E-2</v>
          </cell>
          <cell r="G67">
            <v>2.3260296759842931E-2</v>
          </cell>
        </row>
        <row r="68">
          <cell r="B68">
            <v>1.4951586000238209E-3</v>
          </cell>
          <cell r="C68">
            <v>1.4967312678842966E-3</v>
          </cell>
          <cell r="D68">
            <v>1.5175268620676238E-3</v>
          </cell>
          <cell r="E68">
            <v>3.1891982689488743E-2</v>
          </cell>
          <cell r="F68">
            <v>2.6300487051624542E-2</v>
          </cell>
          <cell r="G68">
            <v>2.3436898219276001E-2</v>
          </cell>
        </row>
        <row r="69">
          <cell r="B69">
            <v>7.298482986122641E-4</v>
          </cell>
          <cell r="C69">
            <v>7.3059337118813977E-4</v>
          </cell>
          <cell r="D69">
            <v>7.3615990063230312E-4</v>
          </cell>
          <cell r="E69">
            <v>1.5129674141153852E-2</v>
          </cell>
          <cell r="F69">
            <v>1.6833546297501899E-2</v>
          </cell>
          <cell r="G69">
            <v>1.4475197260131389E-2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0.28061867969120907</v>
          </cell>
        </row>
      </sheetData>
      <sheetData sheetId="43">
        <row r="5">
          <cell r="B5">
            <v>0.4462422113738081</v>
          </cell>
          <cell r="C5">
            <v>3.7143873857577164E-4</v>
          </cell>
          <cell r="D5">
            <v>1.4800077653458288E-2</v>
          </cell>
          <cell r="E5">
            <v>1.722106887866817E-4</v>
          </cell>
          <cell r="F5">
            <v>5.1988179881486964E-4</v>
          </cell>
          <cell r="G5">
            <v>1.2894805647950549</v>
          </cell>
        </row>
        <row r="12">
          <cell r="B12">
            <v>0.24104485787596003</v>
          </cell>
          <cell r="C12">
            <v>1.6806603355210795E-4</v>
          </cell>
          <cell r="D12">
            <v>0.44729472235293427</v>
          </cell>
          <cell r="E12">
            <v>9.6134404160939075E-5</v>
          </cell>
          <cell r="F12">
            <v>2.176049393043146E-4</v>
          </cell>
          <cell r="G12">
            <v>0.16169442598110773</v>
          </cell>
        </row>
        <row r="19">
          <cell r="B19">
            <v>1.3280020763521128</v>
          </cell>
          <cell r="C19">
            <v>3.2807241206758873</v>
          </cell>
          <cell r="D19">
            <v>4.3847379874160319</v>
          </cell>
          <cell r="E19">
            <v>4.3847632247796424</v>
          </cell>
          <cell r="F19">
            <v>4.3864231693763633</v>
          </cell>
          <cell r="G19">
            <v>6.5794037735017215</v>
          </cell>
        </row>
        <row r="20">
          <cell r="B20">
            <v>5.6294122349681874</v>
          </cell>
          <cell r="C20">
            <v>5.6371647590525749</v>
          </cell>
          <cell r="D20">
            <v>5.4279777446792794</v>
          </cell>
          <cell r="E20">
            <v>5.6177111538224631</v>
          </cell>
          <cell r="F20">
            <v>5.3621218869828038</v>
          </cell>
          <cell r="G20">
            <v>5.9066204590401181</v>
          </cell>
        </row>
        <row r="21">
          <cell r="B21">
            <v>0</v>
          </cell>
          <cell r="C21">
            <v>8.1251305492229008E-4</v>
          </cell>
          <cell r="D21">
            <v>6.1003811266302868E-4</v>
          </cell>
          <cell r="E21">
            <v>4.6492200961334445E-4</v>
          </cell>
          <cell r="F21">
            <v>9.5887847796000516E-4</v>
          </cell>
          <cell r="G21">
            <v>9.7237687771364097E-4</v>
          </cell>
        </row>
        <row r="28">
          <cell r="B28">
            <v>5.0908195944825664E-3</v>
          </cell>
          <cell r="C28">
            <v>1.7419720986430073E-2</v>
          </cell>
          <cell r="D28">
            <v>2.1980397998079982E-2</v>
          </cell>
          <cell r="E28">
            <v>7.5416337896452579E-2</v>
          </cell>
          <cell r="F28">
            <v>5.0696270776286729</v>
          </cell>
          <cell r="G28">
            <v>10.781930377340721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9.598481179223517E-4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0.19275544793250488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2.7171952043225645E-4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5.5888480955523123</v>
          </cell>
        </row>
        <row r="38">
          <cell r="B38">
            <v>1.2890719750073092</v>
          </cell>
          <cell r="C38">
            <v>4.2989250581734515</v>
          </cell>
          <cell r="D38">
            <v>3.0892469374252149</v>
          </cell>
          <cell r="E38">
            <v>3.0892202534920474</v>
          </cell>
          <cell r="F38">
            <v>3.0900520387676509</v>
          </cell>
          <cell r="G38">
            <v>3.483322370152298</v>
          </cell>
        </row>
        <row r="39">
          <cell r="B39">
            <v>1.1764722453290379</v>
          </cell>
          <cell r="C39">
            <v>3.9234163132449722</v>
          </cell>
          <cell r="D39">
            <v>2.8194029125704123</v>
          </cell>
          <cell r="E39">
            <v>2.8193785594641638</v>
          </cell>
          <cell r="F39">
            <v>2.8201376887523644</v>
          </cell>
          <cell r="G39">
            <v>3.1790560724855625</v>
          </cell>
        </row>
      </sheetData>
      <sheetData sheetId="44">
        <row r="3">
          <cell r="B3">
            <v>48.063397652170998</v>
          </cell>
          <cell r="C3">
            <v>50.546796928479374</v>
          </cell>
          <cell r="D3">
            <v>52.366748325258904</v>
          </cell>
          <cell r="E3">
            <v>53.836889701841571</v>
          </cell>
          <cell r="F3">
            <v>55.348908242714728</v>
          </cell>
          <cell r="G3">
            <v>56.732986607699999</v>
          </cell>
        </row>
        <row r="6">
          <cell r="B6">
            <v>0</v>
          </cell>
          <cell r="C6">
            <v>4.8943326531739437</v>
          </cell>
          <cell r="D6">
            <v>4.8943599717836257</v>
          </cell>
          <cell r="E6">
            <v>9.0491226464964445</v>
          </cell>
          <cell r="F6">
            <v>13.944066667285224</v>
          </cell>
          <cell r="G6">
            <v>14.161703852141345</v>
          </cell>
        </row>
        <row r="11">
          <cell r="B11">
            <v>60.070028971071686</v>
          </cell>
          <cell r="C11">
            <v>62.621297661018097</v>
          </cell>
          <cell r="D11">
            <v>65.408595196957663</v>
          </cell>
          <cell r="E11">
            <v>67.435786141856994</v>
          </cell>
          <cell r="F11">
            <v>68.472342647160247</v>
          </cell>
          <cell r="G11">
            <v>71.80414698223332</v>
          </cell>
        </row>
        <row r="18">
          <cell r="B18">
            <v>3.5600048927609258</v>
          </cell>
          <cell r="C18">
            <v>3.4647175932168515</v>
          </cell>
          <cell r="D18">
            <v>3.2262470295405659</v>
          </cell>
          <cell r="E18">
            <v>7.3775043873252786E-4</v>
          </cell>
          <cell r="F18">
            <v>2.0144497958067471E-3</v>
          </cell>
          <cell r="G18">
            <v>5.877427324781461E-4</v>
          </cell>
        </row>
        <row r="19">
          <cell r="B19">
            <v>12.728664885021836</v>
          </cell>
          <cell r="C19">
            <v>13.638436195768817</v>
          </cell>
          <cell r="D19">
            <v>13.482655707043753</v>
          </cell>
          <cell r="E19">
            <v>14.725808438553319</v>
          </cell>
          <cell r="F19">
            <v>16.487094379720467</v>
          </cell>
          <cell r="G19">
            <v>21.045998778273507</v>
          </cell>
        </row>
        <row r="21">
          <cell r="B21">
            <v>7.7980430551037294</v>
          </cell>
          <cell r="C21">
            <v>8.0801642011102981</v>
          </cell>
          <cell r="D21">
            <v>5.6082804528839523</v>
          </cell>
          <cell r="E21">
            <v>5.5456183344082062</v>
          </cell>
          <cell r="F21">
            <v>5.4552982478877832</v>
          </cell>
          <cell r="G21">
            <v>1.8741504163635977E-3</v>
          </cell>
        </row>
        <row r="22">
          <cell r="B22">
            <v>6.7642481939351976E-2</v>
          </cell>
          <cell r="C22">
            <v>8.5495027839752727E-2</v>
          </cell>
          <cell r="D22">
            <v>8.4033770185846082E-2</v>
          </cell>
          <cell r="E22">
            <v>8.637873056086981E-2</v>
          </cell>
          <cell r="F22">
            <v>5.9052595175042626E-2</v>
          </cell>
          <cell r="G22">
            <v>5.3521715071254992E-2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5.4872841909232931E-2</v>
          </cell>
          <cell r="F23">
            <v>5.267579279179694</v>
          </cell>
          <cell r="G23">
            <v>19.285113936129154</v>
          </cell>
        </row>
        <row r="24">
          <cell r="B24">
            <v>0.74848880248304828</v>
          </cell>
          <cell r="C24">
            <v>0.94973391743813895</v>
          </cell>
          <cell r="D24">
            <v>2.1614909930112209</v>
          </cell>
          <cell r="E24">
            <v>3.8846676978288639</v>
          </cell>
          <cell r="F24">
            <v>4.3158495535177179</v>
          </cell>
          <cell r="G24">
            <v>4.3820511396054096</v>
          </cell>
        </row>
        <row r="33">
          <cell r="B33">
            <v>12.006631318900686</v>
          </cell>
          <cell r="C33">
            <v>12.710044021354335</v>
          </cell>
          <cell r="D33">
            <v>13.677292123665941</v>
          </cell>
          <cell r="E33">
            <v>14.414343512015719</v>
          </cell>
          <cell r="F33">
            <v>14.47153869585356</v>
          </cell>
          <cell r="G33">
            <v>14.372428794828814</v>
          </cell>
        </row>
        <row r="34">
          <cell r="B34">
            <v>8.8978083036145765</v>
          </cell>
          <cell r="C34">
            <v>8.1044959322113321</v>
          </cell>
          <cell r="D34">
            <v>7.9768273521453139</v>
          </cell>
          <cell r="E34">
            <v>6.0226236094676269</v>
          </cell>
          <cell r="F34">
            <v>2.785181085433468</v>
          </cell>
          <cell r="G34">
            <v>4.5203925651463181E-6</v>
          </cell>
        </row>
        <row r="35">
          <cell r="B35">
            <v>2.7300023720464979</v>
          </cell>
          <cell r="C35">
            <v>1.675062599975495E-3</v>
          </cell>
          <cell r="D35">
            <v>4.4408712379301789E-3</v>
          </cell>
          <cell r="E35">
            <v>8.9979476974338555E-4</v>
          </cell>
          <cell r="F35">
            <v>2.4144730876840032E-3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6.8118539838924678E-4</v>
          </cell>
          <cell r="E36">
            <v>0.12224480548124954</v>
          </cell>
          <cell r="F36">
            <v>0.22826954744803959</v>
          </cell>
          <cell r="G36">
            <v>0.22822991573250301</v>
          </cell>
        </row>
        <row r="37">
          <cell r="B37">
            <v>35.242609399377749</v>
          </cell>
          <cell r="C37">
            <v>31.407844937616009</v>
          </cell>
          <cell r="D37">
            <v>28.623657869152009</v>
          </cell>
          <cell r="E37">
            <v>20.851995756682687</v>
          </cell>
          <cell r="F37">
            <v>10.683423377859873</v>
          </cell>
          <cell r="G37">
            <v>1.2681998449822962</v>
          </cell>
        </row>
        <row r="38">
          <cell r="B38">
            <v>0.3097557360605282</v>
          </cell>
          <cell r="C38">
            <v>1.333987470749158E-4</v>
          </cell>
          <cell r="D38">
            <v>1.4344103202297989</v>
          </cell>
          <cell r="E38">
            <v>2.6181499834406305</v>
          </cell>
          <cell r="F38">
            <v>2.3980927200513822</v>
          </cell>
          <cell r="G38">
            <v>1.6595090259317364</v>
          </cell>
        </row>
        <row r="39">
          <cell r="B39">
            <v>0.43672829176526362</v>
          </cell>
          <cell r="C39">
            <v>0.55206585074646397</v>
          </cell>
          <cell r="D39">
            <v>4.8458373681207121</v>
          </cell>
          <cell r="E39">
            <v>8.2328869145078443</v>
          </cell>
          <cell r="F39">
            <v>8.2330869258935255</v>
          </cell>
          <cell r="G39">
            <v>8.2330973457852341</v>
          </cell>
        </row>
        <row r="55">
          <cell r="B55">
            <v>9.8139001376275363</v>
          </cell>
          <cell r="C55">
            <v>10.335083986004959</v>
          </cell>
          <cell r="D55">
            <v>10.689979664523213</v>
          </cell>
          <cell r="E55">
            <v>10.689980934309586</v>
          </cell>
          <cell r="F55">
            <v>10.689982030504677</v>
          </cell>
          <cell r="G55">
            <v>10.689982553634433</v>
          </cell>
        </row>
        <row r="56">
          <cell r="B56">
            <v>1.1081696917423047</v>
          </cell>
          <cell r="C56">
            <v>1.400798753675482</v>
          </cell>
          <cell r="D56">
            <v>3.1657144930613983</v>
          </cell>
          <cell r="E56">
            <v>5.6425827814940197</v>
          </cell>
          <cell r="F56">
            <v>6.1601371320171463</v>
          </cell>
          <cell r="G56">
            <v>6.1601811017508803</v>
          </cell>
        </row>
        <row r="57">
          <cell r="B57">
            <v>6.9177090160233128</v>
          </cell>
          <cell r="C57">
            <v>6.3111321455770186</v>
          </cell>
          <cell r="D57">
            <v>6.227295143920534</v>
          </cell>
          <cell r="E57">
            <v>4.8160461461247648</v>
          </cell>
          <cell r="F57">
            <v>2.3807455324147955</v>
          </cell>
          <cell r="G57">
            <v>0.18174957095119423</v>
          </cell>
        </row>
        <row r="58">
          <cell r="B58">
            <v>1.8458228537999382</v>
          </cell>
          <cell r="C58">
            <v>1.1374512585133614E-3</v>
          </cell>
          <cell r="D58">
            <v>3.0350579366729053E-3</v>
          </cell>
          <cell r="E58">
            <v>6.2153323720024302E-4</v>
          </cell>
          <cell r="F58">
            <v>1.7031089542251042E-3</v>
          </cell>
          <cell r="G58">
            <v>0</v>
          </cell>
        </row>
        <row r="59">
          <cell r="B59">
            <v>28.619772362322969</v>
          </cell>
          <cell r="C59">
            <v>25.305657992572087</v>
          </cell>
          <cell r="D59">
            <v>24.246874412999436</v>
          </cell>
          <cell r="E59">
            <v>18.994718285036846</v>
          </cell>
          <cell r="F59">
            <v>10.924780540353588</v>
          </cell>
          <cell r="G59">
            <v>2.4551883782508104</v>
          </cell>
        </row>
        <row r="60">
          <cell r="B60">
            <v>0</v>
          </cell>
          <cell r="C60">
            <v>0</v>
          </cell>
          <cell r="D60">
            <v>6.823346575986382E-3</v>
          </cell>
          <cell r="E60">
            <v>6.9176038388142781E-3</v>
          </cell>
          <cell r="F60">
            <v>1.5071216383447886E-2</v>
          </cell>
          <cell r="G60">
            <v>1.5037526899681597E-2</v>
          </cell>
        </row>
        <row r="61">
          <cell r="B61">
            <v>2.3674032536860152</v>
          </cell>
          <cell r="C61">
            <v>2.307501917082424</v>
          </cell>
          <cell r="D61">
            <v>2.1535198922183278</v>
          </cell>
          <cell r="E61">
            <v>4.9429279395079336E-4</v>
          </cell>
          <cell r="F61">
            <v>1.3597536121695522E-3</v>
          </cell>
          <cell r="G61">
            <v>3.9966505808513951E-4</v>
          </cell>
        </row>
        <row r="62">
          <cell r="B62">
            <v>5.18506550809151</v>
          </cell>
          <cell r="C62">
            <v>5.5675657363611286</v>
          </cell>
          <cell r="D62">
            <v>5.6803975306367445</v>
          </cell>
          <cell r="E62">
            <v>7.4727653180255036</v>
          </cell>
          <cell r="F62">
            <v>9.4538967260432401</v>
          </cell>
          <cell r="G62">
            <v>11.348964112160466</v>
          </cell>
        </row>
        <row r="63">
          <cell r="B63">
            <v>6.5822830297196573</v>
          </cell>
          <cell r="C63">
            <v>7.0678502739662692</v>
          </cell>
          <cell r="D63">
            <v>6.8507401999978015</v>
          </cell>
          <cell r="E63">
            <v>6.2866880237809628</v>
          </cell>
          <cell r="F63">
            <v>6.1151776795875898</v>
          </cell>
          <cell r="G63">
            <v>7.8378728541278102</v>
          </cell>
        </row>
        <row r="64">
          <cell r="B64">
            <v>5.3111210482457301</v>
          </cell>
          <cell r="C64">
            <v>6.266939110081398</v>
          </cell>
          <cell r="D64">
            <v>5.8352557987244813</v>
          </cell>
          <cell r="E64">
            <v>5.5503596754487132</v>
          </cell>
          <cell r="F64">
            <v>6.6352913315803788</v>
          </cell>
          <cell r="G64">
            <v>5.288063758849221</v>
          </cell>
        </row>
        <row r="65">
          <cell r="B65">
            <v>0.46151959233098044</v>
          </cell>
          <cell r="C65">
            <v>0.54457539871680072</v>
          </cell>
          <cell r="D65">
            <v>0.54547838271848414</v>
          </cell>
          <cell r="E65">
            <v>0.54549306310847101</v>
          </cell>
          <cell r="F65">
            <v>0.54552088515274966</v>
          </cell>
          <cell r="G65">
            <v>0.54552890296483814</v>
          </cell>
        </row>
        <row r="66">
          <cell r="B66">
            <v>4.1173667330947703</v>
          </cell>
          <cell r="C66">
            <v>4.2663266981862371</v>
          </cell>
          <cell r="D66">
            <v>2.9611720791227309</v>
          </cell>
          <cell r="E66">
            <v>2.9280864805675333</v>
          </cell>
          <cell r="F66">
            <v>2.8803974748847501</v>
          </cell>
          <cell r="G66">
            <v>1.0195378265017967E-3</v>
          </cell>
        </row>
        <row r="67">
          <cell r="B67">
            <v>6.7642481939351976E-2</v>
          </cell>
          <cell r="C67">
            <v>8.5495027839752727E-2</v>
          </cell>
          <cell r="D67">
            <v>8.4033770185846082E-2</v>
          </cell>
          <cell r="E67">
            <v>8.637873056086981E-2</v>
          </cell>
          <cell r="F67">
            <v>5.9052595175042626E-2</v>
          </cell>
          <cell r="G67">
            <v>5.3521715071254992E-2</v>
          </cell>
        </row>
        <row r="68">
          <cell r="B68">
            <v>0.31051381544510243</v>
          </cell>
          <cell r="C68">
            <v>0.39251881988073595</v>
          </cell>
          <cell r="D68">
            <v>3.4453903687338272</v>
          </cell>
          <cell r="E68">
            <v>5.8535825962150803</v>
          </cell>
          <cell r="F68">
            <v>5.8537248043103052</v>
          </cell>
          <cell r="G68">
            <v>5.9278300889653721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2.2871747775673412E-2</v>
          </cell>
          <cell r="F69">
            <v>3.9522409742187428</v>
          </cell>
          <cell r="G69">
            <v>15.587430488075192</v>
          </cell>
        </row>
        <row r="70">
          <cell r="B70">
            <v>0</v>
          </cell>
          <cell r="C70">
            <v>4.2587876174618895</v>
          </cell>
          <cell r="D70">
            <v>4.2589129559598291</v>
          </cell>
          <cell r="E70">
            <v>8.2338106843903649</v>
          </cell>
          <cell r="F70">
            <v>12.596276310098126</v>
          </cell>
          <cell r="G70">
            <v>12.799993707275771</v>
          </cell>
        </row>
        <row r="71">
          <cell r="B71">
            <v>72.708289524069187</v>
          </cell>
          <cell r="C71">
            <v>74.111370928664698</v>
          </cell>
          <cell r="D71">
            <v>76.154623097315309</v>
          </cell>
          <cell r="E71">
            <v>77.13139789670835</v>
          </cell>
          <cell r="F71">
            <v>78.265358095290964</v>
          </cell>
          <cell r="G71">
            <v>78.892763961861519</v>
          </cell>
        </row>
      </sheetData>
      <sheetData sheetId="45">
        <row r="3">
          <cell r="B3">
            <v>56.994774574912441</v>
          </cell>
          <cell r="C3">
            <v>58.70189682673788</v>
          </cell>
          <cell r="D3">
            <v>54.887435062627553</v>
          </cell>
          <cell r="E3">
            <v>52.392258294667485</v>
          </cell>
          <cell r="F3">
            <v>49.109078662381023</v>
          </cell>
          <cell r="G3">
            <v>45.447271081110813</v>
          </cell>
        </row>
        <row r="6">
          <cell r="B6">
            <v>0</v>
          </cell>
          <cell r="C6">
            <v>6.9642705553740214</v>
          </cell>
          <cell r="D6">
            <v>2.3510436293981409</v>
          </cell>
          <cell r="E6">
            <v>4.6514106498302272</v>
          </cell>
          <cell r="F6">
            <v>9.0618561699312252</v>
          </cell>
          <cell r="G6">
            <v>13.072065691285976</v>
          </cell>
        </row>
        <row r="11">
          <cell r="B11">
            <v>60.950013957346776</v>
          </cell>
          <cell r="C11">
            <v>60.138946326220193</v>
          </cell>
          <cell r="D11">
            <v>58.035895679320156</v>
          </cell>
          <cell r="E11">
            <v>57.648061348213254</v>
          </cell>
          <cell r="F11">
            <v>56.79901492749628</v>
          </cell>
          <cell r="G11">
            <v>53.009244713395667</v>
          </cell>
        </row>
        <row r="12">
          <cell r="B12">
            <v>30.256636825465016</v>
          </cell>
          <cell r="C12">
            <v>27.274808190181499</v>
          </cell>
          <cell r="D12">
            <v>23.763981927132196</v>
          </cell>
          <cell r="E12">
            <v>12.401993394431813</v>
          </cell>
          <cell r="F12">
            <v>3.1328412209532952</v>
          </cell>
          <cell r="G12">
            <v>3.9981626229475294E-6</v>
          </cell>
        </row>
        <row r="13">
          <cell r="B13">
            <v>0</v>
          </cell>
          <cell r="C13">
            <v>0</v>
          </cell>
          <cell r="D13">
            <v>6.311237611807348E-4</v>
          </cell>
          <cell r="E13">
            <v>1.9618739488789079E-4</v>
          </cell>
          <cell r="F13">
            <v>6.8746138182851357E-4</v>
          </cell>
          <cell r="G13">
            <v>8.2322037210132384E-2</v>
          </cell>
        </row>
        <row r="14">
          <cell r="B14">
            <v>25.262089782728513</v>
          </cell>
          <cell r="C14">
            <v>25.099958782687818</v>
          </cell>
          <cell r="D14">
            <v>22.621291990791207</v>
          </cell>
          <cell r="E14">
            <v>16.588585170686425</v>
          </cell>
          <cell r="F14">
            <v>6.2088951806706572</v>
          </cell>
          <cell r="G14">
            <v>3.2927184055820997</v>
          </cell>
        </row>
        <row r="15">
          <cell r="B15">
            <v>0.28660010473637543</v>
          </cell>
          <cell r="C15">
            <v>1.6498245286772462</v>
          </cell>
          <cell r="D15">
            <v>0.61157230687382946</v>
          </cell>
          <cell r="E15">
            <v>3.6201538168985028E-4</v>
          </cell>
          <cell r="F15">
            <v>8.495116607679904E-4</v>
          </cell>
          <cell r="G15">
            <v>5.6221605172818861E-4</v>
          </cell>
        </row>
        <row r="16">
          <cell r="B16">
            <v>1.4022795684468132</v>
          </cell>
          <cell r="C16">
            <v>1.5372253069752497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7.726893836350321</v>
          </cell>
          <cell r="C17">
            <v>8.3697017618908625</v>
          </cell>
          <cell r="D17">
            <v>5.8437888746088129</v>
          </cell>
          <cell r="E17">
            <v>6.4511970109225452</v>
          </cell>
          <cell r="F17">
            <v>6.2294708106202767</v>
          </cell>
          <cell r="G17">
            <v>5.5048878961137424</v>
          </cell>
        </row>
        <row r="19">
          <cell r="B19">
            <v>0.62699662486170937</v>
          </cell>
          <cell r="C19">
            <v>0.68733708189469023</v>
          </cell>
          <cell r="D19">
            <v>0.55017016142159259</v>
          </cell>
          <cell r="E19">
            <v>0.77599861913068036</v>
          </cell>
          <cell r="F19">
            <v>1.1269873667141204</v>
          </cell>
          <cell r="G19">
            <v>1.2839243356651608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1.0025013417490306E-3</v>
          </cell>
          <cell r="F20">
            <v>9.690175001007037E-3</v>
          </cell>
          <cell r="G20">
            <v>8.1854290402249806E-3</v>
          </cell>
        </row>
        <row r="21">
          <cell r="B21">
            <v>2.9295892619322985</v>
          </cell>
          <cell r="C21">
            <v>3.1924523444922777</v>
          </cell>
          <cell r="D21">
            <v>5.1259467775518655</v>
          </cell>
          <cell r="E21">
            <v>12.739863448261371</v>
          </cell>
          <cell r="F21">
            <v>22.457305990258657</v>
          </cell>
          <cell r="G21">
            <v>24.294220066581939</v>
          </cell>
        </row>
        <row r="28">
          <cell r="B28">
            <v>3.9552393824343341</v>
          </cell>
          <cell r="C28">
            <v>1.4370494994823091</v>
          </cell>
          <cell r="D28">
            <v>3.1484606166926064</v>
          </cell>
          <cell r="E28">
            <v>5.2558030535457689</v>
          </cell>
          <cell r="F28">
            <v>7.6899362651152554</v>
          </cell>
          <cell r="G28">
            <v>7.561973632284853</v>
          </cell>
        </row>
        <row r="47">
          <cell r="B47">
            <v>4.2612207446287984</v>
          </cell>
          <cell r="C47">
            <v>4.6176542839977603</v>
          </cell>
          <cell r="D47">
            <v>6.3966364025025735</v>
          </cell>
          <cell r="E47">
            <v>15.78842833191451</v>
          </cell>
          <cell r="F47">
            <v>26.898140300045604</v>
          </cell>
          <cell r="G47">
            <v>28.48424544870652</v>
          </cell>
        </row>
        <row r="48">
          <cell r="B48">
            <v>24.843071903261727</v>
          </cell>
          <cell r="C48">
            <v>22.439102777701741</v>
          </cell>
          <cell r="D48">
            <v>18.719459235065244</v>
          </cell>
          <cell r="E48">
            <v>10.10794857120287</v>
          </cell>
          <cell r="F48">
            <v>2.5538673278986712</v>
          </cell>
          <cell r="G48">
            <v>6.8654107560375821E-2</v>
          </cell>
        </row>
        <row r="49">
          <cell r="B49">
            <v>24.189717021110415</v>
          </cell>
          <cell r="C49">
            <v>25.326922496930788</v>
          </cell>
          <cell r="D49">
            <v>19.036733295056688</v>
          </cell>
          <cell r="E49">
            <v>12.958539125503526</v>
          </cell>
          <cell r="F49">
            <v>3.3286472025034572</v>
          </cell>
          <cell r="G49">
            <v>0.95874195333160128</v>
          </cell>
        </row>
        <row r="50">
          <cell r="B50">
            <v>0</v>
          </cell>
          <cell r="C50">
            <v>0</v>
          </cell>
          <cell r="D50">
            <v>1.7438606587897267</v>
          </cell>
          <cell r="E50">
            <v>3.1564154891896803</v>
          </cell>
          <cell r="F50">
            <v>5.184944867091132</v>
          </cell>
          <cell r="G50">
            <v>5.2600348623313273</v>
          </cell>
        </row>
        <row r="51">
          <cell r="B51">
            <v>2.0957204678698815</v>
          </cell>
          <cell r="C51">
            <v>2.2700664369604513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5.5539044301169405</v>
          </cell>
          <cell r="C52">
            <v>6.0159383073115071</v>
          </cell>
          <cell r="D52">
            <v>4.8004570212845685</v>
          </cell>
          <cell r="E52">
            <v>5.3010530827721754</v>
          </cell>
          <cell r="F52">
            <v>5.1188570723800551</v>
          </cell>
          <cell r="G52">
            <v>4.5234555544655306</v>
          </cell>
        </row>
        <row r="53">
          <cell r="B53">
            <v>6.1735466576358604</v>
          </cell>
          <cell r="C53">
            <v>6.7410043782324491</v>
          </cell>
          <cell r="D53">
            <v>7.1148176906323011</v>
          </cell>
          <cell r="E53">
            <v>7.001588233948346</v>
          </cell>
          <cell r="F53">
            <v>5.3638265282038784</v>
          </cell>
          <cell r="G53">
            <v>3.5993314409156971</v>
          </cell>
        </row>
        <row r="54">
          <cell r="B54">
            <v>1.8770729905954513</v>
          </cell>
          <cell r="C54">
            <v>2.1600831136520386</v>
          </cell>
          <cell r="D54">
            <v>0.34999080317823233</v>
          </cell>
          <cell r="E54">
            <v>0.54632609396580856</v>
          </cell>
          <cell r="F54">
            <v>0.76575372950409482</v>
          </cell>
          <cell r="G54">
            <v>0.70793184471297521</v>
          </cell>
        </row>
        <row r="55">
          <cell r="B55">
            <v>0.62699662486170937</v>
          </cell>
          <cell r="C55">
            <v>0.68733708189469023</v>
          </cell>
          <cell r="D55">
            <v>0.55017016142159259</v>
          </cell>
          <cell r="E55">
            <v>0.77599861913068036</v>
          </cell>
          <cell r="F55">
            <v>1.1269873667141204</v>
          </cell>
          <cell r="G55">
            <v>1.2839243356651608</v>
          </cell>
        </row>
        <row r="56">
          <cell r="B56">
            <v>1.2230682395993115</v>
          </cell>
          <cell r="C56">
            <v>1.3407679127438146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6.9642705553740214</v>
          </cell>
          <cell r="D58">
            <v>2.3510436293981409</v>
          </cell>
          <cell r="E58">
            <v>4.6514106498302272</v>
          </cell>
          <cell r="F58">
            <v>9.0618561699312252</v>
          </cell>
          <cell r="G58">
            <v>13.072065691285976</v>
          </cell>
        </row>
        <row r="59">
          <cell r="B59">
            <v>73.238361288190873</v>
          </cell>
          <cell r="C59">
            <v>78.573987862178058</v>
          </cell>
          <cell r="D59">
            <v>61.551183482393412</v>
          </cell>
          <cell r="E59">
            <v>60.578661135816638</v>
          </cell>
          <cell r="F59">
            <v>59.615752337644224</v>
          </cell>
          <cell r="G59">
            <v>58.119141246073227</v>
          </cell>
        </row>
      </sheetData>
      <sheetData sheetId="46">
        <row r="3">
          <cell r="B3">
            <v>44.576909262958715</v>
          </cell>
          <cell r="C3">
            <v>44.861182735753026</v>
          </cell>
          <cell r="D3">
            <v>47.873892668392429</v>
          </cell>
          <cell r="E3">
            <v>45.591368798235393</v>
          </cell>
          <cell r="F3">
            <v>43.711166029502991</v>
          </cell>
          <cell r="G3">
            <v>40.842067233173168</v>
          </cell>
        </row>
        <row r="10">
          <cell r="B10">
            <v>7.7128579193932595E-2</v>
          </cell>
          <cell r="C10">
            <v>8.5226187036910375</v>
          </cell>
          <cell r="D10">
            <v>5.1845072556682448</v>
          </cell>
          <cell r="E10">
            <v>10.280137029246179</v>
          </cell>
          <cell r="F10">
            <v>19.563343917589549</v>
          </cell>
          <cell r="G10">
            <v>27.855268265582911</v>
          </cell>
        </row>
        <row r="15">
          <cell r="B15">
            <v>69.470050712190343</v>
          </cell>
          <cell r="C15">
            <v>68.671791885422294</v>
          </cell>
          <cell r="D15">
            <v>68.32640450764336</v>
          </cell>
          <cell r="E15">
            <v>69.801348869824992</v>
          </cell>
          <cell r="F15">
            <v>71.979747477180183</v>
          </cell>
          <cell r="G15">
            <v>67.345950551000016</v>
          </cell>
        </row>
        <row r="16">
          <cell r="B16">
            <v>60.231837601315881</v>
          </cell>
          <cell r="C16">
            <v>51.320011458676142</v>
          </cell>
          <cell r="D16">
            <v>47.076173276836144</v>
          </cell>
          <cell r="E16">
            <v>22.041672486452466</v>
          </cell>
          <cell r="F16">
            <v>4.4981995660302676</v>
          </cell>
          <cell r="G16">
            <v>4.4795350798099769E-6</v>
          </cell>
        </row>
        <row r="17">
          <cell r="B17">
            <v>0</v>
          </cell>
          <cell r="C17">
            <v>0</v>
          </cell>
          <cell r="D17">
            <v>6.3800216975197759E-4</v>
          </cell>
          <cell r="E17">
            <v>2.0057727860338403E-4</v>
          </cell>
          <cell r="F17">
            <v>7.0346975772380522E-4</v>
          </cell>
          <cell r="G17">
            <v>0.16931333144140387</v>
          </cell>
        </row>
        <row r="18">
          <cell r="B18">
            <v>46.693645396762889</v>
          </cell>
          <cell r="C18">
            <v>45.863760216071562</v>
          </cell>
          <cell r="D18">
            <v>45.022881845733984</v>
          </cell>
          <cell r="E18">
            <v>33.212706670702602</v>
          </cell>
          <cell r="F18">
            <v>13.346121266411027</v>
          </cell>
          <cell r="G18">
            <v>7.7861361727631877</v>
          </cell>
        </row>
        <row r="19">
          <cell r="B19">
            <v>0.30828907044751047</v>
          </cell>
          <cell r="C19">
            <v>2.1301949366475581</v>
          </cell>
          <cell r="D19">
            <v>0.73340867402129994</v>
          </cell>
          <cell r="E19">
            <v>3.6171069616861088E-4</v>
          </cell>
          <cell r="F19">
            <v>8.4349847588773073E-4</v>
          </cell>
          <cell r="G19">
            <v>5.7607382281331778E-4</v>
          </cell>
        </row>
        <row r="20">
          <cell r="B20">
            <v>0.10000095929278358</v>
          </cell>
          <cell r="C20">
            <v>9.9999702902423229E-2</v>
          </cell>
          <cell r="D20">
            <v>2.5592048395246737E-2</v>
          </cell>
          <cell r="E20">
            <v>4.8331077497403469E-4</v>
          </cell>
          <cell r="F20">
            <v>0</v>
          </cell>
          <cell r="G20">
            <v>0</v>
          </cell>
        </row>
        <row r="21">
          <cell r="B21">
            <v>8.3890807340131222</v>
          </cell>
          <cell r="C21">
            <v>9.7323545622868899</v>
          </cell>
          <cell r="D21">
            <v>8.4689590118669695</v>
          </cell>
          <cell r="E21">
            <v>9.3337053397001348</v>
          </cell>
          <cell r="F21">
            <v>8.8633833609931099</v>
          </cell>
          <cell r="G21">
            <v>7.9604752839570061</v>
          </cell>
        </row>
        <row r="22">
          <cell r="B22">
            <v>16.991210718193194</v>
          </cell>
          <cell r="C22">
            <v>18.419109641667767</v>
          </cell>
          <cell r="D22">
            <v>17.955313719666218</v>
          </cell>
          <cell r="E22">
            <v>16.454063505082715</v>
          </cell>
          <cell r="F22">
            <v>12.508929859149875</v>
          </cell>
          <cell r="G22">
            <v>8.1583549555516708</v>
          </cell>
        </row>
        <row r="23">
          <cell r="B23">
            <v>2.5068276730625558</v>
          </cell>
          <cell r="C23">
            <v>2.9280169768191064</v>
          </cell>
          <cell r="D23">
            <v>0.96663714095229503</v>
          </cell>
          <cell r="E23">
            <v>1.2856630527227497</v>
          </cell>
          <cell r="F23">
            <v>1.7576998235010428</v>
          </cell>
          <cell r="G23">
            <v>1.9849023909169052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1.0464787811905641E-3</v>
          </cell>
          <cell r="F24">
            <v>2.0391482531992598E-2</v>
          </cell>
          <cell r="G24">
            <v>2.1683969618233892E-2</v>
          </cell>
        </row>
        <row r="25">
          <cell r="B25">
            <v>15.194993901774861</v>
          </cell>
          <cell r="C25">
            <v>17.635486907318196</v>
          </cell>
          <cell r="D25">
            <v>26.80762207923393</v>
          </cell>
          <cell r="E25">
            <v>45.832707038835501</v>
          </cell>
          <cell r="F25">
            <v>66.958901329996891</v>
          </cell>
          <cell r="G25">
            <v>71.039653618372256</v>
          </cell>
        </row>
        <row r="26">
          <cell r="B26">
            <v>219.88593676705315</v>
          </cell>
          <cell r="C26">
            <v>216.80072628781198</v>
          </cell>
          <cell r="D26">
            <v>215.38363030651917</v>
          </cell>
          <cell r="E26">
            <v>197.96395904085207</v>
          </cell>
          <cell r="F26">
            <v>179.934921134028</v>
          </cell>
          <cell r="G26">
            <v>164.46705082697858</v>
          </cell>
        </row>
        <row r="102">
          <cell r="B102">
            <v>8.9080161628972032</v>
          </cell>
          <cell r="C102">
            <v>6.594299480381471</v>
          </cell>
          <cell r="D102">
            <v>0.80422979077213896</v>
          </cell>
          <cell r="E102">
            <v>0.19956259030449797</v>
          </cell>
          <cell r="F102">
            <v>1.3126302927445871E-2</v>
          </cell>
          <cell r="G102">
            <v>1.0010348056592058E-2</v>
          </cell>
        </row>
        <row r="104">
          <cell r="B104">
            <v>19.060351568736898</v>
          </cell>
          <cell r="C104">
            <v>22.070389787694104</v>
          </cell>
          <cell r="D104">
            <v>33.32158611197675</v>
          </cell>
          <cell r="E104">
            <v>52.460442655819371</v>
          </cell>
          <cell r="F104">
            <v>69.722398583154899</v>
          </cell>
          <cell r="G104">
            <v>69.059891346474231</v>
          </cell>
        </row>
        <row r="105">
          <cell r="B105">
            <v>45.124397823888955</v>
          </cell>
          <cell r="C105">
            <v>39.021237169876883</v>
          </cell>
          <cell r="D105">
            <v>32.67468245800616</v>
          </cell>
          <cell r="E105">
            <v>15.994003189361015</v>
          </cell>
          <cell r="F105">
            <v>3.0449681146053553</v>
          </cell>
          <cell r="G105">
            <v>0.12772114353831793</v>
          </cell>
        </row>
        <row r="106">
          <cell r="B106">
            <v>36.56992818781773</v>
          </cell>
          <cell r="C106">
            <v>38.61842281547527</v>
          </cell>
          <cell r="D106">
            <v>31.419108446189856</v>
          </cell>
          <cell r="E106">
            <v>21.972115412578511</v>
          </cell>
          <cell r="F106">
            <v>5.4875375791863563</v>
          </cell>
          <cell r="G106">
            <v>1.8602267324659687</v>
          </cell>
        </row>
        <row r="107">
          <cell r="B107">
            <v>0</v>
          </cell>
          <cell r="C107">
            <v>0</v>
          </cell>
          <cell r="D107">
            <v>3.4851673122270843</v>
          </cell>
          <cell r="E107">
            <v>5.6878969852202825</v>
          </cell>
          <cell r="F107">
            <v>8.2936868426266042</v>
          </cell>
          <cell r="G107">
            <v>8.0452939276583741</v>
          </cell>
        </row>
        <row r="108">
          <cell r="B108">
            <v>7.2000690690804253E-2</v>
          </cell>
          <cell r="C108">
            <v>7.1999786089744722E-2</v>
          </cell>
          <cell r="D108">
            <v>2.0428623353947638E-2</v>
          </cell>
          <cell r="E108">
            <v>3.8664861997922764E-4</v>
          </cell>
          <cell r="F108">
            <v>0</v>
          </cell>
          <cell r="G108">
            <v>0</v>
          </cell>
        </row>
        <row r="109">
          <cell r="B109">
            <v>7.8560792447720351E-2</v>
          </cell>
          <cell r="C109">
            <v>6.5367917573094583E-2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B110">
            <v>6.5332737129007779</v>
          </cell>
          <cell r="C110">
            <v>7.6930512091154171</v>
          </cell>
          <cell r="D110">
            <v>5.9279490418585903</v>
          </cell>
          <cell r="E110">
            <v>6.4130105069388907</v>
          </cell>
          <cell r="F110">
            <v>5.9155373639742663</v>
          </cell>
          <cell r="G110">
            <v>5.1723401949067025</v>
          </cell>
        </row>
        <row r="111">
          <cell r="B111">
            <v>9.1310770053012131</v>
          </cell>
          <cell r="C111">
            <v>9.6427014118366525</v>
          </cell>
          <cell r="D111">
            <v>10.489494301730481</v>
          </cell>
          <cell r="E111">
            <v>9.3236275868925844</v>
          </cell>
          <cell r="F111">
            <v>6.6201460830985406</v>
          </cell>
          <cell r="G111">
            <v>4.075815014739975</v>
          </cell>
        </row>
        <row r="112">
          <cell r="B112">
            <v>2.6968886087163124</v>
          </cell>
          <cell r="C112">
            <v>3.1682233485527078</v>
          </cell>
          <cell r="D112">
            <v>0.32661460030430389</v>
          </cell>
          <cell r="E112">
            <v>0.47202285801358651</v>
          </cell>
          <cell r="F112">
            <v>0.55814790671772352</v>
          </cell>
          <cell r="G112">
            <v>0.48663531536693194</v>
          </cell>
        </row>
        <row r="113">
          <cell r="B113">
            <v>0.78533964840270476</v>
          </cell>
          <cell r="C113">
            <v>0.94128688275322736</v>
          </cell>
          <cell r="D113">
            <v>3.0580704364375048E-2</v>
          </cell>
          <cell r="E113">
            <v>3.7429977297717305E-2</v>
          </cell>
          <cell r="F113">
            <v>4.0866572706110958E-2</v>
          </cell>
          <cell r="G113">
            <v>4.0686860727778829E-2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129.03696278099423</v>
          </cell>
          <cell r="C116">
            <v>136.40959851303961</v>
          </cell>
          <cell r="D116">
            <v>123.68434864645197</v>
          </cell>
          <cell r="E116">
            <v>122.84063544029262</v>
          </cell>
          <cell r="F116">
            <v>119.25975926658684</v>
          </cell>
          <cell r="G116">
            <v>116.73388914951778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26.978336546085824</v>
          </cell>
          <cell r="C224">
            <v>25.929150020542512</v>
          </cell>
          <cell r="D224">
            <v>21.236418660801377</v>
          </cell>
          <cell r="E224">
            <v>22.159945888634432</v>
          </cell>
          <cell r="F224">
            <v>26.83704953972768</v>
          </cell>
          <cell r="G224">
            <v>28.726266128304854</v>
          </cell>
        </row>
        <row r="231">
          <cell r="B231">
            <v>15.552722168373499</v>
          </cell>
          <cell r="C231">
            <v>13.563009339976098</v>
          </cell>
          <cell r="D231">
            <v>3.5563076752689149</v>
          </cell>
          <cell r="E231">
            <v>2.1798597437589864</v>
          </cell>
          <cell r="F231">
            <v>1.72952157509634</v>
          </cell>
          <cell r="G231">
            <v>1.5718369437592012</v>
          </cell>
        </row>
        <row r="233">
          <cell r="B233">
            <v>22.300255972070747</v>
          </cell>
          <cell r="C233">
            <v>25.705852097554956</v>
          </cell>
          <cell r="D233">
            <v>38.46318759864824</v>
          </cell>
          <cell r="E233">
            <v>61.961918657354367</v>
          </cell>
          <cell r="F233">
            <v>85.371219960255658</v>
          </cell>
          <cell r="G233">
            <v>87.445700580457782</v>
          </cell>
        </row>
        <row r="234">
          <cell r="B234">
            <v>52.108859705932119</v>
          </cell>
          <cell r="C234">
            <v>44.567419352006837</v>
          </cell>
          <cell r="D234">
            <v>36.949852269279788</v>
          </cell>
          <cell r="E234">
            <v>17.891318052803001</v>
          </cell>
          <cell r="F234">
            <v>3.5888204886380377</v>
          </cell>
          <cell r="G234">
            <v>0.1407224003976553</v>
          </cell>
        </row>
        <row r="235">
          <cell r="B235">
            <v>42.950383100474653</v>
          </cell>
          <cell r="C235">
            <v>44.155032576553552</v>
          </cell>
          <cell r="D235">
            <v>36.544936951839276</v>
          </cell>
          <cell r="E235">
            <v>25.230112489185267</v>
          </cell>
          <cell r="F235">
            <v>6.6506390940375093</v>
          </cell>
          <cell r="G235">
            <v>2.2980985398239362</v>
          </cell>
        </row>
        <row r="236">
          <cell r="B236">
            <v>0</v>
          </cell>
          <cell r="C236">
            <v>0</v>
          </cell>
          <cell r="D236">
            <v>4.2695050056413653</v>
          </cell>
          <cell r="E236">
            <v>7.4628276748449718</v>
          </cell>
          <cell r="F236">
            <v>11.804406466644389</v>
          </cell>
          <cell r="G236">
            <v>12.112214690596018</v>
          </cell>
        </row>
        <row r="238">
          <cell r="B238">
            <v>9.4209826443941283E-2</v>
          </cell>
          <cell r="C238">
            <v>7.7697489026090694E-2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</row>
        <row r="239">
          <cell r="B239">
            <v>7.8346788954902715</v>
          </cell>
          <cell r="C239">
            <v>9.1440997983301937</v>
          </cell>
          <cell r="D239">
            <v>6.9011938728003166</v>
          </cell>
          <cell r="E239">
            <v>7.5884627261546029</v>
          </cell>
          <cell r="F239">
            <v>7.1754715878061415</v>
          </cell>
          <cell r="G239">
            <v>6.434454744230103</v>
          </cell>
        </row>
        <row r="240">
          <cell r="B240">
            <v>9.6515496584006844</v>
          </cell>
          <cell r="C240">
            <v>10.239942366346266</v>
          </cell>
          <cell r="D240">
            <v>11.664760165087074</v>
          </cell>
          <cell r="E240">
            <v>10.527713548399911</v>
          </cell>
          <cell r="F240">
            <v>7.7274028575531055</v>
          </cell>
          <cell r="G240">
            <v>4.9538507621939099</v>
          </cell>
        </row>
        <row r="241">
          <cell r="B241">
            <v>2.8666830569468709</v>
          </cell>
          <cell r="C241">
            <v>3.3630600471882368</v>
          </cell>
          <cell r="D241">
            <v>0.39945074871385466</v>
          </cell>
          <cell r="E241">
            <v>0.592181705837033</v>
          </cell>
          <cell r="F241">
            <v>0.72828303519276083</v>
          </cell>
          <cell r="G241">
            <v>0.66310595986421272</v>
          </cell>
        </row>
        <row r="242">
          <cell r="B242">
            <v>2.5068276730625558</v>
          </cell>
          <cell r="C242">
            <v>2.9280169768191064</v>
          </cell>
          <cell r="D242">
            <v>0.96663714095229503</v>
          </cell>
          <cell r="E242">
            <v>1.2856630527227497</v>
          </cell>
          <cell r="F242">
            <v>1.7576998235010428</v>
          </cell>
          <cell r="G242">
            <v>1.9849023909169052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7.7128579193932595E-2</v>
          </cell>
          <cell r="C244">
            <v>8.5226187036910375</v>
          </cell>
          <cell r="D244">
            <v>5.1845072556682448</v>
          </cell>
          <cell r="E244">
            <v>10.280137029246179</v>
          </cell>
          <cell r="F244">
            <v>19.563343917589549</v>
          </cell>
          <cell r="G244">
            <v>27.855268265582911</v>
          </cell>
        </row>
        <row r="245">
          <cell r="B245">
            <v>156.01529932708007</v>
          </cell>
          <cell r="C245">
            <v>162.33874853358213</v>
          </cell>
          <cell r="D245">
            <v>144.92076730725333</v>
          </cell>
          <cell r="E245">
            <v>145.00058132892707</v>
          </cell>
          <cell r="F245">
            <v>146.09680880631453</v>
          </cell>
          <cell r="G245">
            <v>145.46015527782262</v>
          </cell>
        </row>
      </sheetData>
      <sheetData sheetId="47">
        <row r="21">
          <cell r="B21">
            <v>79.537598539586114</v>
          </cell>
          <cell r="C21">
            <v>78.719205516541919</v>
          </cell>
          <cell r="D21">
            <v>71.063272072837279</v>
          </cell>
          <cell r="E21">
            <v>42.989663167214751</v>
          </cell>
          <cell r="F21">
            <v>5.3794371425177179</v>
          </cell>
          <cell r="G21">
            <v>0.15949213438878207</v>
          </cell>
        </row>
        <row r="22">
          <cell r="B22">
            <v>115.55421909978337</v>
          </cell>
          <cell r="C22">
            <v>106.78402360061</v>
          </cell>
          <cell r="D22">
            <v>91.483087837759356</v>
          </cell>
          <cell r="E22">
            <v>62.360458942570816</v>
          </cell>
          <cell r="F22">
            <v>29.335417407388949</v>
          </cell>
          <cell r="G22">
            <v>3.2177603793322754E-2</v>
          </cell>
        </row>
        <row r="24">
          <cell r="B24">
            <v>0.24766067778746292</v>
          </cell>
          <cell r="C24">
            <v>9.9545951416298739E-2</v>
          </cell>
          <cell r="D24">
            <v>0.1528797861946691</v>
          </cell>
          <cell r="E24">
            <v>3.0603655973944397E-3</v>
          </cell>
          <cell r="F24">
            <v>1.745027853661395E-3</v>
          </cell>
          <cell r="G24">
            <v>1.1059416309128614E-4</v>
          </cell>
        </row>
        <row r="25">
          <cell r="B25">
            <v>4.6064854255374348</v>
          </cell>
          <cell r="C25">
            <v>4.55885223563065</v>
          </cell>
          <cell r="D25">
            <v>4.1256650240142738</v>
          </cell>
          <cell r="E25">
            <v>2.4897945132069705</v>
          </cell>
          <cell r="F25">
            <v>3.7643766831016268</v>
          </cell>
          <cell r="G25">
            <v>0.88870236625794674</v>
          </cell>
        </row>
        <row r="26">
          <cell r="B26">
            <v>2.9709492721348547</v>
          </cell>
          <cell r="C26">
            <v>2.9709297643586829</v>
          </cell>
          <cell r="D26">
            <v>2.9728271525039212</v>
          </cell>
          <cell r="E26">
            <v>2.8809399928593735</v>
          </cell>
          <cell r="F26">
            <v>2.9505010945215955</v>
          </cell>
          <cell r="G26">
            <v>17.352637355639665</v>
          </cell>
        </row>
        <row r="27">
          <cell r="B27">
            <v>2.0476368623243736E-2</v>
          </cell>
          <cell r="C27">
            <v>1.0681938659865447E-2</v>
          </cell>
          <cell r="D27">
            <v>1.6508343052279523E-2</v>
          </cell>
          <cell r="E27">
            <v>1.408597749437458E-4</v>
          </cell>
          <cell r="F27">
            <v>2.1740241199879487E-4</v>
          </cell>
          <cell r="G27">
            <v>7.1037100181419114E-5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5.8547183457102227E-2</v>
          </cell>
          <cell r="F32">
            <v>0.9032131056082815</v>
          </cell>
          <cell r="G32">
            <v>2.9277818555725741</v>
          </cell>
        </row>
      </sheetData>
      <sheetData sheetId="48">
        <row r="53">
          <cell r="B53">
            <v>2.5756555092205016</v>
          </cell>
          <cell r="C53">
            <v>2.4886432765293738</v>
          </cell>
          <cell r="D53">
            <v>2.2755985057532135</v>
          </cell>
          <cell r="E53">
            <v>2.2436270951444421</v>
          </cell>
          <cell r="F53">
            <v>2.3265624884552545</v>
          </cell>
          <cell r="G53">
            <v>2.3174041748201062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6.4926080452429522</v>
          </cell>
          <cell r="C55">
            <v>5.9779449305723409</v>
          </cell>
          <cell r="D55">
            <v>5.6565522330116638</v>
          </cell>
          <cell r="E55">
            <v>4.8719755295729881</v>
          </cell>
          <cell r="F55">
            <v>3.9914337848621235</v>
          </cell>
          <cell r="G55">
            <v>3.1718662654623104</v>
          </cell>
        </row>
        <row r="56">
          <cell r="B56">
            <v>3.79073384949282</v>
          </cell>
          <cell r="C56">
            <v>3.5567631496066197</v>
          </cell>
          <cell r="D56">
            <v>3.0630797875447597</v>
          </cell>
          <cell r="E56">
            <v>1.8731425075897259</v>
          </cell>
          <cell r="F56">
            <v>0.58896899686553905</v>
          </cell>
          <cell r="G56">
            <v>0.18677415257701049</v>
          </cell>
        </row>
        <row r="57">
          <cell r="B57">
            <v>7.176847945252292</v>
          </cell>
          <cell r="C57">
            <v>6.4664070524320945</v>
          </cell>
          <cell r="D57">
            <v>6.0956002196088992</v>
          </cell>
          <cell r="E57">
            <v>3.5958326442094797</v>
          </cell>
          <cell r="F57">
            <v>1.1225460153485931</v>
          </cell>
          <cell r="G57">
            <v>0.44177712997132279</v>
          </cell>
        </row>
        <row r="58">
          <cell r="B58">
            <v>14.530941099202121</v>
          </cell>
          <cell r="C58">
            <v>13.948073837639884</v>
          </cell>
          <cell r="D58">
            <v>12.271656496405917</v>
          </cell>
          <cell r="E58">
            <v>8.0411270449618435</v>
          </cell>
          <cell r="F58">
            <v>2.7405548102352433</v>
          </cell>
          <cell r="G58">
            <v>1.4346132321624568E-2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-1.2206484302278493</v>
          </cell>
          <cell r="G59">
            <v>-2.2327430863722029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-0.672443922637744</v>
          </cell>
          <cell r="G60">
            <v>-2.6782715628206191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-0.98532579503053064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-7.5263396944230619E-5</v>
          </cell>
          <cell r="G62">
            <v>-0.23577251473600364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-7.5730618218684441E-6</v>
          </cell>
          <cell r="G63">
            <v>-5.5411124141854669E-5</v>
          </cell>
        </row>
        <row r="77">
          <cell r="B77">
            <v>0.83333276683280566</v>
          </cell>
          <cell r="C77">
            <v>1.904762111768618</v>
          </cell>
        </row>
        <row r="78">
          <cell r="B78">
            <v>7.1053701189143476E-2</v>
          </cell>
          <cell r="C78">
            <v>1.4404380680957228E-2</v>
          </cell>
        </row>
        <row r="79">
          <cell r="B79">
            <v>0.98874711530099524</v>
          </cell>
          <cell r="C79">
            <v>4.2129784413089348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6" x14ac:dyDescent="0.3"/>
  <cols>
    <col min="2" max="2" width="49.59765625" bestFit="1" customWidth="1"/>
    <col min="3" max="3" width="81.5" bestFit="1" customWidth="1"/>
    <col min="4" max="4" width="11.5" bestFit="1" customWidth="1"/>
  </cols>
  <sheetData>
    <row r="2" spans="2:5" x14ac:dyDescent="0.3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">
      <c r="B3" t="s">
        <v>15</v>
      </c>
      <c r="C3" t="s">
        <v>359</v>
      </c>
      <c r="D3" t="s">
        <v>8</v>
      </c>
    </row>
    <row r="4" spans="2:5" x14ac:dyDescent="0.3">
      <c r="B4" t="s">
        <v>19</v>
      </c>
      <c r="C4" t="s">
        <v>360</v>
      </c>
      <c r="D4" t="s">
        <v>8</v>
      </c>
    </row>
    <row r="5" spans="2:5" x14ac:dyDescent="0.3">
      <c r="B5" t="s">
        <v>24</v>
      </c>
      <c r="C5" t="s">
        <v>361</v>
      </c>
      <c r="D5" t="s">
        <v>8</v>
      </c>
    </row>
    <row r="6" spans="2:5" x14ac:dyDescent="0.3">
      <c r="B6" t="s">
        <v>29</v>
      </c>
      <c r="C6" t="s">
        <v>362</v>
      </c>
      <c r="D6" t="s">
        <v>8</v>
      </c>
    </row>
    <row r="7" spans="2:5" x14ac:dyDescent="0.3">
      <c r="B7" t="s">
        <v>152</v>
      </c>
      <c r="C7" t="s">
        <v>363</v>
      </c>
      <c r="D7" t="s">
        <v>8</v>
      </c>
    </row>
    <row r="8" spans="2:5" x14ac:dyDescent="0.3">
      <c r="B8" t="s">
        <v>91</v>
      </c>
      <c r="C8" t="s">
        <v>364</v>
      </c>
      <c r="D8" t="s">
        <v>8</v>
      </c>
    </row>
    <row r="9" spans="2:5" x14ac:dyDescent="0.3">
      <c r="B9" t="s">
        <v>190</v>
      </c>
      <c r="C9" t="s">
        <v>365</v>
      </c>
      <c r="D9" t="s">
        <v>8</v>
      </c>
    </row>
    <row r="10" spans="2:5" x14ac:dyDescent="0.3">
      <c r="B10" t="s">
        <v>241</v>
      </c>
      <c r="C10" t="s">
        <v>366</v>
      </c>
      <c r="D10" t="s">
        <v>240</v>
      </c>
      <c r="E10" t="s">
        <v>369</v>
      </c>
    </row>
    <row r="11" spans="2:5" x14ac:dyDescent="0.3">
      <c r="B11" t="s">
        <v>296</v>
      </c>
      <c r="C11" t="s">
        <v>367</v>
      </c>
      <c r="D11" t="s">
        <v>240</v>
      </c>
      <c r="E11" t="s">
        <v>686</v>
      </c>
    </row>
    <row r="12" spans="2:5" x14ac:dyDescent="0.3">
      <c r="B12" t="s">
        <v>303</v>
      </c>
      <c r="C12" t="s">
        <v>371</v>
      </c>
      <c r="D12" t="s">
        <v>8</v>
      </c>
    </row>
    <row r="13" spans="2:5" x14ac:dyDescent="0.3">
      <c r="B13" t="s">
        <v>370</v>
      </c>
      <c r="C13" t="s">
        <v>372</v>
      </c>
      <c r="D13" t="s">
        <v>8</v>
      </c>
    </row>
    <row r="14" spans="2:5" x14ac:dyDescent="0.3">
      <c r="B14" t="s">
        <v>373</v>
      </c>
      <c r="C14" t="s">
        <v>374</v>
      </c>
      <c r="D14" t="s">
        <v>8</v>
      </c>
    </row>
    <row r="15" spans="2:5" x14ac:dyDescent="0.3">
      <c r="B15" t="s">
        <v>306</v>
      </c>
      <c r="C15" t="s">
        <v>375</v>
      </c>
      <c r="D15" t="s">
        <v>240</v>
      </c>
    </row>
    <row r="16" spans="2:5" x14ac:dyDescent="0.3">
      <c r="B16" t="s">
        <v>376</v>
      </c>
      <c r="C16" t="s">
        <v>377</v>
      </c>
      <c r="D16" t="s">
        <v>8</v>
      </c>
    </row>
    <row r="17" spans="2:5" x14ac:dyDescent="0.3">
      <c r="B17" t="s">
        <v>378</v>
      </c>
      <c r="C17" t="s">
        <v>379</v>
      </c>
      <c r="D17" t="s">
        <v>8</v>
      </c>
    </row>
    <row r="18" spans="2:5" x14ac:dyDescent="0.3">
      <c r="B18" t="s">
        <v>311</v>
      </c>
      <c r="C18" t="s">
        <v>380</v>
      </c>
      <c r="D18" t="s">
        <v>240</v>
      </c>
    </row>
    <row r="19" spans="2:5" x14ac:dyDescent="0.3">
      <c r="B19" t="s">
        <v>381</v>
      </c>
      <c r="C19" t="s">
        <v>382</v>
      </c>
      <c r="D19" t="s">
        <v>8</v>
      </c>
    </row>
    <row r="20" spans="2:5" x14ac:dyDescent="0.3">
      <c r="B20" t="s">
        <v>383</v>
      </c>
      <c r="C20" t="s">
        <v>384</v>
      </c>
      <c r="D20" t="s">
        <v>8</v>
      </c>
    </row>
    <row r="21" spans="2:5" x14ac:dyDescent="0.3">
      <c r="B21" t="s">
        <v>385</v>
      </c>
      <c r="C21" t="s">
        <v>386</v>
      </c>
      <c r="D21" t="s">
        <v>8</v>
      </c>
    </row>
    <row r="22" spans="2:5" x14ac:dyDescent="0.3">
      <c r="B22" t="s">
        <v>387</v>
      </c>
      <c r="C22" t="s">
        <v>387</v>
      </c>
      <c r="D22" t="s">
        <v>8</v>
      </c>
    </row>
    <row r="23" spans="2:5" x14ac:dyDescent="0.3">
      <c r="B23" t="s">
        <v>388</v>
      </c>
      <c r="C23" t="s">
        <v>389</v>
      </c>
      <c r="D23" t="s">
        <v>240</v>
      </c>
    </row>
    <row r="24" spans="2:5" x14ac:dyDescent="0.3">
      <c r="B24" t="s">
        <v>390</v>
      </c>
      <c r="C24" t="s">
        <v>390</v>
      </c>
      <c r="D24" t="s">
        <v>8</v>
      </c>
    </row>
    <row r="25" spans="2:5" x14ac:dyDescent="0.3">
      <c r="B25" t="s">
        <v>406</v>
      </c>
      <c r="C25" t="s">
        <v>407</v>
      </c>
      <c r="D25" t="s">
        <v>8</v>
      </c>
    </row>
    <row r="26" spans="2:5" x14ac:dyDescent="0.3">
      <c r="B26" t="s">
        <v>408</v>
      </c>
      <c r="C26" t="s">
        <v>416</v>
      </c>
      <c r="D26" t="s">
        <v>240</v>
      </c>
      <c r="E26" t="s">
        <v>417</v>
      </c>
    </row>
    <row r="27" spans="2:5" x14ac:dyDescent="0.3">
      <c r="B27" t="s">
        <v>424</v>
      </c>
      <c r="C27" t="s">
        <v>418</v>
      </c>
      <c r="D27" t="s">
        <v>8</v>
      </c>
      <c r="E27" t="s">
        <v>421</v>
      </c>
    </row>
    <row r="28" spans="2:5" x14ac:dyDescent="0.3">
      <c r="B28" t="s">
        <v>425</v>
      </c>
      <c r="C28" t="s">
        <v>419</v>
      </c>
      <c r="D28" t="s">
        <v>8</v>
      </c>
      <c r="E28" t="s">
        <v>420</v>
      </c>
    </row>
    <row r="29" spans="2:5" x14ac:dyDescent="0.3">
      <c r="B29" t="s">
        <v>426</v>
      </c>
      <c r="C29" t="s">
        <v>422</v>
      </c>
      <c r="D29" t="s">
        <v>8</v>
      </c>
      <c r="E29" t="s">
        <v>423</v>
      </c>
    </row>
    <row r="30" spans="2:5" x14ac:dyDescent="0.3">
      <c r="B30" t="s">
        <v>431</v>
      </c>
      <c r="C30" t="s">
        <v>432</v>
      </c>
      <c r="D30" t="s">
        <v>8</v>
      </c>
    </row>
    <row r="31" spans="2:5" x14ac:dyDescent="0.3">
      <c r="B31" t="s">
        <v>434</v>
      </c>
      <c r="C31" t="s">
        <v>435</v>
      </c>
      <c r="D31" t="s">
        <v>8</v>
      </c>
    </row>
    <row r="32" spans="2:5" x14ac:dyDescent="0.3">
      <c r="B32" t="s">
        <v>440</v>
      </c>
      <c r="C32" t="s">
        <v>441</v>
      </c>
      <c r="D32" t="s">
        <v>240</v>
      </c>
    </row>
    <row r="33" spans="2:5" x14ac:dyDescent="0.3">
      <c r="B33" t="s">
        <v>444</v>
      </c>
      <c r="C33" t="s">
        <v>444</v>
      </c>
      <c r="D33" t="s">
        <v>442</v>
      </c>
      <c r="E33" t="s">
        <v>447</v>
      </c>
    </row>
    <row r="34" spans="2:5" x14ac:dyDescent="0.3">
      <c r="B34" t="s">
        <v>474</v>
      </c>
      <c r="C34" t="s">
        <v>477</v>
      </c>
      <c r="D34" t="s">
        <v>8</v>
      </c>
      <c r="E34" t="s">
        <v>478</v>
      </c>
    </row>
    <row r="35" spans="2:5" x14ac:dyDescent="0.3">
      <c r="B35" t="s">
        <v>475</v>
      </c>
      <c r="C35" t="s">
        <v>479</v>
      </c>
      <c r="D35" t="s">
        <v>8</v>
      </c>
      <c r="E35" t="s">
        <v>478</v>
      </c>
    </row>
    <row r="36" spans="2:5" x14ac:dyDescent="0.3">
      <c r="B36" t="s">
        <v>476</v>
      </c>
      <c r="C36" t="s">
        <v>480</v>
      </c>
      <c r="D36" t="s">
        <v>240</v>
      </c>
    </row>
    <row r="37" spans="2:5" x14ac:dyDescent="0.3">
      <c r="B37" t="s">
        <v>496</v>
      </c>
      <c r="C37" t="s">
        <v>497</v>
      </c>
      <c r="D37" t="s">
        <v>8</v>
      </c>
      <c r="E37" t="s">
        <v>498</v>
      </c>
    </row>
    <row r="38" spans="2:5" x14ac:dyDescent="0.3">
      <c r="B38" t="s">
        <v>684</v>
      </c>
      <c r="C38" t="s">
        <v>685</v>
      </c>
      <c r="D38" t="s">
        <v>8</v>
      </c>
      <c r="E38" t="s">
        <v>498</v>
      </c>
    </row>
    <row r="39" spans="2:5" x14ac:dyDescent="0.3">
      <c r="B39" t="s">
        <v>687</v>
      </c>
      <c r="C39" t="s">
        <v>688</v>
      </c>
      <c r="D39" t="s">
        <v>240</v>
      </c>
      <c r="E39" t="s">
        <v>498</v>
      </c>
    </row>
    <row r="40" spans="2:5" x14ac:dyDescent="0.3">
      <c r="B40" t="s">
        <v>674</v>
      </c>
      <c r="C40" t="s">
        <v>675</v>
      </c>
      <c r="D40" t="s">
        <v>8</v>
      </c>
    </row>
    <row r="41" spans="2:5" x14ac:dyDescent="0.3">
      <c r="B41" t="s">
        <v>697</v>
      </c>
      <c r="C41" t="s">
        <v>698</v>
      </c>
      <c r="D41" t="s">
        <v>8</v>
      </c>
    </row>
    <row r="42" spans="2:5" x14ac:dyDescent="0.3">
      <c r="B42" t="s">
        <v>689</v>
      </c>
      <c r="C42" t="s">
        <v>690</v>
      </c>
      <c r="D42" t="s">
        <v>240</v>
      </c>
    </row>
    <row r="43" spans="2:5" x14ac:dyDescent="0.3">
      <c r="B43" t="s">
        <v>740</v>
      </c>
      <c r="C43" t="s">
        <v>741</v>
      </c>
      <c r="D43" t="s">
        <v>8</v>
      </c>
    </row>
    <row r="44" spans="2:5" x14ac:dyDescent="0.3">
      <c r="B44" t="s">
        <v>756</v>
      </c>
      <c r="C44" t="s">
        <v>757</v>
      </c>
      <c r="D44" t="s">
        <v>8</v>
      </c>
    </row>
    <row r="45" spans="2:5" x14ac:dyDescent="0.3">
      <c r="B45" t="s">
        <v>1092</v>
      </c>
      <c r="C45" t="s">
        <v>1126</v>
      </c>
      <c r="D45" t="s">
        <v>240</v>
      </c>
    </row>
    <row r="46" spans="2:5" x14ac:dyDescent="0.3">
      <c r="B46" t="s">
        <v>1237</v>
      </c>
      <c r="C46" t="s">
        <v>1127</v>
      </c>
      <c r="D46" t="s">
        <v>8</v>
      </c>
      <c r="E46" t="s">
        <v>1128</v>
      </c>
    </row>
    <row r="47" spans="2:5" x14ac:dyDescent="0.3">
      <c r="B47" t="s">
        <v>1129</v>
      </c>
      <c r="C47" t="s">
        <v>1130</v>
      </c>
      <c r="D47" t="s">
        <v>1132</v>
      </c>
    </row>
    <row r="48" spans="2:5" x14ac:dyDescent="0.3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">
      <c r="B49" t="s">
        <v>1305</v>
      </c>
      <c r="C49" t="s">
        <v>1306</v>
      </c>
      <c r="D49" t="s">
        <v>8</v>
      </c>
    </row>
    <row r="50" spans="2:5" x14ac:dyDescent="0.3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">
      <c r="B51" t="s">
        <v>1371</v>
      </c>
      <c r="C51" t="s">
        <v>1472</v>
      </c>
      <c r="D51" t="s">
        <v>1230</v>
      </c>
    </row>
    <row r="52" spans="2:5" x14ac:dyDescent="0.3">
      <c r="B52" t="s">
        <v>1395</v>
      </c>
      <c r="C52" t="s">
        <v>1395</v>
      </c>
      <c r="D52" t="s">
        <v>8</v>
      </c>
    </row>
    <row r="53" spans="2:5" x14ac:dyDescent="0.3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">
      <c r="B54" t="s">
        <v>1394</v>
      </c>
      <c r="C54" t="s">
        <v>1471</v>
      </c>
      <c r="D54" t="s">
        <v>1230</v>
      </c>
    </row>
    <row r="55" spans="2:5" x14ac:dyDescent="0.3">
      <c r="B55" t="s">
        <v>1474</v>
      </c>
      <c r="C55" t="s">
        <v>1474</v>
      </c>
      <c r="D55" t="s">
        <v>8</v>
      </c>
    </row>
    <row r="56" spans="2:5" x14ac:dyDescent="0.3">
      <c r="B56" t="s">
        <v>1479</v>
      </c>
      <c r="C56" t="s">
        <v>1531</v>
      </c>
      <c r="D56" t="s">
        <v>1132</v>
      </c>
    </row>
    <row r="57" spans="2:5" x14ac:dyDescent="0.3">
      <c r="B57" t="s">
        <v>1481</v>
      </c>
      <c r="C57" t="s">
        <v>1487</v>
      </c>
      <c r="D57" t="s">
        <v>1230</v>
      </c>
    </row>
    <row r="58" spans="2:5" x14ac:dyDescent="0.3">
      <c r="B58" t="s">
        <v>1473</v>
      </c>
      <c r="C58" t="s">
        <v>1473</v>
      </c>
      <c r="D58" t="s">
        <v>8</v>
      </c>
    </row>
    <row r="59" spans="2:5" x14ac:dyDescent="0.3">
      <c r="B59" t="s">
        <v>1483</v>
      </c>
      <c r="C59" t="s">
        <v>1530</v>
      </c>
      <c r="D59" t="s">
        <v>1132</v>
      </c>
    </row>
    <row r="60" spans="2:5" x14ac:dyDescent="0.3">
      <c r="B60" t="s">
        <v>1485</v>
      </c>
      <c r="C60" t="s">
        <v>1535</v>
      </c>
      <c r="D60" t="s">
        <v>1230</v>
      </c>
    </row>
    <row r="61" spans="2:5" x14ac:dyDescent="0.3">
      <c r="B61" t="s">
        <v>1488</v>
      </c>
      <c r="C61" t="s">
        <v>1529</v>
      </c>
      <c r="D61" t="s">
        <v>8</v>
      </c>
    </row>
    <row r="62" spans="2:5" x14ac:dyDescent="0.3">
      <c r="B62" t="s">
        <v>1504</v>
      </c>
      <c r="C62" t="s">
        <v>1596</v>
      </c>
      <c r="D62" t="s">
        <v>1132</v>
      </c>
    </row>
    <row r="63" spans="2:5" x14ac:dyDescent="0.3">
      <c r="B63" t="s">
        <v>1519</v>
      </c>
      <c r="C63" t="s">
        <v>1534</v>
      </c>
      <c r="D63" t="s">
        <v>1230</v>
      </c>
    </row>
    <row r="64" spans="2:5" x14ac:dyDescent="0.3">
      <c r="B64" t="s">
        <v>1644</v>
      </c>
      <c r="C64" t="s">
        <v>1594</v>
      </c>
      <c r="D64" t="s">
        <v>8</v>
      </c>
    </row>
    <row r="65" spans="2:4" x14ac:dyDescent="0.3">
      <c r="B65" t="s">
        <v>1645</v>
      </c>
      <c r="C65" t="s">
        <v>1596</v>
      </c>
      <c r="D65" t="s">
        <v>1132</v>
      </c>
    </row>
    <row r="66" spans="2:4" x14ac:dyDescent="0.3">
      <c r="B66" t="s">
        <v>1646</v>
      </c>
      <c r="C66" t="s">
        <v>1595</v>
      </c>
      <c r="D66" t="s">
        <v>1230</v>
      </c>
    </row>
    <row r="67" spans="2:4" x14ac:dyDescent="0.3">
      <c r="B67" t="s">
        <v>1647</v>
      </c>
      <c r="C67" t="s">
        <v>1648</v>
      </c>
      <c r="D67" t="s">
        <v>8</v>
      </c>
    </row>
    <row r="68" spans="2:4" x14ac:dyDescent="0.3">
      <c r="B68" t="s">
        <v>1650</v>
      </c>
      <c r="C68" t="s">
        <v>1596</v>
      </c>
      <c r="D68" t="s">
        <v>1132</v>
      </c>
    </row>
    <row r="69" spans="2:4" x14ac:dyDescent="0.3">
      <c r="B69" t="s">
        <v>1651</v>
      </c>
      <c r="C69" t="s">
        <v>1649</v>
      </c>
      <c r="D69" t="s">
        <v>1230</v>
      </c>
    </row>
    <row r="70" spans="2:4" x14ac:dyDescent="0.3">
      <c r="B70" t="s">
        <v>1697</v>
      </c>
      <c r="C70" t="s">
        <v>1652</v>
      </c>
      <c r="D70" t="s">
        <v>8</v>
      </c>
    </row>
    <row r="71" spans="2:4" x14ac:dyDescent="0.3">
      <c r="B71" t="s">
        <v>1675</v>
      </c>
      <c r="C71" t="s">
        <v>1698</v>
      </c>
      <c r="D71" t="s">
        <v>1700</v>
      </c>
    </row>
    <row r="72" spans="2:4" x14ac:dyDescent="0.3">
      <c r="B72" t="s">
        <v>1686</v>
      </c>
      <c r="C72" t="s">
        <v>1699</v>
      </c>
      <c r="D72" t="s">
        <v>1701</v>
      </c>
    </row>
    <row r="73" spans="2:4" x14ac:dyDescent="0.3">
      <c r="B73" t="s">
        <v>1702</v>
      </c>
      <c r="C73" t="s">
        <v>1702</v>
      </c>
      <c r="D73" t="s">
        <v>442</v>
      </c>
    </row>
    <row r="74" spans="2:4" x14ac:dyDescent="0.3">
      <c r="B74" t="s">
        <v>1716</v>
      </c>
      <c r="C74" t="s">
        <v>1722</v>
      </c>
      <c r="D74" t="s">
        <v>442</v>
      </c>
    </row>
    <row r="75" spans="2:4" x14ac:dyDescent="0.3">
      <c r="B75" t="s">
        <v>1721</v>
      </c>
      <c r="C75" t="s">
        <v>1723</v>
      </c>
      <c r="D75" t="s">
        <v>8</v>
      </c>
    </row>
    <row r="76" spans="2:4" x14ac:dyDescent="0.3">
      <c r="B76" t="s">
        <v>1769</v>
      </c>
      <c r="C76" t="s">
        <v>1787</v>
      </c>
      <c r="D76" t="s">
        <v>8</v>
      </c>
    </row>
    <row r="77" spans="2:4" x14ac:dyDescent="0.3">
      <c r="B77" t="s">
        <v>1790</v>
      </c>
      <c r="C77" t="s">
        <v>1788</v>
      </c>
      <c r="D77" t="s">
        <v>1858</v>
      </c>
    </row>
    <row r="78" spans="2:4" x14ac:dyDescent="0.3">
      <c r="B78" t="s">
        <v>1857</v>
      </c>
      <c r="C78" t="s">
        <v>1860</v>
      </c>
      <c r="D78" t="s">
        <v>1859</v>
      </c>
    </row>
    <row r="79" spans="2:4" x14ac:dyDescent="0.3">
      <c r="B79" t="s">
        <v>1900</v>
      </c>
      <c r="C79" t="s">
        <v>1919</v>
      </c>
      <c r="D79" t="s">
        <v>1859</v>
      </c>
    </row>
    <row r="80" spans="2:4" x14ac:dyDescent="0.3">
      <c r="B80" t="s">
        <v>1901</v>
      </c>
      <c r="C80" t="s">
        <v>1920</v>
      </c>
      <c r="D80" t="s">
        <v>1859</v>
      </c>
    </row>
    <row r="81" spans="2:4" x14ac:dyDescent="0.3">
      <c r="B81" t="s">
        <v>1921</v>
      </c>
      <c r="C81" t="s">
        <v>1972</v>
      </c>
      <c r="D81" t="s">
        <v>1973</v>
      </c>
    </row>
    <row r="82" spans="2:4" x14ac:dyDescent="0.3">
      <c r="B82" t="s">
        <v>1974</v>
      </c>
      <c r="C82" t="s">
        <v>1975</v>
      </c>
      <c r="D82" t="s">
        <v>1976</v>
      </c>
    </row>
    <row r="83" spans="2:4" x14ac:dyDescent="0.3">
      <c r="B83" t="s">
        <v>1978</v>
      </c>
      <c r="C83" t="s">
        <v>1977</v>
      </c>
      <c r="D83" t="s">
        <v>1976</v>
      </c>
    </row>
    <row r="84" spans="2:4" x14ac:dyDescent="0.3">
      <c r="B84" t="s">
        <v>2122</v>
      </c>
      <c r="C84" t="s">
        <v>2132</v>
      </c>
      <c r="D84" t="s">
        <v>1976</v>
      </c>
    </row>
    <row r="85" spans="2:4" x14ac:dyDescent="0.3">
      <c r="B85" t="s">
        <v>2134</v>
      </c>
      <c r="C85" t="s">
        <v>2133</v>
      </c>
      <c r="D85" t="s">
        <v>1976</v>
      </c>
    </row>
    <row r="86" spans="2:4" x14ac:dyDescent="0.3">
      <c r="B86" t="s">
        <v>2144</v>
      </c>
      <c r="C86" t="s">
        <v>2156</v>
      </c>
      <c r="D86" t="s">
        <v>2155</v>
      </c>
    </row>
    <row r="87" spans="2:4" x14ac:dyDescent="0.3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D6" sqref="D6"/>
    </sheetView>
  </sheetViews>
  <sheetFormatPr defaultColWidth="11" defaultRowHeight="15.6" x14ac:dyDescent="0.3"/>
  <cols>
    <col min="1" max="1" width="11.5" bestFit="1" customWidth="1"/>
    <col min="2" max="2" width="10.69921875" customWidth="1"/>
    <col min="3" max="3" width="6.5" customWidth="1"/>
    <col min="4" max="4" width="83.5" customWidth="1"/>
    <col min="5" max="5" width="12.5" bestFit="1" customWidth="1"/>
    <col min="6" max="11" width="9.3984375" customWidth="1"/>
    <col min="13" max="13" width="16.3984375" bestFit="1" customWidth="1"/>
    <col min="14" max="18" width="15.3984375" bestFit="1" customWidth="1"/>
  </cols>
  <sheetData>
    <row r="1" spans="1:1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3">
      <c r="A2" s="9" t="s">
        <v>5</v>
      </c>
      <c r="B2" s="9" t="s">
        <v>6</v>
      </c>
      <c r="C2" s="2" t="s">
        <v>7</v>
      </c>
      <c r="D2" s="2" t="s">
        <v>15</v>
      </c>
      <c r="E2" s="2" t="s">
        <v>8</v>
      </c>
      <c r="F2" s="3">
        <f>F3+F8+F11+F12+F16+F17+F18+F19</f>
        <v>299.54731477161369</v>
      </c>
      <c r="G2" s="3">
        <f t="shared" ref="G2:K2" si="0">G3+G8+G11+G12+G16+G17+G18+G19</f>
        <v>290.90274281719343</v>
      </c>
      <c r="H2" s="3">
        <f t="shared" si="0"/>
        <v>391.65565961083746</v>
      </c>
      <c r="I2" s="3">
        <f t="shared" si="0"/>
        <v>380.2731181009824</v>
      </c>
      <c r="J2" s="3">
        <f t="shared" si="0"/>
        <v>458.43472968508598</v>
      </c>
      <c r="K2" s="3">
        <f t="shared" si="0"/>
        <v>518.75351332966625</v>
      </c>
    </row>
    <row r="3" spans="1:11" x14ac:dyDescent="0.3">
      <c r="A3" s="5" t="str">
        <f>A2</f>
        <v>STEM</v>
      </c>
      <c r="B3" s="5" t="str">
        <f t="shared" ref="B3" si="1">B2</f>
        <v>SPS1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44.972336470590477</v>
      </c>
      <c r="G3" s="1">
        <f t="shared" ref="G3:K3" si="3">SUM(G4:G7)</f>
        <v>47.40082667944209</v>
      </c>
      <c r="H3" s="1">
        <f t="shared" si="3"/>
        <v>47.400849198852683</v>
      </c>
      <c r="I3" s="1">
        <f t="shared" si="3"/>
        <v>47.679302641714848</v>
      </c>
      <c r="J3" s="1">
        <f t="shared" si="3"/>
        <v>48.616195023575465</v>
      </c>
      <c r="K3" s="1">
        <f t="shared" si="3"/>
        <v>56.014240482947685</v>
      </c>
    </row>
    <row r="4" spans="1:11" x14ac:dyDescent="0.3">
      <c r="A4" s="5" t="str">
        <f t="shared" ref="A4:A53" si="4">A3</f>
        <v>STEM</v>
      </c>
      <c r="B4" s="5" t="str">
        <f t="shared" ref="B4:B60" si="5">B3</f>
        <v>SPS1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11.111872887840471</v>
      </c>
      <c r="G4" s="1" cm="1">
        <f t="array" ref="G4">SUMPRODUCT(("RNWWOD1"=[1]OUT_PrimaryEnergyCons!$A$1:$A$1000)*1,[1]OUT_PrimaryEnergyCons!E$1:E$1000)</f>
        <v>11.952882449447699</v>
      </c>
      <c r="H4" s="1" cm="1">
        <f t="array" ref="H4">SUMPRODUCT(("RNWWOD1"=[1]OUT_PrimaryEnergyCons!$A$1:$A$1000)*1,[1]OUT_PrimaryEnergyCons!F$1:F$1000)</f>
        <v>13.214392618395328</v>
      </c>
      <c r="I4" s="1" cm="1">
        <f t="array" ref="I4">SUMPRODUCT(("RNWWOD1"=[1]OUT_PrimaryEnergyCons!$A$1:$A$1000)*1,[1]OUT_PrimaryEnergyCons!G$1:G$1000)</f>
        <v>15.316909927368947</v>
      </c>
      <c r="J4" s="1" cm="1">
        <f t="array" ref="J4">SUMPRODUCT(("RNWWOD1"=[1]OUT_PrimaryEnergyCons!$A$1:$A$1000)*1,[1]OUT_PrimaryEnergyCons!H$1:H$1000)</f>
        <v>16.266395753296994</v>
      </c>
      <c r="K4" s="1" cm="1">
        <f t="array" ref="K4">SUMPRODUCT(("RNWWOD1"=[1]OUT_PrimaryEnergyCons!$A$1:$A$1000)*1,[1]OUT_PrimaryEnergyCons!I$1:I$1000)</f>
        <v>16.956994197411991</v>
      </c>
    </row>
    <row r="5" spans="1:11" x14ac:dyDescent="0.3">
      <c r="A5" s="5" t="str">
        <f t="shared" si="4"/>
        <v>STEM</v>
      </c>
      <c r="B5" s="5" t="str">
        <f t="shared" si="5"/>
        <v>SPS1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7.5116659031410746</v>
      </c>
      <c r="G5" s="1" cm="1">
        <f t="array" ref="G5">SUMPRODUCT(("RNWWOD2"=[1]OUT_PrimaryEnergyCons!$A$1:$A$1000)*1,[1]OUT_PrimaryEnergyCons!E$1:E$1000)</f>
        <v>7.543140214067213</v>
      </c>
      <c r="H5" s="1" cm="1">
        <f t="array" ref="H5">SUMPRODUCT(("RNWWOD2"=[1]OUT_PrimaryEnergyCons!$A$1:$A$1000)*1,[1]OUT_PrimaryEnergyCons!F$1:F$1000)</f>
        <v>7.5903474653166763</v>
      </c>
      <c r="I5" s="1" cm="1">
        <f t="array" ref="I5">SUMPRODUCT(("RNWWOD2"=[1]OUT_PrimaryEnergyCons!$A$1:$A$1000)*1,[1]OUT_PrimaryEnergyCons!G$1:G$1000)</f>
        <v>7.6690265869902579</v>
      </c>
      <c r="J5" s="1" cm="1">
        <f t="array" ref="J5">SUMPRODUCT(("RNWWOD2"=[1]OUT_PrimaryEnergyCons!$A$1:$A$1000)*1,[1]OUT_PrimaryEnergyCons!H$1:H$1000)</f>
        <v>7.6690259513776269</v>
      </c>
      <c r="K5" s="1" cm="1">
        <f t="array" ref="K5">SUMPRODUCT(("RNWWOD2"=[1]OUT_PrimaryEnergyCons!$A$1:$A$1000)*1,[1]OUT_PrimaryEnergyCons!I$1:I$1000)</f>
        <v>7.6690264977790825</v>
      </c>
    </row>
    <row r="6" spans="1:11" x14ac:dyDescent="0.3">
      <c r="A6" s="5" t="str">
        <f t="shared" si="4"/>
        <v>STEM</v>
      </c>
      <c r="B6" s="5" t="str">
        <f t="shared" si="5"/>
        <v>SPS1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3.1682388131829722</v>
      </c>
      <c r="G6" s="1" cm="1">
        <f t="array" ref="G6">SUMPRODUCT(("RNWWOD3"=[1]OUT_PrimaryEnergyCons!$A$1:$A$1000)*1,[1]OUT_PrimaryEnergyCons!E$1:E$1000)</f>
        <v>3.4956699207416384</v>
      </c>
      <c r="H6" s="1" cm="1">
        <f t="array" ref="H6">SUMPRODUCT(("RNWWOD3"=[1]OUT_PrimaryEnergyCons!$A$1:$A$1000)*1,[1]OUT_PrimaryEnergyCons!F$1:F$1000)</f>
        <v>3.9868127973272567</v>
      </c>
      <c r="I6" s="1" cm="1">
        <f t="array" ref="I6">SUMPRODUCT(("RNWWOD3"=[1]OUT_PrimaryEnergyCons!$A$1:$A$1000)*1,[1]OUT_PrimaryEnergyCons!G$1:G$1000)</f>
        <v>4.8053852872599814</v>
      </c>
      <c r="J6" s="1" cm="1">
        <f t="array" ref="J6">SUMPRODUCT(("RNWWOD3"=[1]OUT_PrimaryEnergyCons!$A$1:$A$1000)*1,[1]OUT_PrimaryEnergyCons!H$1:H$1000)</f>
        <v>4.8053844472979916</v>
      </c>
      <c r="K6" s="1" cm="1">
        <f t="array" ref="K6">SUMPRODUCT(("RNWWOD3"=[1]OUT_PrimaryEnergyCons!$A$1:$A$1000)*1,[1]OUT_PrimaryEnergyCons!I$1:I$1000)</f>
        <v>4.8053857249392724</v>
      </c>
    </row>
    <row r="7" spans="1:11" x14ac:dyDescent="0.3">
      <c r="A7" s="5" t="str">
        <f t="shared" si="4"/>
        <v>STEM</v>
      </c>
      <c r="B7" s="5" t="str">
        <f t="shared" si="5"/>
        <v>SPS1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23.180558866425965</v>
      </c>
      <c r="G7" s="1" cm="1">
        <f t="array" ref="G7">SUMPRODUCT(("RNWWOD4"=[1]OUT_PrimaryEnergyCons!$A$1:$A$1000)*1+("RNWWOD5"=[1]OUT_PrimaryEnergyCons!$A$1:$A$1000)*1,[1]OUT_PrimaryEnergyCons!E$1:E$1000)</f>
        <v>24.409134095185536</v>
      </c>
      <c r="H7" s="1" cm="1">
        <f t="array" ref="H7">SUMPRODUCT(("RNWWOD4"=[1]OUT_PrimaryEnergyCons!$A$1:$A$1000)*1+("RNWWOD5"=[1]OUT_PrimaryEnergyCons!$A$1:$A$1000)*1,[1]OUT_PrimaryEnergyCons!F$1:F$1000)</f>
        <v>22.609296317813421</v>
      </c>
      <c r="I7" s="1" cm="1">
        <f t="array" ref="I7">SUMPRODUCT(("RNWWOD4"=[1]OUT_PrimaryEnergyCons!$A$1:$A$1000)*1+("RNWWOD5"=[1]OUT_PrimaryEnergyCons!$A$1:$A$1000)*1,[1]OUT_PrimaryEnergyCons!G$1:G$1000)</f>
        <v>19.887980840095665</v>
      </c>
      <c r="J7" s="1" cm="1">
        <f t="array" ref="J7">SUMPRODUCT(("RNWWOD4"=[1]OUT_PrimaryEnergyCons!$A$1:$A$1000)*1+("RNWWOD5"=[1]OUT_PrimaryEnergyCons!$A$1:$A$1000)*1,[1]OUT_PrimaryEnergyCons!H$1:H$1000)</f>
        <v>19.875388871602851</v>
      </c>
      <c r="K7" s="1" cm="1">
        <f t="array" ref="K7">SUMPRODUCT(("RNWWOD4"=[1]OUT_PrimaryEnergyCons!$A$1:$A$1000)*1+("RNWWOD5"=[1]OUT_PrimaryEnergyCons!$A$1:$A$1000)*1,[1]OUT_PrimaryEnergyCons!I$1:I$1000)</f>
        <v>26.582834062817337</v>
      </c>
    </row>
    <row r="8" spans="1:11" x14ac:dyDescent="0.3">
      <c r="A8" s="5" t="str">
        <f t="shared" si="4"/>
        <v>STEM</v>
      </c>
      <c r="B8" s="5" t="str">
        <f t="shared" si="5"/>
        <v>SPS1</v>
      </c>
      <c r="C8" s="5" t="str">
        <f t="shared" si="6"/>
        <v>CH</v>
      </c>
      <c r="D8" t="s">
        <v>772</v>
      </c>
      <c r="E8" t="s">
        <v>8</v>
      </c>
      <c r="F8" s="1">
        <f>SUM(F9:F10)</f>
        <v>69.392836253656839</v>
      </c>
      <c r="G8" s="1">
        <f t="shared" ref="G8:K8" si="7">SUM(G9:G10)</f>
        <v>69.663482928595187</v>
      </c>
      <c r="H8" s="1">
        <f t="shared" si="7"/>
        <v>69.270575598489501</v>
      </c>
      <c r="I8" s="1">
        <f t="shared" si="7"/>
        <v>68.821098696026752</v>
      </c>
      <c r="J8" s="1">
        <f t="shared" si="7"/>
        <v>69.286385090370558</v>
      </c>
      <c r="K8" s="1">
        <f t="shared" si="7"/>
        <v>70.730834918737784</v>
      </c>
    </row>
    <row r="9" spans="1:11" x14ac:dyDescent="0.3">
      <c r="A9" s="5" t="str">
        <f t="shared" si="4"/>
        <v>STEM</v>
      </c>
      <c r="B9" s="5" t="str">
        <f t="shared" si="5"/>
        <v>SPS1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35.611735153335118</v>
      </c>
      <c r="G9" s="1" cm="1">
        <f t="array" ref="G9">SUMPRODUCT(("RNNWWST1"=[1]OUT_PrimaryEnergyCons!$A$1:$A$1000)*1,[1]OUT_PrimaryEnergyCons!E$1:E$1000)</f>
        <v>35.88238400658814</v>
      </c>
      <c r="H9" s="1" cm="1">
        <f t="array" ref="H9">SUMPRODUCT(("RNNWWST1"=[1]OUT_PrimaryEnergyCons!$A$1:$A$1000)*1,[1]OUT_PrimaryEnergyCons!F$1:F$1000)</f>
        <v>35.489476116456203</v>
      </c>
      <c r="I9" s="1" cm="1">
        <f t="array" ref="I9">SUMPRODUCT(("RNNWWST1"=[1]OUT_PrimaryEnergyCons!$A$1:$A$1000)*1,[1]OUT_PrimaryEnergyCons!G$1:G$1000)</f>
        <v>35.039964040908195</v>
      </c>
      <c r="J9" s="1" cm="1">
        <f t="array" ref="J9">SUMPRODUCT(("RNNWWST1"=[1]OUT_PrimaryEnergyCons!$A$1:$A$1000)*1,[1]OUT_PrimaryEnergyCons!H$1:H$1000)</f>
        <v>35.403581761917678</v>
      </c>
      <c r="K9" s="1" cm="1">
        <f t="array" ref="K9">SUMPRODUCT(("RNNWWST1"=[1]OUT_PrimaryEnergyCons!$A$1:$A$1000)*1,[1]OUT_PrimaryEnergyCons!I$1:I$1000)</f>
        <v>35.60319094505433</v>
      </c>
    </row>
    <row r="10" spans="1:11" x14ac:dyDescent="0.3">
      <c r="A10" s="5" t="str">
        <f t="shared" si="4"/>
        <v>STEM</v>
      </c>
      <c r="B10" s="5" t="str">
        <f t="shared" si="5"/>
        <v>SPS1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33.781101100321713</v>
      </c>
      <c r="G10" s="1" cm="1">
        <f t="array" ref="G10">SUMPRODUCT(("RNWWST1"=[1]OUT_PrimaryEnergyCons!$A$1:$A$1000)*1,[1]OUT_PrimaryEnergyCons!E$1:E$1000)</f>
        <v>33.781098922007047</v>
      </c>
      <c r="H10" s="1" cm="1">
        <f t="array" ref="H10">SUMPRODUCT(("RNWWST1"=[1]OUT_PrimaryEnergyCons!$A$1:$A$1000)*1,[1]OUT_PrimaryEnergyCons!F$1:F$1000)</f>
        <v>33.781099482033291</v>
      </c>
      <c r="I10" s="1" cm="1">
        <f t="array" ref="I10">SUMPRODUCT(("RNWWST1"=[1]OUT_PrimaryEnergyCons!$A$1:$A$1000)*1,[1]OUT_PrimaryEnergyCons!G$1:G$1000)</f>
        <v>33.781134655118557</v>
      </c>
      <c r="J10" s="1" cm="1">
        <f t="array" ref="J10">SUMPRODUCT(("RNWWST1"=[1]OUT_PrimaryEnergyCons!$A$1:$A$1000)*1,[1]OUT_PrimaryEnergyCons!H$1:H$1000)</f>
        <v>33.88280332845288</v>
      </c>
      <c r="K10" s="1" cm="1">
        <f t="array" ref="K10">SUMPRODUCT(("RNWWST1"=[1]OUT_PrimaryEnergyCons!$A$1:$A$1000)*1,[1]OUT_PrimaryEnergyCons!I$1:I$1000)</f>
        <v>35.127643973683455</v>
      </c>
    </row>
    <row r="11" spans="1:11" x14ac:dyDescent="0.3">
      <c r="A11" s="5" t="str">
        <f t="shared" si="4"/>
        <v>STEM</v>
      </c>
      <c r="B11" s="5" t="str">
        <f t="shared" si="5"/>
        <v>SPS1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3.7980859383670347</v>
      </c>
      <c r="G11" s="1" cm="1">
        <f t="array" ref="G11">SUMPRODUCT(("mnr"=[1]OUT_PrimaryEnergyCons!$C$1:$C$1000)*1,[1]OUT_PrimaryEnergyCons!E$1:E$1000)</f>
        <v>9.3828709851330352</v>
      </c>
      <c r="H11" s="1" cm="1">
        <f t="array" ref="H11">SUMPRODUCT(("mnr"=[1]OUT_PrimaryEnergyCons!$C$1:$C$1000)*1,[1]OUT_PrimaryEnergyCons!F$1:F$1000)</f>
        <v>12.540350644009836</v>
      </c>
      <c r="I11" s="1" cm="1">
        <f t="array" ref="I11">SUMPRODUCT(("mnr"=[1]OUT_PrimaryEnergyCons!$C$1:$C$1000)*1,[1]OUT_PrimaryEnergyCons!G$1:G$1000)</f>
        <v>12.540422822869763</v>
      </c>
      <c r="J11" s="1" cm="1">
        <f t="array" ref="J11">SUMPRODUCT(("mnr"=[1]OUT_PrimaryEnergyCons!$C$1:$C$1000)*1,[1]OUT_PrimaryEnergyCons!H$1:H$1000)</f>
        <v>12.545170264416388</v>
      </c>
      <c r="K11" s="1" cm="1">
        <f t="array" ref="K11">SUMPRODUCT(("mnr"=[1]OUT_PrimaryEnergyCons!$C$1:$C$1000)*1,[1]OUT_PrimaryEnergyCons!I$1:I$1000)</f>
        <v>18.817094792214899</v>
      </c>
    </row>
    <row r="12" spans="1:11" x14ac:dyDescent="0.3">
      <c r="A12" s="5" t="str">
        <f t="shared" si="4"/>
        <v>STEM</v>
      </c>
      <c r="B12" s="5" t="str">
        <f t="shared" si="5"/>
        <v>SPS1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149.43048697725601</v>
      </c>
      <c r="G12" s="1">
        <f t="shared" ref="G12:K12" si="8">SUM(G13:G15)</f>
        <v>125.6091764890445</v>
      </c>
      <c r="H12" s="1">
        <f t="shared" si="8"/>
        <v>197.44450020418293</v>
      </c>
      <c r="I12" s="1">
        <f t="shared" si="8"/>
        <v>150.84932239301355</v>
      </c>
      <c r="J12" s="1">
        <f t="shared" si="8"/>
        <v>151.62712784274274</v>
      </c>
      <c r="K12" s="1">
        <f t="shared" si="8"/>
        <v>152.16089619312197</v>
      </c>
    </row>
    <row r="13" spans="1:11" x14ac:dyDescent="0.3">
      <c r="A13" s="5" t="str">
        <f t="shared" si="4"/>
        <v>STEM</v>
      </c>
      <c r="B13" s="5" t="str">
        <f t="shared" si="5"/>
        <v>SPS1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66.745680063479398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49.798798407385021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68.532108787152424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70.679362995714314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69.01641615232252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69.182202886869661</v>
      </c>
    </row>
    <row r="14" spans="1:11" x14ac:dyDescent="0.3">
      <c r="A14" s="5" t="str">
        <f t="shared" si="4"/>
        <v>STEM</v>
      </c>
      <c r="B14" s="5" t="str">
        <f t="shared" si="5"/>
        <v>SPS1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66.632402919540894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55.764001041745999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65.553238267125138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64.468709142380874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66.300762098740876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66.134975874815268</v>
      </c>
    </row>
    <row r="15" spans="1:11" x14ac:dyDescent="0.3">
      <c r="A15" s="5" t="str">
        <f t="shared" si="4"/>
        <v>STEM</v>
      </c>
      <c r="B15" s="5" t="str">
        <f t="shared" si="5"/>
        <v>SPS1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16.052403994235718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20.046377039913477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63.359153149905353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15.701250254918351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16.309949591679334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16.843717431437014</v>
      </c>
    </row>
    <row r="16" spans="1:11" x14ac:dyDescent="0.3">
      <c r="A16" s="5" t="str">
        <f t="shared" si="4"/>
        <v>STEM</v>
      </c>
      <c r="B16" s="5" t="str">
        <f t="shared" si="5"/>
        <v>SPS1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12.556466779863634</v>
      </c>
      <c r="G16" s="1" cm="1">
        <f t="array" ref="G16">SUMPRODUCT(ISNUMBER(SEARCH("SOL",[1]OUT_PrimaryEnergyCons!$C$1:$C$1000))*1,[1]OUT_PrimaryEnergyCons!E$1:E$1000)</f>
        <v>16.523419564466291</v>
      </c>
      <c r="H16" s="1" cm="1">
        <f t="array" ref="H16">SUMPRODUCT(ISNUMBER(SEARCH("SOL",[1]OUT_PrimaryEnergyCons!$C$1:$C$1000))*1,[1]OUT_PrimaryEnergyCons!F$1:F$1000)</f>
        <v>30.400920258566003</v>
      </c>
      <c r="I16" s="1" cm="1">
        <f t="array" ref="I16">SUMPRODUCT(ISNUMBER(SEARCH("SOL",[1]OUT_PrimaryEnergyCons!$C$1:$C$1000))*1,[1]OUT_PrimaryEnergyCons!G$1:G$1000)</f>
        <v>35.875444457581352</v>
      </c>
      <c r="J16" s="1" cm="1">
        <f t="array" ref="J16">SUMPRODUCT(ISNUMBER(SEARCH("SOL",[1]OUT_PrimaryEnergyCons!$C$1:$C$1000))*1,[1]OUT_PrimaryEnergyCons!H$1:H$1000)</f>
        <v>75.212534532149732</v>
      </c>
      <c r="K16" s="1" cm="1">
        <f t="array" ref="K16">SUMPRODUCT(ISNUMBER(SEARCH("SOL",[1]OUT_PrimaryEnergyCons!$C$1:$C$1000))*1,[1]OUT_PrimaryEnergyCons!I$1:I$1000)</f>
        <v>100.4473954663913</v>
      </c>
    </row>
    <row r="17" spans="1:18" x14ac:dyDescent="0.3">
      <c r="A17" s="5" t="str">
        <f t="shared" si="4"/>
        <v>STEM</v>
      </c>
      <c r="B17" s="5" t="str">
        <f t="shared" si="5"/>
        <v>SPS1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0.52403038568950044</v>
      </c>
      <c r="G17" s="1" cm="1">
        <f t="array" ref="G17">SUMPRODUCT(ISNUMBER(SEARCH("wnd",[1]OUT_PrimaryEnergyCons!$C$1:$C$1000))*1,[1]OUT_PrimaryEnergyCons!E$1:E$1000)</f>
        <v>0.54529300126370928</v>
      </c>
      <c r="H17" s="1" cm="1">
        <f t="array" ref="H17">SUMPRODUCT(ISNUMBER(SEARCH("wnd",[1]OUT_PrimaryEnergyCons!$C$1:$C$1000))*1,[1]OUT_PrimaryEnergyCons!F$1:F$1000)</f>
        <v>0.5034038569395568</v>
      </c>
      <c r="I17" s="1" cm="1">
        <f t="array" ref="I17">SUMPRODUCT(ISNUMBER(SEARCH("wnd",[1]OUT_PrimaryEnergyCons!$C$1:$C$1000))*1,[1]OUT_PrimaryEnergyCons!G$1:G$1000)</f>
        <v>2.0502889048503592</v>
      </c>
      <c r="J17" s="1" cm="1">
        <f t="array" ref="J17">SUMPRODUCT(ISNUMBER(SEARCH("wnd",[1]OUT_PrimaryEnergyCons!$C$1:$C$1000))*1,[1]OUT_PrimaryEnergyCons!H$1:H$1000)</f>
        <v>7.1993517361230559</v>
      </c>
      <c r="K17" s="1" cm="1">
        <f t="array" ref="K17">SUMPRODUCT(ISNUMBER(SEARCH("wnd",[1]OUT_PrimaryEnergyCons!$C$1:$C$1000))*1,[1]OUT_PrimaryEnergyCons!I$1:I$1000)</f>
        <v>20.65097289658631</v>
      </c>
    </row>
    <row r="18" spans="1:18" x14ac:dyDescent="0.3">
      <c r="A18" s="5" t="str">
        <f t="shared" si="4"/>
        <v>STEM</v>
      </c>
      <c r="B18" s="5" t="str">
        <f t="shared" si="5"/>
        <v>SPS1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18.87307196619021</v>
      </c>
      <c r="G18" s="1">
        <f>[1]Overview!C$9-G19</f>
        <v>21.777673169248612</v>
      </c>
      <c r="H18" s="1">
        <f>[1]Overview!D$9-H19</f>
        <v>34.095059849797018</v>
      </c>
      <c r="I18" s="1">
        <f>[1]Overview!E$9-I19</f>
        <v>62.457238184925735</v>
      </c>
      <c r="J18" s="1">
        <f>[1]Overview!F$9-J19</f>
        <v>93.732056873773274</v>
      </c>
      <c r="K18" s="1">
        <f>[1]Overview!G$9-K19</f>
        <v>99.715924824559607</v>
      </c>
    </row>
    <row r="19" spans="1:18" x14ac:dyDescent="0.3">
      <c r="A19" s="5" t="str">
        <f t="shared" si="4"/>
        <v>STEM</v>
      </c>
      <c r="B19" s="5" t="str">
        <f t="shared" si="5"/>
        <v>SPS1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0.2159083219348043</v>
      </c>
      <c r="K19" s="1">
        <f>+[1]Overview!G$28</f>
        <v>0.21615375510665893</v>
      </c>
    </row>
    <row r="20" spans="1:18" x14ac:dyDescent="0.3">
      <c r="A20" s="9" t="str">
        <f t="shared" si="4"/>
        <v>STEM</v>
      </c>
      <c r="B20" s="9" t="str">
        <f t="shared" si="5"/>
        <v>SPS1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779.50175396995269</v>
      </c>
      <c r="G20" s="3">
        <f t="shared" si="9"/>
        <v>702.67108822347859</v>
      </c>
      <c r="H20" s="3">
        <f t="shared" si="9"/>
        <v>619.65412153623072</v>
      </c>
      <c r="I20" s="3">
        <f t="shared" si="9"/>
        <v>470.94375840710296</v>
      </c>
      <c r="J20" s="3">
        <f t="shared" si="9"/>
        <v>225.40372192954385</v>
      </c>
      <c r="K20" s="3">
        <f t="shared" si="9"/>
        <v>67.0847808888564</v>
      </c>
      <c r="M20" s="1"/>
      <c r="N20" s="1"/>
      <c r="O20" s="1"/>
      <c r="P20" s="1"/>
      <c r="Q20" s="1"/>
      <c r="R20" s="1"/>
    </row>
    <row r="21" spans="1:18" x14ac:dyDescent="0.3">
      <c r="A21" s="5" t="str">
        <f t="shared" si="4"/>
        <v>STEM</v>
      </c>
      <c r="B21" s="5" t="str">
        <f t="shared" si="5"/>
        <v>SPS1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3.6600058520537084</v>
      </c>
      <c r="G21" s="1" cm="1">
        <f t="array" ref="G21">SUMPRODUCT(("COA"=[1]OUT_PrimaryEnergyCons!$C$4:$C$10000)*1,[1]OUT_PrimaryEnergyCons!E$4:E$10000)</f>
        <v>3.5647172961192743</v>
      </c>
      <c r="H21" s="1" cm="1">
        <f t="array" ref="H21">SUMPRODUCT(("COA"=[1]OUT_PrimaryEnergyCons!$C$4:$C$10000)*1,[1]OUT_PrimaryEnergyCons!F$4:F$10000)</f>
        <v>3.251839077935808</v>
      </c>
      <c r="I21" s="1" cm="1">
        <f t="array" ref="I21">SUMPRODUCT(("COA"=[1]OUT_PrimaryEnergyCons!$C$4:$C$10000)*1,[1]OUT_PrimaryEnergyCons!G$4:G$10000)</f>
        <v>1.2210612137065618E-3</v>
      </c>
      <c r="J21" s="1" cm="1">
        <f t="array" ref="J21">SUMPRODUCT(("COA"=[1]OUT_PrimaryEnergyCons!$C$4:$C$10000)*1,[1]OUT_PrimaryEnergyCons!H$4:H$10000)</f>
        <v>2.0144497958067471E-3</v>
      </c>
      <c r="K21" s="1" cm="1">
        <f t="array" ref="K21">SUMPRODUCT(("COA"=[1]OUT_PrimaryEnergyCons!$C$4:$C$10000)*1,[1]OUT_PrimaryEnergyCons!I$4:I$10000)</f>
        <v>5.877427324781461E-4</v>
      </c>
    </row>
    <row r="22" spans="1:18" x14ac:dyDescent="0.3">
      <c r="A22" s="5" t="str">
        <f t="shared" si="4"/>
        <v>STEM</v>
      </c>
      <c r="B22" s="5" t="str">
        <f t="shared" si="5"/>
        <v>SPS1</v>
      </c>
      <c r="C22" s="5" t="str">
        <f t="shared" si="6"/>
        <v>CH</v>
      </c>
      <c r="D22" t="s">
        <v>780</v>
      </c>
      <c r="E22" t="s">
        <v>8</v>
      </c>
      <c r="F22" s="1">
        <f>F23+F29</f>
        <v>310.64712466815166</v>
      </c>
      <c r="G22" s="1">
        <f t="shared" ref="G22:K22" si="10">G23+G29</f>
        <v>288.29556872527326</v>
      </c>
      <c r="H22" s="1">
        <f t="shared" si="10"/>
        <v>253.86969403894167</v>
      </c>
      <c r="I22" s="1">
        <f t="shared" si="10"/>
        <v>156.96808018879463</v>
      </c>
      <c r="J22" s="1">
        <f t="shared" si="10"/>
        <v>54.576215813675276</v>
      </c>
      <c r="K22" s="1">
        <f t="shared" si="10"/>
        <v>19.266275433755872</v>
      </c>
    </row>
    <row r="23" spans="1:18" x14ac:dyDescent="0.3">
      <c r="A23" s="5" t="str">
        <f t="shared" ref="A23" si="11">A22</f>
        <v>STEM</v>
      </c>
      <c r="B23" s="5" t="str">
        <f t="shared" ref="B23" si="12">B22</f>
        <v>SPS1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303.64395731428664</v>
      </c>
      <c r="G23" s="1">
        <f t="shared" ref="G23:K23" si="14">SUM(G24:G28)</f>
        <v>280.65401726140084</v>
      </c>
      <c r="H23" s="1">
        <f t="shared" si="14"/>
        <v>247.12546143898584</v>
      </c>
      <c r="I23" s="1">
        <f t="shared" si="14"/>
        <v>151.28839606631908</v>
      </c>
      <c r="J23" s="1">
        <f t="shared" si="14"/>
        <v>47.507639308891633</v>
      </c>
      <c r="K23" s="1">
        <f t="shared" si="14"/>
        <v>0</v>
      </c>
    </row>
    <row r="24" spans="1:18" x14ac:dyDescent="0.3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101.75652998056667</v>
      </c>
      <c r="G24" s="1" cm="1">
        <f t="array" ref="G24">SUMPRODUCT(("LFO"=[1]OUT_PrimaryEnergyCons!$C$4:$C$10000)*1,[1]OUT_PrimaryEnergyCons!E$4:E$10000)</f>
        <v>90.977033154194501</v>
      </c>
      <c r="H24" s="1" cm="1">
        <f t="array" ref="H24">SUMPRODUCT(("LFO"=[1]OUT_PrimaryEnergyCons!$C$4:$C$10000)*1,[1]OUT_PrimaryEnergyCons!F$4:F$10000)</f>
        <v>80.30119809424184</v>
      </c>
      <c r="I24" s="1" cm="1">
        <f t="array" ref="I24">SUMPRODUCT(("LFO"=[1]OUT_PrimaryEnergyCons!$C$4:$C$10000)*1,[1]OUT_PrimaryEnergyCons!G$4:G$10000)</f>
        <v>41.868830738149853</v>
      </c>
      <c r="J24" s="1" cm="1">
        <f t="array" ref="J24">SUMPRODUCT(("LFO"=[1]OUT_PrimaryEnergyCons!$C$4:$C$10000)*1,[1]OUT_PrimaryEnergyCons!H$4:H$10000)</f>
        <v>11.109160990973303</v>
      </c>
      <c r="K24" s="1" cm="1">
        <f t="array" ref="K24">SUMPRODUCT(("LFO"=[1]OUT_PrimaryEnergyCons!$C$4:$C$10000)*1,[1]OUT_PrimaryEnergyCons!I$4:I$10000)</f>
        <v>0</v>
      </c>
    </row>
    <row r="25" spans="1:18" x14ac:dyDescent="0.3">
      <c r="A25" s="5" t="str">
        <f t="shared" si="4"/>
        <v>STEM</v>
      </c>
      <c r="B25" s="5" t="str">
        <f t="shared" si="5"/>
        <v>SPS1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2.7763710033728568</v>
      </c>
      <c r="G25" s="1" cm="1">
        <f t="array" ref="G25">SUMPRODUCT(("HFO"=[1]OUT_PrimaryEnergyCons!$C$4:$C$10000)*1,[1]OUT_PrimaryEnergyCons!E$4:E$10000)</f>
        <v>1.7035132566277152E-3</v>
      </c>
      <c r="H25" s="1" cm="1">
        <f t="array" ref="H25">SUMPRODUCT(("HFO"=[1]OUT_PrimaryEnergyCons!$C$4:$C$10000)*1,[1]OUT_PrimaryEnergyCons!F$4:F$10000)</f>
        <v>4.5162986893155215E-3</v>
      </c>
      <c r="I25" s="1" cm="1">
        <f t="array" ref="I25">SUMPRODUCT(("HFO"=[1]OUT_PrimaryEnergyCons!$C$4:$C$10000)*1,[1]OUT_PrimaryEnergyCons!G$4:G$10000)</f>
        <v>9.1507763263567533E-4</v>
      </c>
      <c r="J25" s="1" cm="1">
        <f t="array" ref="J25">SUMPRODUCT(("HFO"=[1]OUT_PrimaryEnergyCons!$C$4:$C$10000)*1,[1]OUT_PrimaryEnergyCons!H$4:H$10000)</f>
        <v>2.4554825071616505E-3</v>
      </c>
      <c r="K25" s="1" cm="1">
        <f t="array" ref="K25">SUMPRODUCT(("HFO"=[1]OUT_PrimaryEnergyCons!$C$4:$C$10000)*1,[1]OUT_PrimaryEnergyCons!I$4:I$10000)</f>
        <v>0</v>
      </c>
    </row>
    <row r="26" spans="1:18" x14ac:dyDescent="0.3">
      <c r="A26" s="5" t="str">
        <f t="shared" si="4"/>
        <v>STEM</v>
      </c>
      <c r="B26" s="5" t="str">
        <f t="shared" si="5"/>
        <v>SPS1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117.27774512461038</v>
      </c>
      <c r="G26" s="1" cm="1">
        <f t="array" ref="G26">SUMPRODUCT(("DSL"=[1]OUT_PrimaryEnergyCons!$C$4:$C$10000)*1,[1]OUT_PrimaryEnergyCons!E$4:E$10000)</f>
        <v>108.37673951479448</v>
      </c>
      <c r="H26" s="1" cm="1">
        <f t="array" ref="H26">SUMPRODUCT(("DSL"=[1]OUT_PrimaryEnergyCons!$C$4:$C$10000)*1,[1]OUT_PrimaryEnergyCons!F$4:F$10000)</f>
        <v>92.847585680834669</v>
      </c>
      <c r="I26" s="1" cm="1">
        <f t="array" ref="I26">SUMPRODUCT(("DSL"=[1]OUT_PrimaryEnergyCons!$C$4:$C$10000)*1,[1]OUT_PrimaryEnergyCons!G$4:G$10000)</f>
        <v>63.290583993347724</v>
      </c>
      <c r="J26" s="1" cm="1">
        <f t="array" ref="J26">SUMPRODUCT(("DSL"=[1]OUT_PrimaryEnergyCons!$C$4:$C$10000)*1,[1]OUT_PrimaryEnergyCons!H$4:H$10000)</f>
        <v>29.147093249242353</v>
      </c>
      <c r="K26" s="1" cm="1">
        <f t="array" ref="K26">SUMPRODUCT(("DSL"=[1]OUT_PrimaryEnergyCons!$C$4:$C$10000)*1,[1]OUT_PrimaryEnergyCons!I$4:I$10000)</f>
        <v>0</v>
      </c>
    </row>
    <row r="27" spans="1:18" x14ac:dyDescent="0.3">
      <c r="A27" s="5" t="str">
        <f t="shared" si="4"/>
        <v>STEM</v>
      </c>
      <c r="B27" s="5" t="str">
        <f t="shared" si="5"/>
        <v>SPS1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80.723925839357534</v>
      </c>
      <c r="G27" s="1" cm="1">
        <f t="array" ref="G27">SUMPRODUCT(("GSL"=[1]OUT_PrimaryEnergyCons!$C$4:$C$10000)*1,[1]OUT_PrimaryEnergyCons!E$4:E$10000)</f>
        <v>79.893326195601489</v>
      </c>
      <c r="H27" s="1" cm="1">
        <f t="array" ref="H27">SUMPRODUCT(("GSL"=[1]OUT_PrimaryEnergyCons!$C$4:$C$10000)*1,[1]OUT_PrimaryEnergyCons!F$4:F$10000)</f>
        <v>72.123202205904335</v>
      </c>
      <c r="I27" s="1" cm="1">
        <f t="array" ref="I27">SUMPRODUCT(("GSL"=[1]OUT_PrimaryEnergyCons!$C$4:$C$10000)*1,[1]OUT_PrimaryEnergyCons!G$4:G$10000)</f>
        <v>43.630867005223934</v>
      </c>
      <c r="J27" s="1" cm="1">
        <f t="array" ref="J27">SUMPRODUCT(("GSL"=[1]OUT_PrimaryEnergyCons!$C$4:$C$10000)*1,[1]OUT_PrimaryEnergyCons!H$4:H$10000)</f>
        <v>5.3822120875243815</v>
      </c>
      <c r="K27" s="1" cm="1">
        <f t="array" ref="K27">SUMPRODUCT(("GSL"=[1]OUT_PrimaryEnergyCons!$C$4:$C$10000)*1,[1]OUT_PrimaryEnergyCons!I$4:I$10000)</f>
        <v>0</v>
      </c>
    </row>
    <row r="28" spans="1:18" x14ac:dyDescent="0.3">
      <c r="A28" s="5" t="str">
        <f t="shared" ref="A28" si="15">A27</f>
        <v>STEM</v>
      </c>
      <c r="B28" s="5" t="str">
        <f t="shared" ref="B28" si="16">B27</f>
        <v>SPS1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2.4971992519649358</v>
      </c>
      <c r="J28" s="1" cm="1">
        <f t="array" ref="J28">SUMPRODUCT(("KER"=[1]OUT_PrimaryEnergyCons!$C$4:$C$10000)*1,[1]OUT_PrimaryEnergyCons!H$4:H$10000)</f>
        <v>1.866717498644443</v>
      </c>
      <c r="K28" s="1" cm="1">
        <f t="array" ref="K28">SUMPRODUCT(("KER"=[1]OUT_PrimaryEnergyCons!$C$4:$C$10000)*1,[1]OUT_PrimaryEnergyCons!I$4:I$10000)</f>
        <v>0</v>
      </c>
    </row>
    <row r="29" spans="1:18" x14ac:dyDescent="0.3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782</v>
      </c>
      <c r="E29" t="s">
        <v>8</v>
      </c>
      <c r="F29" s="1">
        <f>SUM(F30:F31)</f>
        <v>7.0031673538650097</v>
      </c>
      <c r="G29" s="1">
        <f t="shared" ref="G29:K29" si="18">SUM(G30:G31)</f>
        <v>7.6415514638724114</v>
      </c>
      <c r="H29" s="1">
        <f t="shared" si="18"/>
        <v>6.7442325999558452</v>
      </c>
      <c r="I29" s="1">
        <f t="shared" si="18"/>
        <v>5.6796841224755514</v>
      </c>
      <c r="J29" s="1">
        <f t="shared" si="18"/>
        <v>7.0685765047836391</v>
      </c>
      <c r="K29" s="1">
        <f t="shared" si="18"/>
        <v>19.266275433755872</v>
      </c>
    </row>
    <row r="30" spans="1:18" x14ac:dyDescent="0.3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2.5690196650852841</v>
      </c>
      <c r="G30" s="1" cm="1">
        <f t="array" ref="G30">SUMPRODUCT(ISNUMBER(SEARCH("IMPBDS",[1]OUT_SyntheticFuels!$C$4:$C$1000))*1,("Var_Fout"=[1]OUT_SyntheticFuels!$B$4:$B$1000)*1,[1]OUT_SyntheticFuels!F$4:F$1000)</f>
        <v>3.0148706389799793</v>
      </c>
      <c r="H30" s="1" cm="1">
        <f t="array" ref="H30">SUMPRODUCT(ISNUMBER(SEARCH("IMPBDS",[1]OUT_SyntheticFuels!$C$4:$C$1000))*1,("Var_Fout"=[1]OUT_SyntheticFuels!$B$4:$B$1000)*1,[1]OUT_SyntheticFuels!G$4:G$1000)</f>
        <v>3.0043267603106707</v>
      </c>
      <c r="I30" s="1" cm="1">
        <f t="array" ref="I30">SUMPRODUCT(ISNUMBER(SEARCH("IMPBDS",[1]OUT_SyntheticFuels!$C$4:$C$1000))*1,("Var_Fout"=[1]OUT_SyntheticFuels!$B$4:$B$1000)*1,[1]OUT_SyntheticFuels!H$4:H$1000)</f>
        <v>3.1528497049112221</v>
      </c>
      <c r="J30" s="1" cm="1">
        <f t="array" ref="J30">SUMPRODUCT(ISNUMBER(SEARCH("IMPBDS",[1]OUT_SyntheticFuels!$C$4:$C$1000))*1,("Var_Fout"=[1]OUT_SyntheticFuels!$B$4:$B$1000)*1,[1]OUT_SyntheticFuels!I$4:I$1000)</f>
        <v>3.2482706131936334</v>
      </c>
      <c r="K30" s="1" cm="1">
        <f t="array" ref="K30">SUMPRODUCT(ISNUMBER(SEARCH("IMPBDS",[1]OUT_SyntheticFuels!$C$4:$C$1000))*1,("Var_Fout"=[1]OUT_SyntheticFuels!$B$4:$B$1000)*1,[1]OUT_SyntheticFuels!J$4:J$1000)</f>
        <v>18.526011522412475</v>
      </c>
    </row>
    <row r="31" spans="1:18" x14ac:dyDescent="0.3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4.434147688779726</v>
      </c>
      <c r="G31" s="1" cm="1">
        <f t="array" ref="G31">SUMPRODUCT(ISNUMBER(SEARCH("IMPeth",[1]OUT_SyntheticFuels!$C$4:$C$1000))*1,("Var_Fout"=[1]OUT_SyntheticFuels!$B$4:$B$1000)*1,[1]OUT_SyntheticFuels!F$4:F$1000)</f>
        <v>4.626680824892432</v>
      </c>
      <c r="H31" s="1" cm="1">
        <f t="array" ref="H31">SUMPRODUCT(ISNUMBER(SEARCH("IMPeth",[1]OUT_SyntheticFuels!$C$4:$C$1000))*1,("Var_Fout"=[1]OUT_SyntheticFuels!$B$4:$B$1000)*1,[1]OUT_SyntheticFuels!G$4:G$1000)</f>
        <v>3.7399058396451741</v>
      </c>
      <c r="I31" s="1" cm="1">
        <f t="array" ref="I31">SUMPRODUCT(ISNUMBER(SEARCH("IMPeth",[1]OUT_SyntheticFuels!$C$4:$C$1000))*1,("Var_Fout"=[1]OUT_SyntheticFuels!$B$4:$B$1000)*1,[1]OUT_SyntheticFuels!H$4:H$1000)</f>
        <v>2.5268344175643298</v>
      </c>
      <c r="J31" s="1" cm="1">
        <f t="array" ref="J31">SUMPRODUCT(ISNUMBER(SEARCH("IMPeth",[1]OUT_SyntheticFuels!$C$4:$C$1000))*1,("Var_Fout"=[1]OUT_SyntheticFuels!$B$4:$B$1000)*1,[1]OUT_SyntheticFuels!I$4:I$1000)</f>
        <v>3.8203058915900052</v>
      </c>
      <c r="K31" s="1" cm="1">
        <f t="array" ref="K31">SUMPRODUCT(ISNUMBER(SEARCH("IMPeth",[1]OUT_SyntheticFuels!$C$4:$C$1000))*1,("Var_Fout"=[1]OUT_SyntheticFuels!$B$4:$B$1000)*1,[1]OUT_SyntheticFuels!J$4:J$1000)</f>
        <v>0.74026391134339764</v>
      </c>
    </row>
    <row r="32" spans="1:18" x14ac:dyDescent="0.3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7.0031673538650097</v>
      </c>
      <c r="G32" s="1">
        <f t="shared" si="19"/>
        <v>7.6415514638724114</v>
      </c>
      <c r="H32" s="1">
        <f t="shared" si="19"/>
        <v>6.7442325999558452</v>
      </c>
      <c r="I32" s="1">
        <f t="shared" si="19"/>
        <v>5.6796841224755514</v>
      </c>
      <c r="J32" s="1">
        <f t="shared" si="19"/>
        <v>6.9731555965012273</v>
      </c>
      <c r="K32" s="1">
        <f t="shared" si="19"/>
        <v>3.9885345245370312</v>
      </c>
    </row>
    <row r="33" spans="1:11" x14ac:dyDescent="0.3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2.5690196650852841</v>
      </c>
      <c r="G33" s="1">
        <f t="shared" si="20"/>
        <v>3.0148706389799793</v>
      </c>
      <c r="H33" s="1">
        <f t="shared" si="20"/>
        <v>3.0043267603106707</v>
      </c>
      <c r="I33" s="1">
        <f t="shared" si="20"/>
        <v>3.1528497049112221</v>
      </c>
      <c r="J33" s="1">
        <f>IF(J30-MAX(F30:I30)&lt;0,J30,MAX(F30:I30))</f>
        <v>3.1528497049112221</v>
      </c>
      <c r="K33" s="1">
        <f>IF(K30-MAX(F30:J30)&lt;0,K30,MAX(F30:J30))</f>
        <v>3.2482706131936334</v>
      </c>
    </row>
    <row r="34" spans="1:11" x14ac:dyDescent="0.3">
      <c r="A34" s="5" t="str">
        <f>A33</f>
        <v>STEM</v>
      </c>
      <c r="B34" s="5" t="str">
        <f>B33</f>
        <v>SPS1</v>
      </c>
      <c r="C34" s="5" t="str">
        <f>C33</f>
        <v>CH</v>
      </c>
      <c r="D34" t="s">
        <v>534</v>
      </c>
      <c r="E34" t="s">
        <v>8</v>
      </c>
      <c r="F34" s="1">
        <f t="shared" si="20"/>
        <v>4.434147688779726</v>
      </c>
      <c r="G34" s="1">
        <f t="shared" si="20"/>
        <v>4.626680824892432</v>
      </c>
      <c r="H34" s="1">
        <f t="shared" si="20"/>
        <v>3.7399058396451741</v>
      </c>
      <c r="I34" s="1">
        <f t="shared" si="20"/>
        <v>2.5268344175643298</v>
      </c>
      <c r="J34" s="1">
        <f>IF(J31-MAX(F31:I31)&lt;0,J31,MAX(F31:I31))</f>
        <v>3.8203058915900052</v>
      </c>
      <c r="K34" s="1">
        <f>IF(K31-MAX(F31:J31)&lt;0,K31,MAX(F31:J31))</f>
        <v>0.74026391134339764</v>
      </c>
    </row>
    <row r="35" spans="1:11" x14ac:dyDescent="0.3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9.5420908282411343E-2</v>
      </c>
      <c r="K35" s="1">
        <f t="shared" si="21"/>
        <v>15.277740909218842</v>
      </c>
    </row>
    <row r="36" spans="1:11" x14ac:dyDescent="0.3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9.5420908282411343E-2</v>
      </c>
      <c r="K36" s="1">
        <f>K30-K33</f>
        <v>15.277740909218842</v>
      </c>
    </row>
    <row r="37" spans="1:11" x14ac:dyDescent="0.3">
      <c r="A37" s="5" t="str">
        <f>A36</f>
        <v>STEM</v>
      </c>
      <c r="B37" s="5" t="str">
        <f>B36</f>
        <v>SPS1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</v>
      </c>
      <c r="K37" s="1">
        <f>K31-K34</f>
        <v>0</v>
      </c>
    </row>
    <row r="38" spans="1:11" x14ac:dyDescent="0.3">
      <c r="A38" s="5"/>
      <c r="B38" s="5" t="str">
        <f>B37</f>
        <v>SPS1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5" t="str">
        <f t="shared" ref="A39:C40" si="22">A28</f>
        <v>STEM</v>
      </c>
      <c r="B39" s="5" t="str">
        <f t="shared" si="22"/>
        <v>SPS1</v>
      </c>
      <c r="C39" s="5" t="str">
        <f t="shared" si="22"/>
        <v>CH</v>
      </c>
      <c r="D39" t="s">
        <v>784</v>
      </c>
      <c r="E39" t="s">
        <v>8</v>
      </c>
      <c r="F39" s="1">
        <f>F40+F43</f>
        <v>117.08643877626</v>
      </c>
      <c r="G39" s="1">
        <f t="shared" ref="G39:K39" si="23">G40+G43</f>
        <v>107.23650013218811</v>
      </c>
      <c r="H39" s="1">
        <f t="shared" si="23"/>
        <v>98.400634378079189</v>
      </c>
      <c r="I39" s="1">
        <f t="shared" si="23"/>
        <v>78.013265858197613</v>
      </c>
      <c r="J39" s="1">
        <f t="shared" si="23"/>
        <v>37.377939949208063</v>
      </c>
      <c r="K39" s="1">
        <f t="shared" si="23"/>
        <v>15.4459659637045</v>
      </c>
    </row>
    <row r="40" spans="1:11" x14ac:dyDescent="0.3">
      <c r="A40" s="5" t="str">
        <f t="shared" si="22"/>
        <v>STEM</v>
      </c>
      <c r="B40" s="5" t="str">
        <f t="shared" si="22"/>
        <v>SPS1</v>
      </c>
      <c r="C40" s="5" t="str">
        <f t="shared" si="22"/>
        <v>CH</v>
      </c>
      <c r="D40" t="s">
        <v>549</v>
      </c>
      <c r="E40" t="s">
        <v>8</v>
      </c>
      <c r="F40" s="1">
        <f>F41+F42</f>
        <v>117.08643877626</v>
      </c>
      <c r="G40" s="1">
        <f t="shared" ref="G40:K40" si="24">G41+G42</f>
        <v>106.71999986025214</v>
      </c>
      <c r="H40" s="1">
        <f t="shared" si="24"/>
        <v>97.233493137759581</v>
      </c>
      <c r="I40" s="1">
        <f t="shared" si="24"/>
        <v>73.647148596581715</v>
      </c>
      <c r="J40" s="1">
        <f t="shared" si="24"/>
        <v>32.774513421663492</v>
      </c>
      <c r="K40" s="1">
        <f t="shared" si="24"/>
        <v>13.309990510144248</v>
      </c>
    </row>
    <row r="41" spans="1:11" x14ac:dyDescent="0.3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117.08643877626</v>
      </c>
      <c r="G41" s="1" cm="1">
        <f t="array" ref="G41">SUMPRODUCT(("NGA"=[1]OUT_PrimaryEnergyCons!$C$4:$C$10000)*1,[1]OUT_PrimaryEnergyCons!E$4:E$10000)</f>
        <v>106.71999986025214</v>
      </c>
      <c r="H41" s="1" cm="1">
        <f t="array" ref="H41">SUMPRODUCT(("NGA"=[1]OUT_PrimaryEnergyCons!$C$4:$C$10000)*1,[1]OUT_PrimaryEnergyCons!F$4:F$10000)</f>
        <v>97.233493137759581</v>
      </c>
      <c r="I41" s="1" cm="1">
        <f t="array" ref="I41">SUMPRODUCT(("NGA"=[1]OUT_PrimaryEnergyCons!$C$4:$C$10000)*1,[1]OUT_PrimaryEnergyCons!G$4:G$10000)</f>
        <v>73.646154881588956</v>
      </c>
      <c r="J41" s="1" cm="1">
        <f t="array" ref="J41">SUMPRODUCT(("NGA"=[1]OUT_PrimaryEnergyCons!$C$4:$C$10000)*1,[1]OUT_PrimaryEnergyCons!H$4:H$10000)</f>
        <v>32.771276418387643</v>
      </c>
      <c r="K41" s="1" cm="1">
        <f t="array" ref="K41">SUMPRODUCT(("NGA"=[1]OUT_PrimaryEnergyCons!$C$4:$C$10000)*1,[1]OUT_PrimaryEnergyCons!I$4:I$10000)</f>
        <v>13.309143930877299</v>
      </c>
    </row>
    <row r="42" spans="1:11" x14ac:dyDescent="0.3">
      <c r="A42" s="5" t="str">
        <f t="shared" si="4"/>
        <v>STEM</v>
      </c>
      <c r="B42" s="5" t="str">
        <f t="shared" si="5"/>
        <v>SPS1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9.9371499276099421E-4</v>
      </c>
      <c r="J42" s="1" cm="1">
        <f t="array" ref="J42">SUMPRODUCT(("LNGA"=[1]OUT_PrimaryEnergyCons!$C$4:$C$10000)*1,[1]OUT_PrimaryEnergyCons!H$4:H$10000)</f>
        <v>3.2370032758463696E-3</v>
      </c>
      <c r="K42" s="1" cm="1">
        <f t="array" ref="K42">SUMPRODUCT(("LNGA"=[1]OUT_PrimaryEnergyCons!$C$4:$C$10000)*1,[1]OUT_PrimaryEnergyCons!I$4:I$10000)</f>
        <v>8.4657926694794853E-4</v>
      </c>
    </row>
    <row r="43" spans="1:11" x14ac:dyDescent="0.3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0.51650027193597325</v>
      </c>
      <c r="H43" s="1" cm="1">
        <f t="array" ref="H43">SUMPRODUCT(("BIO"=[1]OUT_PrimaryEnergyCons!$C$4:$C$10000)*1+("LBIO"=[1]OUT_PrimaryEnergyCons!$C$4:$C$10000)*1,[1]OUT_PrimaryEnergyCons!F$4:F$10000)</f>
        <v>1.1671412403196113</v>
      </c>
      <c r="I43" s="1" cm="1">
        <f t="array" ref="I43">SUMPRODUCT(("BIO"=[1]OUT_PrimaryEnergyCons!$C$4:$C$10000)*1+("LBIO"=[1]OUT_PrimaryEnergyCons!$C$4:$C$10000)*1,[1]OUT_PrimaryEnergyCons!G$4:G$10000)</f>
        <v>4.3661172616159014</v>
      </c>
      <c r="J43" s="1" cm="1">
        <f t="array" ref="J43">SUMPRODUCT(("BIO"=[1]OUT_PrimaryEnergyCons!$C$4:$C$10000)*1+("LBIO"=[1]OUT_PrimaryEnergyCons!$C$4:$C$10000)*1,[1]OUT_PrimaryEnergyCons!H$4:H$10000)</f>
        <v>4.6034265275445696</v>
      </c>
      <c r="K43" s="1" cm="1">
        <f t="array" ref="K43">SUMPRODUCT(("BIO"=[1]OUT_PrimaryEnergyCons!$C$4:$C$10000)*1+("LBIO"=[1]OUT_PrimaryEnergyCons!$C$4:$C$10000)*1,[1]OUT_PrimaryEnergyCons!I$4:I$10000)</f>
        <v>2.1359754535602526</v>
      </c>
    </row>
    <row r="44" spans="1:11" x14ac:dyDescent="0.3">
      <c r="A44" s="5" t="str">
        <f t="shared" ref="A44:C45" si="25">A43</f>
        <v>STEM</v>
      </c>
      <c r="B44" s="5" t="str">
        <f t="shared" si="25"/>
        <v>SPS1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0.51650027193597325</v>
      </c>
      <c r="H44" s="1">
        <f t="shared" si="26"/>
        <v>1.1671412403196113</v>
      </c>
      <c r="I44" s="1">
        <f t="shared" si="26"/>
        <v>4.3661172616159014</v>
      </c>
      <c r="J44" s="1">
        <f t="shared" si="26"/>
        <v>4.3661172616159014</v>
      </c>
      <c r="K44" s="1">
        <f t="shared" si="26"/>
        <v>2.1359754535602526</v>
      </c>
    </row>
    <row r="45" spans="1:11" x14ac:dyDescent="0.3">
      <c r="A45" s="5" t="str">
        <f t="shared" si="25"/>
        <v>STEM</v>
      </c>
      <c r="B45" s="5" t="str">
        <f t="shared" si="25"/>
        <v>SPS1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0.51650027193597325</v>
      </c>
      <c r="H45" s="1">
        <f>H43</f>
        <v>1.1671412403196113</v>
      </c>
      <c r="I45" s="1">
        <f>I43</f>
        <v>4.3661172616159014</v>
      </c>
      <c r="J45" s="1">
        <f>IF(J43-MAX(F43:I43)&lt;0,J43,MAX(F43:I43))</f>
        <v>4.3661172616159014</v>
      </c>
      <c r="K45" s="1">
        <f>IF(K43-MAX(G43:J43)&lt;0,K43,MAX(G43:J43))</f>
        <v>2.1359754535602526</v>
      </c>
    </row>
    <row r="46" spans="1:11" x14ac:dyDescent="0.3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0.23730926592866819</v>
      </c>
      <c r="K46" s="1">
        <f t="shared" si="27"/>
        <v>0</v>
      </c>
    </row>
    <row r="47" spans="1:11" x14ac:dyDescent="0.3">
      <c r="A47" s="5" t="str">
        <f t="shared" ref="A47" si="28">A45</f>
        <v>STEM</v>
      </c>
      <c r="B47" s="5" t="str">
        <f t="shared" ref="B47" si="29">B45</f>
        <v>SPS1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0.23730926592866819</v>
      </c>
      <c r="K47" s="1">
        <f>K43-K45</f>
        <v>0</v>
      </c>
    </row>
    <row r="48" spans="1:11" x14ac:dyDescent="0.3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250.94818034850772</v>
      </c>
      <c r="G48" s="1" cm="1">
        <f t="array" ref="G48">SUMPRODUCT(("urn"=[1]OUT_PrimaryEnergyCons!$C$4:$C$10000)*1,[1]OUT_PrimaryEnergyCons!E$4:E$10000)</f>
        <v>253.29953995019852</v>
      </c>
      <c r="H48" s="1" cm="1">
        <f t="array" ref="H48">SUMPRODUCT(("urn"=[1]OUT_PrimaryEnergyCons!$C$4:$C$10000)*1,[1]OUT_PrimaryEnergyCons!F$4:F$10000)</f>
        <v>215.44379718265554</v>
      </c>
      <c r="I48" s="1" cm="1">
        <f t="array" ref="I48">SUMPRODUCT(("urn"=[1]OUT_PrimaryEnergyCons!$C$4:$C$10000)*1,[1]OUT_PrimaryEnergyCons!G$4:G$10000)</f>
        <v>211.90208273702825</v>
      </c>
      <c r="J48" s="1" cm="1">
        <f t="array" ref="J48">SUMPRODUCT(("urn"=[1]OUT_PrimaryEnergyCons!$C$4:$C$10000)*1,[1]OUT_PrimaryEnergyCons!H$4:H$10000)</f>
        <v>98.945489117999017</v>
      </c>
      <c r="K48" s="1" cm="1">
        <f t="array" ref="K48">SUMPRODUCT(("urn"=[1]OUT_PrimaryEnergyCons!$C$4:$C$10000)*1,[1]OUT_PrimaryEnergyCons!I$4:I$10000)</f>
        <v>0</v>
      </c>
    </row>
    <row r="49" spans="1:19" x14ac:dyDescent="0.3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789</v>
      </c>
      <c r="E49" t="s">
        <v>8</v>
      </c>
      <c r="F49" s="1">
        <f>SUM(F50:F53)</f>
        <v>97.160004324979525</v>
      </c>
      <c r="G49" s="1">
        <f t="shared" ref="G49:K49" si="31">SUM(G50:G53)</f>
        <v>50.274762119699403</v>
      </c>
      <c r="H49" s="1">
        <f t="shared" si="31"/>
        <v>48.68815685861852</v>
      </c>
      <c r="I49" s="1">
        <f t="shared" si="31"/>
        <v>24.059108561868733</v>
      </c>
      <c r="J49" s="1">
        <f t="shared" si="31"/>
        <v>27.498907304370761</v>
      </c>
      <c r="K49" s="1">
        <f t="shared" si="31"/>
        <v>25.368385239507621</v>
      </c>
    </row>
    <row r="50" spans="1:19" x14ac:dyDescent="0.3">
      <c r="A50" s="5" t="str">
        <f t="shared" si="4"/>
        <v>STEM</v>
      </c>
      <c r="B50" s="5" t="str">
        <f t="shared" si="5"/>
        <v>SPS1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15.013806910745345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5.1548090132466058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1.8609576167694217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0.82761617683274513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1.0042781463009298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3.6325309830175732</v>
      </c>
    </row>
    <row r="51" spans="1:19" x14ac:dyDescent="0.3">
      <c r="A51" s="5" t="str">
        <f t="shared" si="4"/>
        <v>STEM</v>
      </c>
      <c r="B51" s="5" t="str">
        <f t="shared" si="5"/>
        <v>SPS1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28.948622201016029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22.607213010046706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29.276583624337725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13.734623801984666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11.13769051976389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9.0776683838974197</v>
      </c>
    </row>
    <row r="52" spans="1:19" x14ac:dyDescent="0.3">
      <c r="A52" s="5" t="str">
        <f t="shared" si="4"/>
        <v>STEM</v>
      </c>
      <c r="B52" s="5" t="str">
        <f t="shared" si="5"/>
        <v>SPS1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46.398476559980189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22.512008379170531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17.549978904459483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9.4966086045103832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15.356622988807569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12.657962247893993</v>
      </c>
    </row>
    <row r="53" spans="1:19" x14ac:dyDescent="0.3">
      <c r="A53" s="5" t="str">
        <f t="shared" si="4"/>
        <v>STEM</v>
      </c>
      <c r="B53" s="5" t="str">
        <f t="shared" si="5"/>
        <v>SPS1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6.7990986532379694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7.3171723556097286E-4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6.3671305188882821E-4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2.5997854093891103E-4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3.1564949837307175E-4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2.2362469863642729E-4</v>
      </c>
    </row>
    <row r="54" spans="1:19" x14ac:dyDescent="0.3">
      <c r="A54" s="5" t="str">
        <f t="shared" ref="A54" si="32">A53</f>
        <v>STEM</v>
      </c>
      <c r="B54" s="5" t="str">
        <f t="shared" ref="B54" si="33">B53</f>
        <v>SPS1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7.0031552944949285</v>
      </c>
      <c r="K54" s="1" cm="1">
        <f t="array" ref="K54">SUMPRODUCT(("h2"=[1]OUT_PrimaryEnergyCons!$C$4:$C$10000)*1,[1]OUT_PrimaryEnergyCons!I$4:I$10000)</f>
        <v>7.0035665091559371</v>
      </c>
    </row>
    <row r="55" spans="1:19" x14ac:dyDescent="0.3">
      <c r="A55" s="9" t="str">
        <f>A53</f>
        <v>STEM</v>
      </c>
      <c r="B55" s="9" t="str">
        <f>B53</f>
        <v>SPS1</v>
      </c>
      <c r="C55" s="2" t="str">
        <f>C53</f>
        <v>CH</v>
      </c>
      <c r="D55" s="2" t="s">
        <v>24</v>
      </c>
      <c r="E55" s="2" t="s">
        <v>8</v>
      </c>
      <c r="F55" s="3">
        <f>F56</f>
        <v>117.1700068947297</v>
      </c>
      <c r="G55" s="3">
        <f t="shared" ref="G55:K55" si="35">G56</f>
        <v>34.865940728803409</v>
      </c>
      <c r="H55" s="3">
        <f t="shared" si="35"/>
        <v>52.954153276612843</v>
      </c>
      <c r="I55" s="3">
        <f t="shared" si="35"/>
        <v>28.993714687703672</v>
      </c>
      <c r="J55" s="3">
        <f t="shared" si="35"/>
        <v>13.517194680085124</v>
      </c>
      <c r="K55" s="3">
        <f t="shared" si="35"/>
        <v>11.73358853609472</v>
      </c>
      <c r="N55" s="1"/>
      <c r="O55" s="1"/>
      <c r="P55" s="1"/>
      <c r="Q55" s="1"/>
      <c r="R55" s="1"/>
      <c r="S55" s="1"/>
    </row>
    <row r="56" spans="1:19" x14ac:dyDescent="0.3">
      <c r="A56" s="5" t="str">
        <f>A55</f>
        <v>STEM</v>
      </c>
      <c r="B56" s="5" t="str">
        <f t="shared" si="5"/>
        <v>SPS1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117.1700068947297</v>
      </c>
      <c r="G56" s="1">
        <f t="shared" ref="G56:K56" si="36">SUM(G57:G60)</f>
        <v>34.865940728803409</v>
      </c>
      <c r="H56" s="1">
        <f t="shared" si="36"/>
        <v>52.954153276612843</v>
      </c>
      <c r="I56" s="1">
        <f t="shared" si="36"/>
        <v>28.993714687703672</v>
      </c>
      <c r="J56" s="1">
        <f t="shared" si="36"/>
        <v>13.517194680085124</v>
      </c>
      <c r="K56" s="1">
        <f t="shared" si="36"/>
        <v>11.73358853609472</v>
      </c>
      <c r="N56" s="1"/>
    </row>
    <row r="57" spans="1:19" x14ac:dyDescent="0.3">
      <c r="A57" s="5" t="str">
        <f t="shared" ref="A57:A61" si="37">A56</f>
        <v>STEM</v>
      </c>
      <c r="B57" s="5" t="str">
        <f t="shared" si="5"/>
        <v>SPS1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6.2295573570535971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1.1503928250753172E-3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1.3076495994228249E-3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2.4103894709878908E-4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2.2654131752888223E-4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1.3741099151304747E-4</v>
      </c>
    </row>
    <row r="58" spans="1:19" x14ac:dyDescent="0.3">
      <c r="A58" s="5" t="str">
        <f t="shared" si="37"/>
        <v>STEM</v>
      </c>
      <c r="B58" s="5" t="str">
        <f t="shared" si="5"/>
        <v>SPS1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12.753360609574978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9.2080217108455589E-4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8.6484933174716988E-4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3.5490130307581393E-4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1.0206701614697907E-3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8.2164716738860092E-4</v>
      </c>
    </row>
    <row r="59" spans="1:19" x14ac:dyDescent="0.3">
      <c r="A59" s="5" t="str">
        <f t="shared" si="37"/>
        <v>STEM</v>
      </c>
      <c r="B59" s="5" t="str">
        <f t="shared" si="5"/>
        <v>SPS1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26.49298096819291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7.2890409443313986E-4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8.0575741462236611E-4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6.7088926397876434E-4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1.6323868009356247E-3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5.1496254670601671E-4</v>
      </c>
    </row>
    <row r="60" spans="1:19" x14ac:dyDescent="0.3">
      <c r="A60" s="5" t="str">
        <f t="shared" si="37"/>
        <v>STEM</v>
      </c>
      <c r="B60" s="5" t="str">
        <f t="shared" si="5"/>
        <v>SPS1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71.694107959908209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34.863140629712817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52.951175020267051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28.992447858189518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13.51431508180519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11.732114515389112</v>
      </c>
    </row>
    <row r="61" spans="1:19" x14ac:dyDescent="0.3">
      <c r="A61" s="9" t="str">
        <f t="shared" si="37"/>
        <v>STEM</v>
      </c>
      <c r="B61" s="9" t="str">
        <f t="shared" ref="B61:B62" si="39">B60</f>
        <v>SPS1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251.09821045979498</v>
      </c>
      <c r="G61" s="3">
        <f t="shared" ref="G61:K61" si="41">SUM(G62,G64,G72,G80,G128,G149,G157,G159,G167,G171,G165)</f>
        <v>229.30376930280792</v>
      </c>
      <c r="H61" s="3">
        <f t="shared" si="41"/>
        <v>296.07798786393948</v>
      </c>
      <c r="I61" s="3">
        <f t="shared" si="41"/>
        <v>267.41221851245569</v>
      </c>
      <c r="J61" s="3">
        <f t="shared" si="41"/>
        <v>280.686290843959</v>
      </c>
      <c r="K61" s="3">
        <f t="shared" si="41"/>
        <v>291.39183801608391</v>
      </c>
    </row>
    <row r="62" spans="1:19" x14ac:dyDescent="0.3">
      <c r="A62" s="5" t="str">
        <f>A61</f>
        <v>STEM</v>
      </c>
      <c r="B62" s="5" t="str">
        <f t="shared" si="39"/>
        <v>SPS1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82.760001349863415</v>
      </c>
      <c r="G62" s="1">
        <f t="shared" ref="G62:K62" si="42">+G63</f>
        <v>82.759883215237352</v>
      </c>
      <c r="H62" s="1">
        <f t="shared" si="42"/>
        <v>70.327301825623408</v>
      </c>
      <c r="I62" s="1">
        <f t="shared" si="42"/>
        <v>69.934388508946512</v>
      </c>
      <c r="J62" s="1">
        <f t="shared" si="42"/>
        <v>32.820796587190067</v>
      </c>
      <c r="K62" s="1">
        <f t="shared" si="42"/>
        <v>0</v>
      </c>
    </row>
    <row r="63" spans="1:19" x14ac:dyDescent="0.3">
      <c r="A63" s="5" t="str">
        <f t="shared" ref="A63:A147" si="43">A62</f>
        <v>STEM</v>
      </c>
      <c r="B63" s="5" t="str">
        <f t="shared" ref="B63:B147" si="44">B62</f>
        <v>SPS1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82.760001349863415</v>
      </c>
      <c r="G63" s="1">
        <f>'[1]Electricity and CHPs'!C14</f>
        <v>82.759883215237352</v>
      </c>
      <c r="H63" s="1">
        <f>'[1]Electricity and CHPs'!D14</f>
        <v>70.327301825623408</v>
      </c>
      <c r="I63" s="1">
        <f>'[1]Electricity and CHPs'!E14</f>
        <v>69.934388508946512</v>
      </c>
      <c r="J63" s="1">
        <f>'[1]Electricity and CHPs'!F14</f>
        <v>32.820796587190067</v>
      </c>
      <c r="K63" s="1">
        <f>'[1]Electricity and CHPs'!G14</f>
        <v>0</v>
      </c>
    </row>
    <row r="64" spans="1:19" x14ac:dyDescent="0.3">
      <c r="A64" s="5" t="str">
        <f t="shared" si="43"/>
        <v>STEM</v>
      </c>
      <c r="B64" s="5" t="str">
        <f t="shared" si="44"/>
        <v>SPS1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146.22000612413592</v>
      </c>
      <c r="G64" s="1">
        <f t="shared" ref="G64:K64" si="46">SUM(G65:G67)</f>
        <v>121.59989990496223</v>
      </c>
      <c r="H64" s="1">
        <f t="shared" si="46"/>
        <v>184.77266794903255</v>
      </c>
      <c r="I64" s="1">
        <f t="shared" si="46"/>
        <v>147.70907337295085</v>
      </c>
      <c r="J64" s="1">
        <f t="shared" si="46"/>
        <v>148.36514045477901</v>
      </c>
      <c r="K64" s="1">
        <f t="shared" si="46"/>
        <v>148.79215485991691</v>
      </c>
    </row>
    <row r="65" spans="1:11" x14ac:dyDescent="0.3">
      <c r="A65" s="5" t="str">
        <f t="shared" si="43"/>
        <v>STEM</v>
      </c>
      <c r="B65" s="5" t="str">
        <f t="shared" si="44"/>
        <v>SPS1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66.745680063479398</v>
      </c>
      <c r="G65" s="1">
        <f>'[1]Electricity and CHPs'!C15</f>
        <v>49.798798407385021</v>
      </c>
      <c r="H65" s="1">
        <f>'[1]Electricity and CHPs'!D15</f>
        <v>68.532108787152424</v>
      </c>
      <c r="I65" s="1">
        <f>'[1]Electricity and CHPs'!E15</f>
        <v>70.679362995714314</v>
      </c>
      <c r="J65" s="1">
        <f>'[1]Electricity and CHPs'!F15</f>
        <v>69.01641615232252</v>
      </c>
      <c r="K65" s="1">
        <f>'[1]Electricity and CHPs'!G15</f>
        <v>69.182202886869661</v>
      </c>
    </row>
    <row r="66" spans="1:11" x14ac:dyDescent="0.3">
      <c r="A66" s="5" t="str">
        <f t="shared" si="43"/>
        <v>STEM</v>
      </c>
      <c r="B66" s="5" t="str">
        <f t="shared" si="44"/>
        <v>SPS1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66.632402919540894</v>
      </c>
      <c r="G66" s="1">
        <f>'[1]Electricity and CHPs'!C16</f>
        <v>55.764001041745999</v>
      </c>
      <c r="H66" s="1">
        <f>'[1]Electricity and CHPs'!D16</f>
        <v>65.553238267125138</v>
      </c>
      <c r="I66" s="1">
        <f>'[1]Electricity and CHPs'!E16</f>
        <v>64.468709142380874</v>
      </c>
      <c r="J66" s="1">
        <f>'[1]Electricity and CHPs'!F16</f>
        <v>66.300762098740876</v>
      </c>
      <c r="K66" s="1">
        <f>'[1]Electricity and CHPs'!G16</f>
        <v>66.134975874815268</v>
      </c>
    </row>
    <row r="67" spans="1:11" x14ac:dyDescent="0.3">
      <c r="A67" s="5" t="str">
        <f t="shared" si="43"/>
        <v>STEM</v>
      </c>
      <c r="B67" s="5" t="str">
        <f t="shared" si="44"/>
        <v>SPS1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12.841923141115606</v>
      </c>
      <c r="G67" s="1">
        <f>'[1]Electricity and CHPs'!C17</f>
        <v>16.037100455831201</v>
      </c>
      <c r="H67" s="1">
        <f>'[1]Electricity and CHPs'!D17</f>
        <v>50.687320894754968</v>
      </c>
      <c r="I67" s="1">
        <f>'[1]Electricity and CHPs'!E17</f>
        <v>12.561001234855654</v>
      </c>
      <c r="J67" s="1">
        <f>'[1]Electricity and CHPs'!F17</f>
        <v>13.047962203715587</v>
      </c>
      <c r="K67" s="1">
        <f>'[1]Electricity and CHPs'!G17</f>
        <v>13.47497609823195</v>
      </c>
    </row>
    <row r="68" spans="1:11" x14ac:dyDescent="0.3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0.11190646524933834</v>
      </c>
      <c r="G68" s="1">
        <f t="shared" ref="G68" si="48">SUM(G69:G71)</f>
        <v>0.17152919337572339</v>
      </c>
      <c r="H68" s="1">
        <f t="shared" ref="H68" si="49">SUM(H69:H71)</f>
        <v>1.8432703376882353E-2</v>
      </c>
      <c r="I68" s="1">
        <f t="shared" ref="I68" si="50">SUM(I69:I71)</f>
        <v>0.17153536948186218</v>
      </c>
      <c r="J68" s="1">
        <f t="shared" ref="J68" si="51">SUM(J69:J71)</f>
        <v>0.17153759780277478</v>
      </c>
      <c r="K68" s="1">
        <f t="shared" ref="K68" si="52">SUM(K69:K71)</f>
        <v>3.4592893257080103E-5</v>
      </c>
    </row>
    <row r="69" spans="1:11" x14ac:dyDescent="0.3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3.9601627652622692E-2</v>
      </c>
      <c r="G69" s="1">
        <f>'[1]Electricity and CHPs'!C18</f>
        <v>5.7747084499879005E-5</v>
      </c>
      <c r="H69" s="1">
        <f>'[1]Electricity and CHPs'!D18</f>
        <v>2.8548905149158631E-3</v>
      </c>
      <c r="I69" s="1">
        <f>'[1]Electricity and CHPs'!E18</f>
        <v>6.8764851077192726E-4</v>
      </c>
      <c r="J69" s="1">
        <f>'[1]Electricity and CHPs'!F18</f>
        <v>0.17025031581871217</v>
      </c>
      <c r="K69" s="1">
        <f>'[1]Electricity and CHPs'!G18</f>
        <v>2.7081080696360391E-5</v>
      </c>
    </row>
    <row r="70" spans="1:11" x14ac:dyDescent="0.3">
      <c r="A70" s="5" t="str">
        <f t="shared" ref="A70:A71" si="53">A69</f>
        <v>STEM</v>
      </c>
      <c r="B70" s="5" t="str">
        <f t="shared" ref="B70:B71" si="54">B69</f>
        <v>SPS1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1.8016281515669057E-3</v>
      </c>
      <c r="G70" s="1">
        <f>'[1]Electricity and CHPs'!C28</f>
        <v>3.9824753289873475E-5</v>
      </c>
      <c r="H70" s="1">
        <f>'[1]Electricity and CHPs'!D28</f>
        <v>9.6091059102174526E-4</v>
      </c>
      <c r="I70" s="1">
        <f>'[1]Electricity and CHPs'!E28</f>
        <v>5.4664905576510018E-4</v>
      </c>
      <c r="J70" s="1">
        <f>'[1]Electricity and CHPs'!F28</f>
        <v>1.2872819840626028E-3</v>
      </c>
      <c r="K70" s="1">
        <f>'[1]Electricity and CHPs'!G28</f>
        <v>7.5118125607197108E-6</v>
      </c>
    </row>
    <row r="71" spans="1:11" x14ac:dyDescent="0.3">
      <c r="A71" s="5" t="str">
        <f t="shared" si="53"/>
        <v>STEM</v>
      </c>
      <c r="B71" s="5" t="str">
        <f t="shared" si="54"/>
        <v>SPS1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7.0503209445148748E-2</v>
      </c>
      <c r="G71" s="1">
        <f>'[1]Electricity and CHPs'!C41</f>
        <v>0.17143162153793365</v>
      </c>
      <c r="H71" s="1">
        <f>'[1]Electricity and CHPs'!D41</f>
        <v>1.4616902270944743E-2</v>
      </c>
      <c r="I71" s="1">
        <f>'[1]Electricity and CHPs'!E41</f>
        <v>0.17030107191532515</v>
      </c>
      <c r="J71" s="1">
        <f>'[1]Electricity and CHPs'!F41</f>
        <v>0</v>
      </c>
      <c r="K71" s="1">
        <f>'[1]Electricity and CHPs'!G41</f>
        <v>0</v>
      </c>
    </row>
    <row r="72" spans="1:11" x14ac:dyDescent="0.3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0.11190646524933834</v>
      </c>
      <c r="G72" s="1">
        <f t="shared" ref="G72:K72" si="56">SUM(G73:G75)</f>
        <v>0.17152919337572339</v>
      </c>
      <c r="H72" s="1">
        <f t="shared" si="56"/>
        <v>1.8432703376882353E-2</v>
      </c>
      <c r="I72" s="1">
        <f t="shared" si="56"/>
        <v>0.17153536948186218</v>
      </c>
      <c r="J72" s="1">
        <f t="shared" si="56"/>
        <v>0.17153759780277478</v>
      </c>
      <c r="K72" s="1">
        <f t="shared" si="56"/>
        <v>3.4592893257080103E-5</v>
      </c>
    </row>
    <row r="73" spans="1:11" x14ac:dyDescent="0.3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3.9601627652622692E-2</v>
      </c>
      <c r="G73" s="1">
        <f t="shared" ref="G73:K73" si="57">G69</f>
        <v>5.7747084499879005E-5</v>
      </c>
      <c r="H73" s="1">
        <f t="shared" si="57"/>
        <v>2.8548905149158631E-3</v>
      </c>
      <c r="I73" s="1">
        <f t="shared" si="57"/>
        <v>6.8764851077192726E-4</v>
      </c>
      <c r="J73" s="1">
        <f t="shared" si="57"/>
        <v>0.17025031581871217</v>
      </c>
      <c r="K73" s="1">
        <f t="shared" si="57"/>
        <v>2.7081080696360391E-5</v>
      </c>
    </row>
    <row r="74" spans="1:11" x14ac:dyDescent="0.3">
      <c r="A74" s="5" t="str">
        <f t="shared" si="43"/>
        <v>STEM</v>
      </c>
      <c r="B74" s="5" t="str">
        <f t="shared" si="44"/>
        <v>SPS1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1.8016281515669057E-3</v>
      </c>
      <c r="G74" s="1">
        <f>'[1]Electricity and CHPs'!C28</f>
        <v>3.9824753289873475E-5</v>
      </c>
      <c r="H74" s="1">
        <f>'[1]Electricity and CHPs'!D28</f>
        <v>9.6091059102174526E-4</v>
      </c>
      <c r="I74" s="1">
        <f>'[1]Electricity and CHPs'!E28</f>
        <v>5.4664905576510018E-4</v>
      </c>
      <c r="J74" s="1">
        <f>'[1]Electricity and CHPs'!F28</f>
        <v>1.2872819840626028E-3</v>
      </c>
      <c r="K74" s="1">
        <f>'[1]Electricity and CHPs'!G28</f>
        <v>7.5118125607197108E-6</v>
      </c>
    </row>
    <row r="75" spans="1:11" x14ac:dyDescent="0.3">
      <c r="A75" s="5" t="str">
        <f t="shared" si="43"/>
        <v>STEM</v>
      </c>
      <c r="B75" s="5" t="str">
        <f t="shared" si="44"/>
        <v>SPS1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7.0503209445148748E-2</v>
      </c>
      <c r="G75" s="1">
        <f>'[1]Electricity and CHPs'!C41</f>
        <v>0.17143162153793365</v>
      </c>
      <c r="H75" s="1">
        <f>'[1]Electricity and CHPs'!D41</f>
        <v>1.4616902270944743E-2</v>
      </c>
      <c r="I75" s="1">
        <f>'[1]Electricity and CHPs'!E41</f>
        <v>0.17030107191532515</v>
      </c>
      <c r="J75" s="1">
        <f>'[1]Electricity and CHPs'!F41</f>
        <v>0</v>
      </c>
      <c r="K75" s="1">
        <f>'[1]Electricity and CHPs'!G41</f>
        <v>0</v>
      </c>
    </row>
    <row r="76" spans="1:11" x14ac:dyDescent="0.3">
      <c r="A76" s="5" t="str">
        <f t="shared" ref="A76:C77" si="58">A74</f>
        <v>STEM</v>
      </c>
      <c r="B76" s="5" t="str">
        <f t="shared" si="58"/>
        <v>SPS1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3">
      <c r="A77" s="5" t="str">
        <f t="shared" si="58"/>
        <v>STEM</v>
      </c>
      <c r="B77" s="5" t="str">
        <f t="shared" si="58"/>
        <v>SPS1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">
      <c r="A78" s="5" t="str">
        <f t="shared" si="43"/>
        <v>STEM</v>
      </c>
      <c r="B78" s="5" t="str">
        <f t="shared" si="44"/>
        <v>SPS1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">
      <c r="A79" s="5" t="str">
        <f t="shared" si="43"/>
        <v>STEM</v>
      </c>
      <c r="B79" s="5" t="str">
        <f t="shared" si="44"/>
        <v>SPS1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">
      <c r="A80" s="5" t="str">
        <f t="shared" si="43"/>
        <v>STEM</v>
      </c>
      <c r="B80" s="5" t="str">
        <f t="shared" si="44"/>
        <v>SPS1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3.2333449594913839</v>
      </c>
      <c r="G80" s="1">
        <f t="shared" ref="G80:K80" si="60">SUM(G81:G95)</f>
        <v>1.9062458245688239</v>
      </c>
      <c r="H80" s="1">
        <f t="shared" si="60"/>
        <v>1.2580871157780014</v>
      </c>
      <c r="I80" s="1">
        <f t="shared" si="60"/>
        <v>2.0847669154335753</v>
      </c>
      <c r="J80" s="1">
        <f t="shared" si="60"/>
        <v>1.9444290696998259</v>
      </c>
      <c r="K80" s="1">
        <f t="shared" si="60"/>
        <v>1.8158969085493304</v>
      </c>
    </row>
    <row r="81" spans="1:11" x14ac:dyDescent="0.3">
      <c r="A81" s="5" t="str">
        <f t="shared" si="43"/>
        <v>STEM</v>
      </c>
      <c r="B81" s="5" t="str">
        <f t="shared" si="44"/>
        <v>SPS1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1.723254886922768E-5</v>
      </c>
      <c r="K81" s="1">
        <f>'[1]Electricity and CHPs'!G21</f>
        <v>2.3543284870301984E-2</v>
      </c>
    </row>
    <row r="82" spans="1:11" x14ac:dyDescent="0.3">
      <c r="A82" s="5" t="str">
        <f t="shared" si="43"/>
        <v>STEM</v>
      </c>
      <c r="B82" s="5" t="str">
        <f t="shared" si="44"/>
        <v>SPS1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0</v>
      </c>
      <c r="H82" s="1">
        <f>'[1]Electricity and CHPs'!D22</f>
        <v>0</v>
      </c>
      <c r="I82" s="1">
        <f>'[1]Electricity and CHPs'!E22</f>
        <v>0</v>
      </c>
      <c r="J82" s="1">
        <f>'[1]Electricity and CHPs'!F22</f>
        <v>9.1186138116022824E-6</v>
      </c>
      <c r="K82" s="1">
        <f>'[1]Electricity and CHPs'!G22</f>
        <v>1.6402265461865941E-2</v>
      </c>
    </row>
    <row r="83" spans="1:11" x14ac:dyDescent="0.3">
      <c r="A83" s="5" t="str">
        <f t="shared" si="43"/>
        <v>STEM</v>
      </c>
      <c r="B83" s="5" t="str">
        <f t="shared" si="44"/>
        <v>SPS1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0</v>
      </c>
      <c r="K83" s="1">
        <f>'[1]Electricity and CHPs'!G23</f>
        <v>0</v>
      </c>
    </row>
    <row r="84" spans="1:11" x14ac:dyDescent="0.3">
      <c r="A84" s="5" t="str">
        <f t="shared" si="43"/>
        <v>STEM</v>
      </c>
      <c r="B84" s="5" t="str">
        <f t="shared" si="44"/>
        <v>SPS1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0.96588161542804485</v>
      </c>
      <c r="G84" s="1">
        <f>'[1]Electricity and CHPs'!C24</f>
        <v>3.1149661196585931E-4</v>
      </c>
      <c r="H84" s="1">
        <f>'[1]Electricity and CHPs'!D24</f>
        <v>8.2284930667525589E-4</v>
      </c>
      <c r="I84" s="1">
        <f>'[1]Electricity and CHPs'!E24</f>
        <v>0</v>
      </c>
      <c r="J84" s="1">
        <f>'[1]Electricity and CHPs'!F24</f>
        <v>0</v>
      </c>
      <c r="K84" s="1">
        <f>'[1]Electricity and CHPs'!G24</f>
        <v>0</v>
      </c>
    </row>
    <row r="85" spans="1:11" x14ac:dyDescent="0.3">
      <c r="A85" s="5" t="str">
        <f t="shared" si="43"/>
        <v>STEM</v>
      </c>
      <c r="B85" s="5" t="str">
        <f t="shared" si="44"/>
        <v>SPS1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0</v>
      </c>
      <c r="K85" s="1">
        <f>'[1]Electricity and CHPs'!G29</f>
        <v>0</v>
      </c>
    </row>
    <row r="86" spans="1:11" x14ac:dyDescent="0.3">
      <c r="A86" s="5" t="str">
        <f t="shared" si="43"/>
        <v>STEM</v>
      </c>
      <c r="B86" s="5" t="str">
        <f t="shared" si="44"/>
        <v>SPS1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0.66996813203348582</v>
      </c>
      <c r="G86" s="1">
        <f>'[1]Electricity and CHPs'!C39</f>
        <v>9.0060228466066275E-2</v>
      </c>
      <c r="H86" s="1">
        <f>'[1]Electricity and CHPs'!D39</f>
        <v>5.3568052044241497E-2</v>
      </c>
      <c r="I86" s="1">
        <f>'[1]Electricity and CHPs'!E39</f>
        <v>0.60753025978258324</v>
      </c>
      <c r="J86" s="1">
        <f>'[1]Electricity and CHPs'!F39</f>
        <v>0.65828330743056529</v>
      </c>
      <c r="K86" s="1">
        <f>'[1]Electricity and CHPs'!G39</f>
        <v>0.42302023077529527</v>
      </c>
    </row>
    <row r="87" spans="1:11" x14ac:dyDescent="0.3">
      <c r="A87" s="5" t="str">
        <f t="shared" si="43"/>
        <v>STEM</v>
      </c>
      <c r="B87" s="5" t="str">
        <f t="shared" si="44"/>
        <v>SPS1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5.7130654368989422E-3</v>
      </c>
      <c r="K87" s="1">
        <f>'[1]Electricity and CHPs'!G40</f>
        <v>0.24460640016864854</v>
      </c>
    </row>
    <row r="88" spans="1:11" x14ac:dyDescent="0.3">
      <c r="A88" s="5" t="str">
        <f t="shared" si="43"/>
        <v>STEM</v>
      </c>
      <c r="B88" s="5" t="str">
        <f t="shared" si="44"/>
        <v>SPS1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7.5310890057004047E-4</v>
      </c>
      <c r="J88" s="1">
        <f>'[1]Electricity and CHPs'!F47</f>
        <v>6.0469645103298116E-3</v>
      </c>
      <c r="K88" s="1">
        <f>'[1]Electricity and CHPs'!G47</f>
        <v>2.3644720063256399E-3</v>
      </c>
    </row>
    <row r="89" spans="1:11" x14ac:dyDescent="0.3">
      <c r="A89" s="5" t="str">
        <f t="shared" si="43"/>
        <v>STEM</v>
      </c>
      <c r="B89" s="5" t="str">
        <f t="shared" si="44"/>
        <v>SPS1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1.5514049683667647E-2</v>
      </c>
      <c r="G89" s="1">
        <f>'[1]Electricity and CHPs'!C48</f>
        <v>3.269290776464805E-3</v>
      </c>
      <c r="H89" s="1">
        <f>'[1]Electricity and CHPs'!D48</f>
        <v>4.5627235676317544E-3</v>
      </c>
      <c r="I89" s="1">
        <f>'[1]Electricity and CHPs'!E48</f>
        <v>1.0533103005363555E-2</v>
      </c>
      <c r="J89" s="1">
        <f>'[1]Electricity and CHPs'!F48</f>
        <v>2.7351947637291696E-3</v>
      </c>
      <c r="K89" s="1">
        <f>'[1]Electricity and CHPs'!G48</f>
        <v>0</v>
      </c>
    </row>
    <row r="90" spans="1:11" x14ac:dyDescent="0.3">
      <c r="A90" s="5" t="str">
        <f t="shared" si="43"/>
        <v>STEM</v>
      </c>
      <c r="B90" s="5" t="str">
        <f t="shared" si="44"/>
        <v>SPS1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0</v>
      </c>
      <c r="J90" s="1">
        <f>'[1]Electricity and CHPs'!F49</f>
        <v>0</v>
      </c>
      <c r="K90" s="1">
        <f>'[1]Electricity and CHPs'!G49</f>
        <v>0</v>
      </c>
    </row>
    <row r="91" spans="1:11" x14ac:dyDescent="0.3">
      <c r="A91" s="5" t="str">
        <f t="shared" si="43"/>
        <v>STEM</v>
      </c>
      <c r="B91" s="5" t="str">
        <f t="shared" si="44"/>
        <v>SPS1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2.821057945881526E-2</v>
      </c>
      <c r="G91" s="1">
        <f>'[1]Electricity and CHPs'!C51</f>
        <v>8.0758637580903472E-2</v>
      </c>
      <c r="H91" s="1">
        <f>'[1]Electricity and CHPs'!D51</f>
        <v>8.1758565181699647E-2</v>
      </c>
      <c r="I91" s="1">
        <f>'[1]Electricity and CHPs'!E51</f>
        <v>0.32897878225382798</v>
      </c>
      <c r="J91" s="1">
        <f>'[1]Electricity and CHPs'!F51</f>
        <v>0.15160840242851634</v>
      </c>
      <c r="K91" s="1">
        <f>'[1]Electricity and CHPs'!G51</f>
        <v>0</v>
      </c>
    </row>
    <row r="92" spans="1:11" x14ac:dyDescent="0.3">
      <c r="A92" s="5" t="str">
        <f t="shared" si="43"/>
        <v>STEM</v>
      </c>
      <c r="B92" s="5" t="str">
        <f t="shared" si="44"/>
        <v>SPS1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0</v>
      </c>
      <c r="J92" s="1">
        <f>'[1]Electricity and CHPs'!F52</f>
        <v>0</v>
      </c>
      <c r="K92" s="1">
        <f>'[1]Electricity and CHPs'!G52</f>
        <v>0</v>
      </c>
    </row>
    <row r="93" spans="1:11" x14ac:dyDescent="0.3">
      <c r="A93" s="5" t="str">
        <f t="shared" si="43"/>
        <v>STEM</v>
      </c>
      <c r="B93" s="5" t="str">
        <f t="shared" si="44"/>
        <v>SPS1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0.95936644985496844</v>
      </c>
      <c r="G93" s="1">
        <f>'[1]Electricity and CHPs'!C54</f>
        <v>1.1059584550161456</v>
      </c>
      <c r="H93" s="1">
        <f>'[1]Electricity and CHPs'!D54</f>
        <v>1.1059582804628141</v>
      </c>
      <c r="I93" s="1">
        <f>'[1]Electricity and CHPs'!E54</f>
        <v>1.1059583379508706</v>
      </c>
      <c r="J93" s="1">
        <f>'[1]Electricity and CHPs'!F54</f>
        <v>1.1059624929928029</v>
      </c>
      <c r="K93" s="1">
        <f>'[1]Electricity and CHPs'!G54</f>
        <v>1.105960255266893</v>
      </c>
    </row>
    <row r="94" spans="1:11" x14ac:dyDescent="0.3">
      <c r="A94" s="5" t="str">
        <f t="shared" si="43"/>
        <v>STEM</v>
      </c>
      <c r="B94" s="5" t="str">
        <f t="shared" si="44"/>
        <v>SPS1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0.59440413303240169</v>
      </c>
      <c r="G94" s="1">
        <f>'[1]Electricity and CHPs'!C55</f>
        <v>0.62588771611727778</v>
      </c>
      <c r="H94" s="1">
        <f>'[1]Electricity and CHPs'!D55</f>
        <v>1.1416645214939066E-2</v>
      </c>
      <c r="I94" s="1">
        <f>'[1]Electricity and CHPs'!E55</f>
        <v>3.1013323540359645E-2</v>
      </c>
      <c r="J94" s="1">
        <f>'[1]Electricity and CHPs'!F55</f>
        <v>1.4053290974302439E-2</v>
      </c>
      <c r="K94" s="1">
        <f>'[1]Electricity and CHPs'!G55</f>
        <v>0</v>
      </c>
    </row>
    <row r="95" spans="1:11" x14ac:dyDescent="0.3">
      <c r="A95" s="5" t="str">
        <f t="shared" si="43"/>
        <v>STEM</v>
      </c>
      <c r="B95" s="5" t="str">
        <f t="shared" si="44"/>
        <v>SPS1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0</v>
      </c>
      <c r="J95" s="1">
        <f>'[1]Electricity and CHPs'!F58</f>
        <v>0</v>
      </c>
      <c r="K95" s="1">
        <f>'[1]Electricity and CHPs'!G58</f>
        <v>0</v>
      </c>
    </row>
    <row r="96" spans="1:11" x14ac:dyDescent="0.3">
      <c r="A96" s="5" t="str">
        <f t="shared" ref="A96:A111" si="61">A95</f>
        <v>STEM</v>
      </c>
      <c r="B96" s="5" t="str">
        <f t="shared" ref="B96:B111" si="62">B95</f>
        <v>SPS1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2.2147897271103645</v>
      </c>
      <c r="G96" s="1">
        <f t="shared" ref="G96:K96" si="65">G80-G112</f>
        <v>0.77641313109553223</v>
      </c>
      <c r="H96" s="1">
        <f t="shared" si="65"/>
        <v>0.14783045061913813</v>
      </c>
      <c r="I96" s="1">
        <f t="shared" si="65"/>
        <v>0.91559008607198256</v>
      </c>
      <c r="J96" s="1">
        <f t="shared" si="65"/>
        <v>0.72045707529046621</v>
      </c>
      <c r="K96" s="1">
        <f t="shared" si="65"/>
        <v>0.29883387604096612</v>
      </c>
    </row>
    <row r="97" spans="1:11" x14ac:dyDescent="0.3">
      <c r="A97" s="5" t="str">
        <f t="shared" si="61"/>
        <v>STEM</v>
      </c>
      <c r="B97" s="5" t="str">
        <f t="shared" si="62"/>
        <v>SPS1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1.4807163580548974E-5</v>
      </c>
      <c r="K97" s="1">
        <f t="shared" si="66"/>
        <v>9.9100828785212772E-3</v>
      </c>
    </row>
    <row r="98" spans="1:11" x14ac:dyDescent="0.3">
      <c r="A98" s="5" t="str">
        <f t="shared" si="61"/>
        <v>STEM</v>
      </c>
      <c r="B98" s="5" t="str">
        <f t="shared" si="62"/>
        <v>SPS1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0</v>
      </c>
      <c r="H98" s="1">
        <f t="shared" si="67"/>
        <v>0</v>
      </c>
      <c r="I98" s="1">
        <f t="shared" si="67"/>
        <v>0</v>
      </c>
      <c r="J98" s="1">
        <f t="shared" si="67"/>
        <v>7.835219697380697E-6</v>
      </c>
      <c r="K98" s="1">
        <f t="shared" si="67"/>
        <v>6.9042111590655701E-3</v>
      </c>
    </row>
    <row r="99" spans="1:11" x14ac:dyDescent="0.3">
      <c r="A99" s="5" t="str">
        <f t="shared" si="61"/>
        <v>STEM</v>
      </c>
      <c r="B99" s="5" t="str">
        <f t="shared" si="62"/>
        <v>SPS1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0</v>
      </c>
      <c r="K99" s="1">
        <f t="shared" si="68"/>
        <v>0</v>
      </c>
    </row>
    <row r="100" spans="1:11" x14ac:dyDescent="0.3">
      <c r="A100" s="5" t="str">
        <f t="shared" si="61"/>
        <v>STEM</v>
      </c>
      <c r="B100" s="5" t="str">
        <f t="shared" si="62"/>
        <v>SPS1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0.94074093945454074</v>
      </c>
      <c r="G100" s="1">
        <f t="shared" si="69"/>
        <v>3.0220401948520732E-4</v>
      </c>
      <c r="H100" s="1">
        <f t="shared" si="69"/>
        <v>7.9959978360068771E-4</v>
      </c>
      <c r="I100" s="1">
        <f t="shared" si="69"/>
        <v>0</v>
      </c>
      <c r="J100" s="1">
        <f t="shared" si="69"/>
        <v>0</v>
      </c>
      <c r="K100" s="1">
        <f t="shared" si="69"/>
        <v>0</v>
      </c>
    </row>
    <row r="101" spans="1:11" x14ac:dyDescent="0.3">
      <c r="A101" s="5" t="str">
        <f t="shared" si="61"/>
        <v>STEM</v>
      </c>
      <c r="B101" s="5" t="str">
        <f t="shared" si="62"/>
        <v>SPS1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0</v>
      </c>
      <c r="K101" s="1">
        <f t="shared" si="70"/>
        <v>0</v>
      </c>
    </row>
    <row r="102" spans="1:11" x14ac:dyDescent="0.3">
      <c r="A102" s="5" t="str">
        <f t="shared" si="61"/>
        <v>STEM</v>
      </c>
      <c r="B102" s="5" t="str">
        <f t="shared" si="62"/>
        <v>SPS1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0.65252970950738431</v>
      </c>
      <c r="G102" s="1">
        <f t="shared" si="71"/>
        <v>8.7373544342704779E-2</v>
      </c>
      <c r="H102" s="1">
        <f t="shared" si="71"/>
        <v>5.2054492207757631E-2</v>
      </c>
      <c r="I102" s="1">
        <f t="shared" si="71"/>
        <v>0.56829159004330254</v>
      </c>
      <c r="J102" s="1">
        <f t="shared" si="71"/>
        <v>0.56563359775958899</v>
      </c>
      <c r="K102" s="1">
        <f t="shared" si="71"/>
        <v>0.17806204908825032</v>
      </c>
    </row>
    <row r="103" spans="1:11" x14ac:dyDescent="0.3">
      <c r="A103" s="5" t="str">
        <f t="shared" si="61"/>
        <v>STEM</v>
      </c>
      <c r="B103" s="5" t="str">
        <f t="shared" si="62"/>
        <v>SPS1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4.9089832915897849E-3</v>
      </c>
      <c r="K103" s="1">
        <f t="shared" si="72"/>
        <v>0.1029622549122626</v>
      </c>
    </row>
    <row r="104" spans="1:11" x14ac:dyDescent="0.3">
      <c r="A104" s="5" t="str">
        <f t="shared" si="61"/>
        <v>STEM</v>
      </c>
      <c r="B104" s="5" t="str">
        <f t="shared" si="62"/>
        <v>SPS1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7.0446771611651869E-4</v>
      </c>
      <c r="J104" s="1">
        <f t="shared" si="73"/>
        <v>5.1958879298533295E-3</v>
      </c>
      <c r="K104" s="1">
        <f t="shared" si="73"/>
        <v>9.9527800286647165E-4</v>
      </c>
    </row>
    <row r="105" spans="1:11" x14ac:dyDescent="0.3">
      <c r="A105" s="5" t="str">
        <f t="shared" si="61"/>
        <v>STEM</v>
      </c>
      <c r="B105" s="5" t="str">
        <f t="shared" si="62"/>
        <v>SPS1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1.5110238605887599E-2</v>
      </c>
      <c r="G105" s="1">
        <f t="shared" si="74"/>
        <v>3.1717610258369827E-3</v>
      </c>
      <c r="H105" s="1">
        <f t="shared" si="74"/>
        <v>4.4338042794851134E-3</v>
      </c>
      <c r="I105" s="1">
        <f t="shared" si="74"/>
        <v>9.8527995249983215E-3</v>
      </c>
      <c r="J105" s="1">
        <f t="shared" si="74"/>
        <v>2.3502313324943406E-3</v>
      </c>
      <c r="K105" s="1">
        <f t="shared" si="74"/>
        <v>0</v>
      </c>
    </row>
    <row r="106" spans="1:11" x14ac:dyDescent="0.3">
      <c r="A106" s="5" t="str">
        <f t="shared" si="61"/>
        <v>STEM</v>
      </c>
      <c r="B106" s="5" t="str">
        <f t="shared" si="62"/>
        <v>SPS1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0</v>
      </c>
      <c r="J106" s="1">
        <f t="shared" si="75"/>
        <v>0</v>
      </c>
      <c r="K106" s="1">
        <f t="shared" si="75"/>
        <v>0</v>
      </c>
    </row>
    <row r="107" spans="1:11" x14ac:dyDescent="0.3">
      <c r="A107" s="5" t="str">
        <f t="shared" si="61"/>
        <v>STEM</v>
      </c>
      <c r="B107" s="5" t="str">
        <f t="shared" si="62"/>
        <v>SPS1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2.7476293780456469E-2</v>
      </c>
      <c r="G107" s="1">
        <f t="shared" si="76"/>
        <v>7.8349439279850178E-2</v>
      </c>
      <c r="H107" s="1">
        <f t="shared" si="76"/>
        <v>7.9448485277256467E-2</v>
      </c>
      <c r="I107" s="1">
        <f t="shared" si="76"/>
        <v>0.30773096853553134</v>
      </c>
      <c r="J107" s="1">
        <f t="shared" si="76"/>
        <v>0.13027036406398712</v>
      </c>
      <c r="K107" s="1">
        <f t="shared" si="76"/>
        <v>0</v>
      </c>
    </row>
    <row r="108" spans="1:11" x14ac:dyDescent="0.3">
      <c r="A108" s="5" t="str">
        <f t="shared" si="61"/>
        <v>STEM</v>
      </c>
      <c r="B108" s="5" t="str">
        <f t="shared" si="62"/>
        <v>SPS1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0</v>
      </c>
      <c r="J108" s="1">
        <f t="shared" si="77"/>
        <v>0</v>
      </c>
      <c r="K108" s="1">
        <f t="shared" si="77"/>
        <v>0</v>
      </c>
    </row>
    <row r="109" spans="1:11" x14ac:dyDescent="0.3">
      <c r="A109" s="5" t="str">
        <f t="shared" si="61"/>
        <v>STEM</v>
      </c>
      <c r="B109" s="5" t="str">
        <f t="shared" si="62"/>
        <v>SPS1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3">
      <c r="A110" s="5" t="str">
        <f t="shared" si="61"/>
        <v>STEM</v>
      </c>
      <c r="B110" s="5" t="str">
        <f t="shared" si="62"/>
        <v>SPS1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0.57893254576209552</v>
      </c>
      <c r="G110" s="1">
        <f t="shared" si="79"/>
        <v>0.60721618242765507</v>
      </c>
      <c r="H110" s="1">
        <f t="shared" si="79"/>
        <v>1.1094069071038104E-2</v>
      </c>
      <c r="I110" s="1">
        <f t="shared" si="79"/>
        <v>2.9010260252033675E-2</v>
      </c>
      <c r="J110" s="1">
        <f t="shared" si="79"/>
        <v>1.2075368529674434E-2</v>
      </c>
      <c r="K110" s="1">
        <f t="shared" si="79"/>
        <v>0</v>
      </c>
    </row>
    <row r="111" spans="1:11" x14ac:dyDescent="0.3">
      <c r="A111" s="5" t="str">
        <f t="shared" si="61"/>
        <v>STEM</v>
      </c>
      <c r="B111" s="5" t="str">
        <f t="shared" si="62"/>
        <v>SPS1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0</v>
      </c>
      <c r="J111" s="1">
        <f t="shared" si="80"/>
        <v>0</v>
      </c>
      <c r="K111" s="1">
        <f t="shared" si="80"/>
        <v>0</v>
      </c>
    </row>
    <row r="112" spans="1:11" x14ac:dyDescent="0.3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1.0185552323810192</v>
      </c>
      <c r="G112" s="1">
        <f t="shared" ref="G112:K112" si="81">SUM(G113:G127)</f>
        <v>1.1298326934732916</v>
      </c>
      <c r="H112" s="1">
        <f t="shared" si="81"/>
        <v>1.1102566651588632</v>
      </c>
      <c r="I112" s="1">
        <f t="shared" si="81"/>
        <v>1.1691768293615927</v>
      </c>
      <c r="J112" s="1">
        <f t="shared" si="81"/>
        <v>1.2239719944093597</v>
      </c>
      <c r="K112" s="1">
        <f t="shared" si="81"/>
        <v>1.5170630325083643</v>
      </c>
    </row>
    <row r="113" spans="1:11" x14ac:dyDescent="0.3">
      <c r="A113" s="5" t="str">
        <f t="shared" si="43"/>
        <v>STEM</v>
      </c>
      <c r="B113" s="5" t="str">
        <f t="shared" si="44"/>
        <v>SPS1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2.4253852886787064E-6</v>
      </c>
      <c r="K113" s="1">
        <f>'[1]Electricity and CHPs_IN'!Q$23/SUM('[1]Electricity and CHPs_IN'!Q$22:Q$23)*K81</f>
        <v>1.3633201991780707E-2</v>
      </c>
    </row>
    <row r="114" spans="1:11" x14ac:dyDescent="0.3">
      <c r="A114" s="5" t="str">
        <f t="shared" si="43"/>
        <v>STEM</v>
      </c>
      <c r="B114" s="5" t="str">
        <f t="shared" si="44"/>
        <v>SPS1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0</v>
      </c>
      <c r="H114" s="1">
        <f>'[1]Electricity and CHPs_IN'!N$23/SUM('[1]Electricity and CHPs_IN'!N$22:N$23)*H82</f>
        <v>0</v>
      </c>
      <c r="I114" s="1">
        <f>'[1]Electricity and CHPs_IN'!O$23/SUM('[1]Electricity and CHPs_IN'!O$22:O$23)*I82</f>
        <v>0</v>
      </c>
      <c r="J114" s="1">
        <f>'[1]Electricity and CHPs_IN'!P$23/SUM('[1]Electricity and CHPs_IN'!P$22:P$23)*J82</f>
        <v>1.2833941142215854E-6</v>
      </c>
      <c r="K114" s="1">
        <f>'[1]Electricity and CHPs_IN'!Q$23/SUM('[1]Electricity and CHPs_IN'!Q$22:Q$23)*K82</f>
        <v>9.4980543028003704E-3</v>
      </c>
    </row>
    <row r="115" spans="1:11" x14ac:dyDescent="0.3">
      <c r="A115" s="5" t="str">
        <f t="shared" si="43"/>
        <v>STEM</v>
      </c>
      <c r="B115" s="5" t="str">
        <f t="shared" si="44"/>
        <v>SPS1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0</v>
      </c>
      <c r="K115" s="1">
        <f>'[1]Electricity and CHPs_IN'!Q$23/SUM('[1]Electricity and CHPs_IN'!Q$22:Q$23)*K83</f>
        <v>0</v>
      </c>
    </row>
    <row r="116" spans="1:11" x14ac:dyDescent="0.3">
      <c r="A116" s="5" t="str">
        <f t="shared" si="43"/>
        <v>STEM</v>
      </c>
      <c r="B116" s="5" t="str">
        <f t="shared" si="44"/>
        <v>SPS1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2.514067597350416E-2</v>
      </c>
      <c r="G116" s="1">
        <f>'[1]Electricity and CHPs_IN'!M$23/SUM('[1]Electricity and CHPs_IN'!M$22:M$23)*G84</f>
        <v>9.29259248065201E-6</v>
      </c>
      <c r="H116" s="1">
        <f>'[1]Electricity and CHPs_IN'!N$23/SUM('[1]Electricity and CHPs_IN'!N$22:N$23)*H84</f>
        <v>2.3249523074568225E-5</v>
      </c>
      <c r="I116" s="1">
        <f>'[1]Electricity and CHPs_IN'!O$23/SUM('[1]Electricity and CHPs_IN'!O$22:O$23)*I84</f>
        <v>0</v>
      </c>
      <c r="J116" s="1">
        <f>'[1]Electricity and CHPs_IN'!P$23/SUM('[1]Electricity and CHPs_IN'!P$22:P$23)*J84</f>
        <v>0</v>
      </c>
      <c r="K116" s="1">
        <f>'[1]Electricity and CHPs_IN'!Q$23/SUM('[1]Electricity and CHPs_IN'!Q$22:Q$23)*K84</f>
        <v>0</v>
      </c>
    </row>
    <row r="117" spans="1:11" x14ac:dyDescent="0.3">
      <c r="A117" s="5" t="str">
        <f t="shared" si="43"/>
        <v>STEM</v>
      </c>
      <c r="B117" s="5" t="str">
        <f t="shared" si="44"/>
        <v>SPS1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0</v>
      </c>
      <c r="K117" s="1">
        <f>'[1]Electricity and CHPs_IN'!Q$23/SUM('[1]Electricity and CHPs_IN'!Q$22:Q$23)*K85</f>
        <v>0</v>
      </c>
    </row>
    <row r="118" spans="1:11" x14ac:dyDescent="0.3">
      <c r="A118" s="5" t="str">
        <f t="shared" si="43"/>
        <v>STEM</v>
      </c>
      <c r="B118" s="5" t="str">
        <f t="shared" si="44"/>
        <v>SPS1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1.7438422526101494E-2</v>
      </c>
      <c r="G118" s="1">
        <f>'[1]Electricity and CHPs_IN'!M$23/SUM('[1]Electricity and CHPs_IN'!M$22:M$23)*G86</f>
        <v>2.686684123361492E-3</v>
      </c>
      <c r="H118" s="1">
        <f>'[1]Electricity and CHPs_IN'!N$23/SUM('[1]Electricity and CHPs_IN'!N$22:N$23)*H86</f>
        <v>1.5135598364838677E-3</v>
      </c>
      <c r="I118" s="1">
        <f>'[1]Electricity and CHPs_IN'!O$23/SUM('[1]Electricity and CHPs_IN'!O$22:O$23)*I86</f>
        <v>3.9238669739280745E-2</v>
      </c>
      <c r="J118" s="1">
        <f>'[1]Electricity and CHPs_IN'!P$23/SUM('[1]Electricity and CHPs_IN'!P$22:P$23)*J86</f>
        <v>9.2649709670976285E-2</v>
      </c>
      <c r="K118" s="1">
        <f>'[1]Electricity and CHPs_IN'!Q$23/SUM('[1]Electricity and CHPs_IN'!Q$22:Q$23)*K86</f>
        <v>0.24495818168704495</v>
      </c>
    </row>
    <row r="119" spans="1:11" x14ac:dyDescent="0.3">
      <c r="A119" s="5" t="str">
        <f t="shared" si="43"/>
        <v>STEM</v>
      </c>
      <c r="B119" s="5" t="str">
        <f t="shared" si="44"/>
        <v>SPS1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8.0408214530915698E-4</v>
      </c>
      <c r="K119" s="1">
        <f>'[1]Electricity and CHPs_IN'!Q$23/SUM('[1]Electricity and CHPs_IN'!Q$22:Q$23)*K87</f>
        <v>0.14164414525638594</v>
      </c>
    </row>
    <row r="120" spans="1:11" x14ac:dyDescent="0.3">
      <c r="A120" s="5" t="str">
        <f t="shared" si="43"/>
        <v>STEM</v>
      </c>
      <c r="B120" s="5" t="str">
        <f t="shared" si="44"/>
        <v>SPS1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4.8641184453521783E-5</v>
      </c>
      <c r="J120" s="1">
        <f>'[1]Electricity and CHPs_IN'!P$23/SUM('[1]Electricity and CHPs_IN'!P$22:P$23)*J88</f>
        <v>8.5107658047648208E-4</v>
      </c>
      <c r="K120" s="1">
        <f>'[1]Electricity and CHPs_IN'!Q$23/SUM('[1]Electricity and CHPs_IN'!Q$22:Q$23)*K88</f>
        <v>1.3691940034591683E-3</v>
      </c>
    </row>
    <row r="121" spans="1:11" x14ac:dyDescent="0.3">
      <c r="A121" s="5" t="str">
        <f t="shared" si="43"/>
        <v>STEM</v>
      </c>
      <c r="B121" s="5" t="str">
        <f t="shared" si="44"/>
        <v>SPS1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4.0381107778004842E-4</v>
      </c>
      <c r="G121" s="1">
        <f>'[1]Electricity and CHPs_IN'!M$23/SUM('[1]Electricity and CHPs_IN'!M$22:M$23)*G89</f>
        <v>9.7529750627822398E-5</v>
      </c>
      <c r="H121" s="1">
        <f>'[1]Electricity and CHPs_IN'!N$23/SUM('[1]Electricity and CHPs_IN'!N$22:N$23)*H89</f>
        <v>1.2891928814664057E-4</v>
      </c>
      <c r="I121" s="1">
        <f>'[1]Electricity and CHPs_IN'!O$23/SUM('[1]Electricity and CHPs_IN'!O$22:O$23)*I89</f>
        <v>6.8030348036523386E-4</v>
      </c>
      <c r="J121" s="1">
        <f>'[1]Electricity and CHPs_IN'!P$23/SUM('[1]Electricity and CHPs_IN'!P$22:P$23)*J89</f>
        <v>3.8496343123482887E-4</v>
      </c>
      <c r="K121" s="1">
        <f>'[1]Electricity and CHPs_IN'!Q$23/SUM('[1]Electricity and CHPs_IN'!Q$22:Q$23)*K89</f>
        <v>0</v>
      </c>
    </row>
    <row r="122" spans="1:11" x14ac:dyDescent="0.3">
      <c r="A122" s="5" t="str">
        <f t="shared" si="43"/>
        <v>STEM</v>
      </c>
      <c r="B122" s="5" t="str">
        <f t="shared" si="44"/>
        <v>SPS1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0</v>
      </c>
      <c r="J122" s="1">
        <f>'[1]Electricity and CHPs_IN'!P$23/SUM('[1]Electricity and CHPs_IN'!P$22:P$23)*J90</f>
        <v>0</v>
      </c>
      <c r="K122" s="1">
        <f>'[1]Electricity and CHPs_IN'!Q$23/SUM('[1]Electricity and CHPs_IN'!Q$22:Q$23)*K90</f>
        <v>0</v>
      </c>
    </row>
    <row r="123" spans="1:11" x14ac:dyDescent="0.3">
      <c r="A123" s="5" t="str">
        <f t="shared" si="43"/>
        <v>STEM</v>
      </c>
      <c r="B123" s="5" t="str">
        <f t="shared" si="44"/>
        <v>SPS1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7.3428567835879101E-4</v>
      </c>
      <c r="G123" s="1">
        <f>'[1]Electricity and CHPs_IN'!M$23/SUM('[1]Electricity and CHPs_IN'!M$22:M$23)*G91</f>
        <v>2.4091983010532908E-3</v>
      </c>
      <c r="H123" s="1">
        <f>'[1]Electricity and CHPs_IN'!N$23/SUM('[1]Electricity and CHPs_IN'!N$22:N$23)*H91</f>
        <v>2.3100799044431849E-3</v>
      </c>
      <c r="I123" s="1">
        <f>'[1]Electricity and CHPs_IN'!O$23/SUM('[1]Electricity and CHPs_IN'!O$22:O$23)*I91</f>
        <v>2.1247813718296666E-2</v>
      </c>
      <c r="J123" s="1">
        <f>'[1]Electricity and CHPs_IN'!P$23/SUM('[1]Electricity and CHPs_IN'!P$22:P$23)*J91</f>
        <v>2.1338038364529202E-2</v>
      </c>
      <c r="K123" s="1">
        <f>'[1]Electricity and CHPs_IN'!Q$23/SUM('[1]Electricity and CHPs_IN'!Q$22:Q$23)*K91</f>
        <v>0</v>
      </c>
    </row>
    <row r="124" spans="1:11" x14ac:dyDescent="0.3">
      <c r="A124" s="5" t="str">
        <f t="shared" si="43"/>
        <v>STEM</v>
      </c>
      <c r="B124" s="5" t="str">
        <f t="shared" si="44"/>
        <v>SPS1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0</v>
      </c>
      <c r="J124" s="1">
        <f>'[1]Electricity and CHPs_IN'!P$23/SUM('[1]Electricity and CHPs_IN'!P$22:P$23)*J92</f>
        <v>0</v>
      </c>
      <c r="K124" s="1">
        <f>'[1]Electricity and CHPs_IN'!Q$23/SUM('[1]Electricity and CHPs_IN'!Q$22:Q$23)*K92</f>
        <v>0</v>
      </c>
    </row>
    <row r="125" spans="1:11" x14ac:dyDescent="0.3">
      <c r="A125" s="5" t="str">
        <f t="shared" si="43"/>
        <v>STEM</v>
      </c>
      <c r="B125" s="5" t="str">
        <f t="shared" si="44"/>
        <v>SPS1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0.95936644985496844</v>
      </c>
      <c r="G125" s="1">
        <f t="shared" si="83"/>
        <v>1.1059584550161456</v>
      </c>
      <c r="H125" s="1">
        <f t="shared" si="83"/>
        <v>1.1059582804628141</v>
      </c>
      <c r="I125" s="1">
        <f t="shared" si="83"/>
        <v>1.1059583379508706</v>
      </c>
      <c r="J125" s="1">
        <f t="shared" si="83"/>
        <v>1.1059624929928029</v>
      </c>
      <c r="K125" s="1">
        <f t="shared" si="83"/>
        <v>1.105960255266893</v>
      </c>
    </row>
    <row r="126" spans="1:11" x14ac:dyDescent="0.3">
      <c r="A126" s="5" t="str">
        <f t="shared" si="43"/>
        <v>STEM</v>
      </c>
      <c r="B126" s="5" t="str">
        <f t="shared" si="44"/>
        <v>SPS1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1.5471587270306142E-2</v>
      </c>
      <c r="G126" s="1">
        <f>'[1]Electricity and CHPs_IN'!M$23/SUM('[1]Electricity and CHPs_IN'!M$22:M$23)*G94</f>
        <v>1.8671533689622714E-2</v>
      </c>
      <c r="H126" s="1">
        <f>'[1]Electricity and CHPs_IN'!N$23/SUM('[1]Electricity and CHPs_IN'!N$22:N$23)*H94</f>
        <v>3.2257614390096269E-4</v>
      </c>
      <c r="I126" s="1">
        <f>'[1]Electricity and CHPs_IN'!O$23/SUM('[1]Electricity and CHPs_IN'!O$22:O$23)*I94</f>
        <v>2.0030632883259718E-3</v>
      </c>
      <c r="J126" s="1">
        <f>'[1]Electricity and CHPs_IN'!P$23/SUM('[1]Electricity and CHPs_IN'!P$22:P$23)*J94</f>
        <v>1.977922444628005E-3</v>
      </c>
      <c r="K126" s="1">
        <f>'[1]Electricity and CHPs_IN'!Q$23/SUM('[1]Electricity and CHPs_IN'!Q$22:Q$23)*K94</f>
        <v>0</v>
      </c>
    </row>
    <row r="127" spans="1:11" x14ac:dyDescent="0.3">
      <c r="A127" s="5" t="str">
        <f t="shared" si="43"/>
        <v>STEM</v>
      </c>
      <c r="B127" s="5" t="str">
        <f t="shared" si="44"/>
        <v>SPS1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0</v>
      </c>
      <c r="J127" s="1">
        <f>'[1]Electricity and CHPs_IN'!P$23/SUM('[1]Electricity and CHPs_IN'!P$22:P$23)*J95</f>
        <v>0</v>
      </c>
      <c r="K127" s="1">
        <f>'[1]Electricity and CHPs_IN'!Q$23/SUM('[1]Electricity and CHPs_IN'!Q$22:Q$23)*K95</f>
        <v>0</v>
      </c>
    </row>
    <row r="128" spans="1:11" x14ac:dyDescent="0.3">
      <c r="A128" s="5" t="str">
        <f t="shared" si="43"/>
        <v>STEM</v>
      </c>
      <c r="B128" s="5" t="str">
        <f t="shared" si="44"/>
        <v>SPS1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8.2546795752140376</v>
      </c>
      <c r="G128" s="1">
        <f t="shared" ref="G128:K128" si="84">SUM(G129:G134)</f>
        <v>8.9452055462521844</v>
      </c>
      <c r="H128" s="1">
        <f t="shared" si="84"/>
        <v>9.1760215528603961</v>
      </c>
      <c r="I128" s="1">
        <f t="shared" si="84"/>
        <v>9.1336184508457112</v>
      </c>
      <c r="J128" s="1">
        <f t="shared" si="84"/>
        <v>10.083594739637018</v>
      </c>
      <c r="K128" s="1">
        <f t="shared" si="84"/>
        <v>11.022741325834359</v>
      </c>
    </row>
    <row r="129" spans="1:17" x14ac:dyDescent="0.3">
      <c r="A129" s="5" t="str">
        <f t="shared" si="43"/>
        <v>STEM</v>
      </c>
      <c r="B129" s="5" t="str">
        <f t="shared" si="44"/>
        <v>SPS1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6.5070007281871396</v>
      </c>
      <c r="G129" s="1">
        <f>'[1]Electricity and CHPs'!C19</f>
        <v>7.3027684402414126</v>
      </c>
      <c r="H129" s="1">
        <f>'[1]Electricity and CHPs'!D19</f>
        <v>7.4118152733668703</v>
      </c>
      <c r="I129" s="1">
        <f>'[1]Electricity and CHPs'!E19</f>
        <v>7.3981402432060541</v>
      </c>
      <c r="J129" s="1">
        <f>'[1]Electricity and CHPs'!F19</f>
        <v>6.2229955392102987</v>
      </c>
      <c r="K129" s="1">
        <f>'[1]Electricity and CHPs'!G19</f>
        <v>4.6534348809722186</v>
      </c>
    </row>
    <row r="130" spans="1:17" x14ac:dyDescent="0.3">
      <c r="A130" s="5" t="str">
        <f t="shared" si="43"/>
        <v>STEM</v>
      </c>
      <c r="B130" s="5" t="str">
        <f t="shared" si="44"/>
        <v>SPS1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2.2466449423307018</v>
      </c>
      <c r="K130" s="1">
        <f>'[1]Electricity and CHPs'!G20</f>
        <v>4.4441202638348614</v>
      </c>
    </row>
    <row r="131" spans="1:17" x14ac:dyDescent="0.3">
      <c r="A131" s="5" t="str">
        <f t="shared" si="43"/>
        <v>STEM</v>
      </c>
      <c r="B131" s="5" t="str">
        <f t="shared" si="44"/>
        <v>SPS1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1.5176363868994713</v>
      </c>
      <c r="G131" s="1">
        <f>'[1]Electricity and CHPs'!C26</f>
        <v>1.4122788046122587</v>
      </c>
      <c r="H131" s="1">
        <f>'[1]Electricity and CHPs'!D26</f>
        <v>1.4274993752285281</v>
      </c>
      <c r="I131" s="1">
        <f>'[1]Electricity and CHPs'!E26</f>
        <v>1.4025305396734067</v>
      </c>
      <c r="J131" s="1">
        <f>'[1]Electricity and CHPs'!F26</f>
        <v>0.92288633443490464</v>
      </c>
      <c r="K131" s="1">
        <f>'[1]Electricity and CHPs'!G26</f>
        <v>0.62055086393038705</v>
      </c>
    </row>
    <row r="132" spans="1:17" x14ac:dyDescent="0.3">
      <c r="A132" s="5" t="str">
        <f t="shared" si="43"/>
        <v>STEM</v>
      </c>
      <c r="B132" s="5" t="str">
        <f t="shared" si="44"/>
        <v>SPS1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0.37580145291992473</v>
      </c>
      <c r="K132" s="1">
        <f>'[1]Electricity and CHPs'!G27</f>
        <v>0.71175286896547652</v>
      </c>
    </row>
    <row r="133" spans="1:17" x14ac:dyDescent="0.3">
      <c r="A133" s="5" t="str">
        <f t="shared" si="43"/>
        <v>STEM</v>
      </c>
      <c r="B133" s="5" t="str">
        <f t="shared" si="44"/>
        <v>SPS1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0.2300424601274263</v>
      </c>
      <c r="G133" s="1">
        <f>'[1]Electricity and CHPs'!C44</f>
        <v>0.23015830139851284</v>
      </c>
      <c r="H133" s="1">
        <f>'[1]Electricity and CHPs'!D44</f>
        <v>0.33670690426499889</v>
      </c>
      <c r="I133" s="1">
        <f>'[1]Electricity and CHPs'!E44</f>
        <v>0.33294766796625042</v>
      </c>
      <c r="J133" s="1">
        <f>'[1]Electricity and CHPs'!F44</f>
        <v>0.20478112657900341</v>
      </c>
      <c r="K133" s="1">
        <f>'[1]Electricity and CHPs'!G44</f>
        <v>1.5221370258242242E-4</v>
      </c>
    </row>
    <row r="134" spans="1:17" x14ac:dyDescent="0.3">
      <c r="A134" s="5" t="str">
        <f t="shared" si="43"/>
        <v>STEM</v>
      </c>
      <c r="B134" s="5" t="str">
        <f t="shared" si="44"/>
        <v>SPS1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0.11048534416218399</v>
      </c>
      <c r="K134" s="1">
        <f>'[1]Electricity and CHPs'!G45</f>
        <v>0.59273023442883377</v>
      </c>
    </row>
    <row r="135" spans="1:17" x14ac:dyDescent="0.3">
      <c r="A135" s="5" t="str">
        <f t="shared" si="43"/>
        <v>STEM</v>
      </c>
      <c r="B135" s="5" t="str">
        <f t="shared" si="44"/>
        <v>SPS1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4.0123185575433054</v>
      </c>
      <c r="G135" s="1">
        <f t="shared" ref="G135:K135" si="86">SUM(G136:G139)</f>
        <v>4.3575236224268359</v>
      </c>
      <c r="H135" s="1">
        <f t="shared" si="86"/>
        <v>4.4196573242976989</v>
      </c>
      <c r="I135" s="1">
        <f t="shared" si="86"/>
        <v>4.4003353914397305</v>
      </c>
      <c r="J135" s="1">
        <f t="shared" si="86"/>
        <v>4.8841641344479152</v>
      </c>
      <c r="K135" s="1">
        <f t="shared" si="86"/>
        <v>5.2149294388514713</v>
      </c>
      <c r="M135" s="1"/>
      <c r="N135" s="1"/>
      <c r="O135" s="1"/>
      <c r="P135" s="1"/>
      <c r="Q135" s="1"/>
    </row>
    <row r="136" spans="1:17" x14ac:dyDescent="0.3">
      <c r="A136" s="5" t="str">
        <f t="shared" si="43"/>
        <v>STEM</v>
      </c>
      <c r="B136" s="5" t="str">
        <f t="shared" si="44"/>
        <v>SPS1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3.2535003640935698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3.6513842201207063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3.7059076366834351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3.6990701216030271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3.1114977696051493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2.3267174404861093</v>
      </c>
    </row>
    <row r="137" spans="1:17" x14ac:dyDescent="0.3">
      <c r="A137" s="5" t="str">
        <f t="shared" si="43"/>
        <v>STEM</v>
      </c>
      <c r="B137" s="5" t="str">
        <f t="shared" si="44"/>
        <v>SPS1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1.1233224711653509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2.2220601319174307</v>
      </c>
    </row>
    <row r="138" spans="1:17" x14ac:dyDescent="0.3">
      <c r="A138" s="5" t="str">
        <f t="shared" si="43"/>
        <v>STEM</v>
      </c>
      <c r="B138" s="5" t="str">
        <f t="shared" si="44"/>
        <v>SPS1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0.75881819344973567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0.70613940230612937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0.71374968761426405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0.70126526983670334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0.46144316721745232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0.31027543196519353</v>
      </c>
    </row>
    <row r="139" spans="1:17" x14ac:dyDescent="0.3">
      <c r="A139" s="5" t="str">
        <f t="shared" si="43"/>
        <v>STEM</v>
      </c>
      <c r="B139" s="5" t="str">
        <f t="shared" si="44"/>
        <v>SPS1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0.18790072645996236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0.35587643448273826</v>
      </c>
    </row>
    <row r="140" spans="1:17" x14ac:dyDescent="0.3">
      <c r="A140" s="5" t="str">
        <f t="shared" si="43"/>
        <v>STEM</v>
      </c>
      <c r="B140" s="5" t="str">
        <f t="shared" si="44"/>
        <v>SPS1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">
      <c r="A141" s="5" t="str">
        <f t="shared" si="43"/>
        <v>STEM</v>
      </c>
      <c r="B141" s="5" t="str">
        <f t="shared" si="44"/>
        <v>SPS1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">
      <c r="A142" s="5" t="str">
        <f t="shared" si="43"/>
        <v>STEM</v>
      </c>
      <c r="B142" s="5" t="str">
        <f t="shared" si="44"/>
        <v>SPS1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4.2423610176707314</v>
      </c>
      <c r="G142" s="1">
        <f t="shared" ref="G142:K142" si="87">SUM(G143:G148)</f>
        <v>4.5876819238253486</v>
      </c>
      <c r="H142" s="1">
        <f t="shared" si="87"/>
        <v>4.7563642285626981</v>
      </c>
      <c r="I142" s="1">
        <f t="shared" si="87"/>
        <v>4.7332830594059807</v>
      </c>
      <c r="J142" s="1">
        <f t="shared" si="87"/>
        <v>5.1994306051891028</v>
      </c>
      <c r="K142" s="1">
        <f t="shared" si="87"/>
        <v>5.8078118869828881</v>
      </c>
    </row>
    <row r="143" spans="1:17" x14ac:dyDescent="0.3">
      <c r="A143" s="5" t="str">
        <f t="shared" si="43"/>
        <v>STEM</v>
      </c>
      <c r="B143" s="5" t="str">
        <f t="shared" si="44"/>
        <v>SPS1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3.2535003640935698</v>
      </c>
      <c r="G143" s="1">
        <f t="shared" ref="G143:K143" si="88">G129-G136</f>
        <v>3.6513842201207063</v>
      </c>
      <c r="H143" s="1">
        <f t="shared" si="88"/>
        <v>3.7059076366834351</v>
      </c>
      <c r="I143" s="1">
        <f t="shared" si="88"/>
        <v>3.6990701216030271</v>
      </c>
      <c r="J143" s="1">
        <f t="shared" si="88"/>
        <v>3.1114977696051493</v>
      </c>
      <c r="K143" s="1">
        <f t="shared" si="88"/>
        <v>2.3267174404861093</v>
      </c>
    </row>
    <row r="144" spans="1:17" x14ac:dyDescent="0.3">
      <c r="A144" s="5" t="str">
        <f t="shared" si="43"/>
        <v>STEM</v>
      </c>
      <c r="B144" s="5" t="str">
        <f t="shared" si="44"/>
        <v>SPS1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1.1233224711653509</v>
      </c>
      <c r="K144" s="1">
        <f t="shared" si="89"/>
        <v>2.2220601319174307</v>
      </c>
    </row>
    <row r="145" spans="1:11" x14ac:dyDescent="0.3">
      <c r="A145" s="5" t="str">
        <f t="shared" si="43"/>
        <v>STEM</v>
      </c>
      <c r="B145" s="5" t="str">
        <f t="shared" si="44"/>
        <v>SPS1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0.75881819344973567</v>
      </c>
      <c r="G145" s="1">
        <f t="shared" si="90"/>
        <v>0.70613940230612937</v>
      </c>
      <c r="H145" s="1">
        <f t="shared" si="90"/>
        <v>0.71374968761426405</v>
      </c>
      <c r="I145" s="1">
        <f t="shared" si="90"/>
        <v>0.70126526983670334</v>
      </c>
      <c r="J145" s="1">
        <f t="shared" si="90"/>
        <v>0.46144316721745232</v>
      </c>
      <c r="K145" s="1">
        <f t="shared" si="90"/>
        <v>0.31027543196519353</v>
      </c>
    </row>
    <row r="146" spans="1:11" x14ac:dyDescent="0.3">
      <c r="A146" s="5" t="str">
        <f t="shared" si="43"/>
        <v>STEM</v>
      </c>
      <c r="B146" s="5" t="str">
        <f t="shared" si="44"/>
        <v>SPS1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0.18790072645996236</v>
      </c>
      <c r="K146" s="1">
        <f t="shared" si="91"/>
        <v>0.35587643448273826</v>
      </c>
    </row>
    <row r="147" spans="1:11" x14ac:dyDescent="0.3">
      <c r="A147" s="5" t="str">
        <f t="shared" si="43"/>
        <v>STEM</v>
      </c>
      <c r="B147" s="5" t="str">
        <f t="shared" si="44"/>
        <v>SPS1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0.2300424601274263</v>
      </c>
      <c r="G147" s="1">
        <f t="shared" si="92"/>
        <v>0.23015830139851284</v>
      </c>
      <c r="H147" s="1">
        <f t="shared" si="92"/>
        <v>0.33670690426499889</v>
      </c>
      <c r="I147" s="1">
        <f t="shared" si="92"/>
        <v>0.33294766796625042</v>
      </c>
      <c r="J147" s="1">
        <f t="shared" si="92"/>
        <v>0.20478112657900341</v>
      </c>
      <c r="K147" s="1">
        <f t="shared" si="92"/>
        <v>1.5221370258242242E-4</v>
      </c>
    </row>
    <row r="148" spans="1:11" x14ac:dyDescent="0.3">
      <c r="A148" s="5" t="str">
        <f t="shared" ref="A148:A179" si="93">A147</f>
        <v>STEM</v>
      </c>
      <c r="B148" s="5" t="str">
        <f t="shared" ref="B148:B179" si="94">B147</f>
        <v>SPS1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0.11048534416218399</v>
      </c>
      <c r="K148" s="1">
        <f t="shared" si="96"/>
        <v>0.59273023442883377</v>
      </c>
    </row>
    <row r="149" spans="1:11" x14ac:dyDescent="0.3">
      <c r="A149" s="5" t="str">
        <f t="shared" si="93"/>
        <v>STEM</v>
      </c>
      <c r="B149" s="5" t="str">
        <f t="shared" si="94"/>
        <v>SPS1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0.52194382674802919</v>
      </c>
      <c r="G149" s="1">
        <f t="shared" ref="G149:K149" si="97">SUM(G150:G156)</f>
        <v>0.52197405786244477</v>
      </c>
      <c r="H149" s="1">
        <f t="shared" si="97"/>
        <v>1.104283033005246</v>
      </c>
      <c r="I149" s="1">
        <f t="shared" si="97"/>
        <v>2.4871333342392767</v>
      </c>
      <c r="J149" s="1">
        <f t="shared" si="97"/>
        <v>4.5423051158629706</v>
      </c>
      <c r="K149" s="1">
        <f t="shared" si="97"/>
        <v>5.8867843437548846</v>
      </c>
    </row>
    <row r="150" spans="1:11" x14ac:dyDescent="0.3">
      <c r="A150" s="5" t="str">
        <f t="shared" si="93"/>
        <v>STEM</v>
      </c>
      <c r="B150" s="5" t="str">
        <f t="shared" si="94"/>
        <v>SPS1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0.34930602560220347</v>
      </c>
      <c r="G150" s="1">
        <f>'[1]Electricity and CHPs'!C25</f>
        <v>3.4553641244804004E-4</v>
      </c>
      <c r="H150" s="1">
        <f>'[1]Electricity and CHPs'!D25</f>
        <v>2.4482256317089326E-3</v>
      </c>
      <c r="I150" s="1">
        <f>'[1]Electricity and CHPs'!E25</f>
        <v>0.98373510993200941</v>
      </c>
      <c r="J150" s="1">
        <f>'[1]Electricity and CHPs'!F25</f>
        <v>1.4874394450100221</v>
      </c>
      <c r="K150" s="1">
        <f>'[1]Electricity and CHPs'!G25</f>
        <v>1.7352572790863425</v>
      </c>
    </row>
    <row r="151" spans="1:11" x14ac:dyDescent="0.3">
      <c r="A151" s="5" t="str">
        <f t="shared" si="93"/>
        <v>STEM</v>
      </c>
      <c r="B151" s="5" t="str">
        <f t="shared" si="94"/>
        <v>SPS1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1.1297803815560374E-3</v>
      </c>
      <c r="K151" s="1">
        <f>'[1]Electricity and CHPs'!G31</f>
        <v>7.1289293264464983E-3</v>
      </c>
    </row>
    <row r="152" spans="1:11" x14ac:dyDescent="0.3">
      <c r="A152" s="5" t="str">
        <f t="shared" si="93"/>
        <v>STEM</v>
      </c>
      <c r="B152" s="5" t="str">
        <f t="shared" si="94"/>
        <v>SPS1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0.17263780114582578</v>
      </c>
      <c r="G152" s="1">
        <f>'[1]Electricity and CHPs'!C42</f>
        <v>0.52162852144999672</v>
      </c>
      <c r="H152" s="1">
        <f>'[1]Electricity and CHPs'!D42</f>
        <v>1.1018348073735371</v>
      </c>
      <c r="I152" s="1">
        <f>'[1]Electricity and CHPs'!E42</f>
        <v>1.4937366312243643</v>
      </c>
      <c r="J152" s="1">
        <f>'[1]Electricity and CHPs'!F42</f>
        <v>1.2502725744398977</v>
      </c>
      <c r="K152" s="1">
        <f>'[1]Electricity and CHPs'!G42</f>
        <v>1.0063414524848708</v>
      </c>
    </row>
    <row r="153" spans="1:11" x14ac:dyDescent="0.3">
      <c r="A153" s="5" t="str">
        <f t="shared" si="93"/>
        <v>STEM</v>
      </c>
      <c r="B153" s="5" t="str">
        <f t="shared" si="94"/>
        <v>SPS1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1.7868493909618623</v>
      </c>
      <c r="K153" s="1">
        <f>'[1]Electricity and CHPs'!G43</f>
        <v>3.1313287764203692</v>
      </c>
    </row>
    <row r="154" spans="1:11" x14ac:dyDescent="0.3">
      <c r="A154" s="5" t="str">
        <f t="shared" si="93"/>
        <v>STEM</v>
      </c>
      <c r="B154" s="5" t="str">
        <f t="shared" si="94"/>
        <v>SPS1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1.8712332204409332E-3</v>
      </c>
      <c r="J154" s="1">
        <f>'[1]Electricity and CHPs'!F50</f>
        <v>3.1068171498590314E-3</v>
      </c>
      <c r="K154" s="1">
        <f>'[1]Electricity and CHPs'!G50</f>
        <v>1.5271058613617891E-3</v>
      </c>
    </row>
    <row r="155" spans="1:11" x14ac:dyDescent="0.3">
      <c r="A155" s="5" t="str">
        <f t="shared" si="93"/>
        <v>STEM</v>
      </c>
      <c r="B155" s="5" t="str">
        <f t="shared" si="94"/>
        <v>SPS1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6.7233248395957498E-3</v>
      </c>
      <c r="J155" s="1">
        <f>'[1]Electricity and CHPs'!F53</f>
        <v>1.0998127888980278E-2</v>
      </c>
      <c r="K155" s="1">
        <f>'[1]Electricity and CHPs'!G53</f>
        <v>4.5937848071839985E-3</v>
      </c>
    </row>
    <row r="156" spans="1:11" x14ac:dyDescent="0.3">
      <c r="A156" s="5" t="str">
        <f t="shared" si="93"/>
        <v>STEM</v>
      </c>
      <c r="B156" s="5" t="str">
        <f t="shared" si="94"/>
        <v>SPS1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1.0670350228663586E-3</v>
      </c>
      <c r="J156" s="1">
        <f>'[1]Electricity and CHPs'!F56</f>
        <v>2.5089800307940753E-3</v>
      </c>
      <c r="K156" s="1">
        <f>'[1]Electricity and CHPs'!G56</f>
        <v>6.0701576830978626E-4</v>
      </c>
    </row>
    <row r="157" spans="1:11" x14ac:dyDescent="0.3">
      <c r="A157" s="5" t="str">
        <f t="shared" si="93"/>
        <v>STEM</v>
      </c>
      <c r="B157" s="5" t="str">
        <f t="shared" si="94"/>
        <v>SPS1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0.54529207214836573</v>
      </c>
      <c r="H157" s="1">
        <f t="shared" si="98"/>
        <v>0.50338023404065946</v>
      </c>
      <c r="I157" s="1">
        <f t="shared" si="98"/>
        <v>2.0502594871332409</v>
      </c>
      <c r="J157" s="1">
        <f t="shared" si="98"/>
        <v>7.1993347734899995</v>
      </c>
      <c r="K157" s="1">
        <f t="shared" si="98"/>
        <v>20.650958107905439</v>
      </c>
    </row>
    <row r="158" spans="1:11" x14ac:dyDescent="0.3">
      <c r="A158" s="5" t="str">
        <f t="shared" si="93"/>
        <v>STEM</v>
      </c>
      <c r="B158" s="5" t="str">
        <f t="shared" si="94"/>
        <v>SPS1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0.54529207214836573</v>
      </c>
      <c r="H158" s="1">
        <f>'[1]Electricity and CHPs'!D33</f>
        <v>0.50338023404065946</v>
      </c>
      <c r="I158" s="1">
        <f>'[1]Electricity and CHPs'!E33</f>
        <v>2.0502594871332409</v>
      </c>
      <c r="J158" s="1">
        <f>'[1]Electricity and CHPs'!F33</f>
        <v>7.1993347734899995</v>
      </c>
      <c r="K158" s="1">
        <f>'[1]Electricity and CHPs'!G33</f>
        <v>20.650958107905439</v>
      </c>
    </row>
    <row r="159" spans="1:11" x14ac:dyDescent="0.3">
      <c r="A159" s="5" t="str">
        <f t="shared" si="93"/>
        <v>STEM</v>
      </c>
      <c r="B159" s="5" t="str">
        <f t="shared" si="94"/>
        <v>SPS1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12.822570305085152</v>
      </c>
      <c r="H159" s="1">
        <f t="shared" si="99"/>
        <v>28.800079186006272</v>
      </c>
      <c r="I159" s="1">
        <f t="shared" si="99"/>
        <v>33.727293118174948</v>
      </c>
      <c r="J159" s="1">
        <f t="shared" si="99"/>
        <v>72.268679214102377</v>
      </c>
      <c r="K159" s="1">
        <f t="shared" si="99"/>
        <v>97.124930855249914</v>
      </c>
    </row>
    <row r="160" spans="1:11" x14ac:dyDescent="0.3">
      <c r="A160" s="5" t="str">
        <f t="shared" si="93"/>
        <v>STEM</v>
      </c>
      <c r="B160" s="5" t="str">
        <f t="shared" si="94"/>
        <v>SPS1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0.1408038107575813</v>
      </c>
      <c r="I160" s="1">
        <f>'[1]Electricity and CHPs'!E34</f>
        <v>0.23809381398282822</v>
      </c>
      <c r="J160" s="1">
        <f>'[1]Electricity and CHPs'!F34</f>
        <v>1.4249930448986419</v>
      </c>
      <c r="K160" s="1">
        <f>'[1]Electricity and CHPs'!G34</f>
        <v>5.8707641209247878</v>
      </c>
    </row>
    <row r="161" spans="1:11" x14ac:dyDescent="0.3">
      <c r="A161" s="5" t="str">
        <f t="shared" si="93"/>
        <v>STEM</v>
      </c>
      <c r="B161" s="5" t="str">
        <f t="shared" si="94"/>
        <v>SPS1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4.849835787194932</v>
      </c>
      <c r="H161" s="1">
        <f>'[1]Electricity and CHPs'!D35</f>
        <v>11.161625413724458</v>
      </c>
      <c r="I161" s="1">
        <f>'[1]Electricity and CHPs'!E35</f>
        <v>14.584647113699532</v>
      </c>
      <c r="J161" s="1">
        <f>'[1]Electricity and CHPs'!F35</f>
        <v>40.834395085661264</v>
      </c>
      <c r="K161" s="1">
        <f>'[1]Electricity and CHPs'!G35</f>
        <v>59.8117949737752</v>
      </c>
    </row>
    <row r="162" spans="1:11" x14ac:dyDescent="0.3">
      <c r="A162" s="5" t="str">
        <f t="shared" si="93"/>
        <v>STEM</v>
      </c>
      <c r="B162" s="5" t="str">
        <f t="shared" si="94"/>
        <v>SPS1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3.3906806917339698</v>
      </c>
      <c r="H162" s="1">
        <f>'[1]Electricity and CHPs'!D36</f>
        <v>4.0436411984822449</v>
      </c>
      <c r="I162" s="1">
        <f>'[1]Electricity and CHPs'!E36</f>
        <v>4.3475915624708996</v>
      </c>
      <c r="J162" s="1">
        <f>'[1]Electricity and CHPs'!F36</f>
        <v>1.5532708476574653</v>
      </c>
      <c r="K162" s="1">
        <f>'[1]Electricity and CHPs'!G36</f>
        <v>9.2076157428847942E-3</v>
      </c>
    </row>
    <row r="163" spans="1:11" x14ac:dyDescent="0.3">
      <c r="A163" s="5" t="str">
        <f t="shared" si="93"/>
        <v>STEM</v>
      </c>
      <c r="B163" s="5" t="str">
        <f t="shared" si="94"/>
        <v>SPS1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1.2875987282089603</v>
      </c>
      <c r="H163" s="1">
        <f>'[1]Electricity and CHPs'!D37</f>
        <v>3.4874161965481232</v>
      </c>
      <c r="I163" s="1">
        <f>'[1]Electricity and CHPs'!E37</f>
        <v>3.8192282543628067</v>
      </c>
      <c r="J163" s="1">
        <f>'[1]Electricity and CHPs'!F37</f>
        <v>4.218887220566037</v>
      </c>
      <c r="K163" s="1">
        <f>'[1]Electricity and CHPs'!G37</f>
        <v>4.6602854200944472</v>
      </c>
    </row>
    <row r="164" spans="1:11" x14ac:dyDescent="0.3">
      <c r="A164" s="5" t="str">
        <f t="shared" si="93"/>
        <v>STEM</v>
      </c>
      <c r="B164" s="5" t="str">
        <f t="shared" si="94"/>
        <v>SPS1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3.29445509794729</v>
      </c>
      <c r="H164" s="1">
        <f>'[1]Electricity and CHPs'!D38</f>
        <v>9.9665925664938637</v>
      </c>
      <c r="I164" s="1">
        <f>'[1]Electricity and CHPs'!E38</f>
        <v>10.737732373658885</v>
      </c>
      <c r="J164" s="1">
        <f>'[1]Electricity and CHPs'!F38</f>
        <v>24.237133015318964</v>
      </c>
      <c r="K164" s="1">
        <f>'[1]Electricity and CHPs'!G38</f>
        <v>26.772878724712591</v>
      </c>
    </row>
    <row r="165" spans="1:11" x14ac:dyDescent="0.3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3.2356193589648599E-2</v>
      </c>
      <c r="K165" s="1">
        <f>'[1]Electricity and CHPs'!G32</f>
        <v>3.2392639136464063E-2</v>
      </c>
    </row>
    <row r="166" spans="1:11" x14ac:dyDescent="0.3">
      <c r="A166" s="5" t="str">
        <f t="shared" ref="A166" si="100">A165</f>
        <v>STEM</v>
      </c>
      <c r="B166" s="5" t="str">
        <f t="shared" ref="B166" si="101">B165</f>
        <v>SPS1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</v>
      </c>
      <c r="J166" s="1">
        <f t="shared" si="103"/>
        <v>3.2356193589648599E-2</v>
      </c>
      <c r="K166" s="1">
        <f t="shared" si="103"/>
        <v>3.2392639136464063E-2</v>
      </c>
    </row>
    <row r="167" spans="1:11" x14ac:dyDescent="0.3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5.6003812149929997E-3</v>
      </c>
      <c r="J167" s="1">
        <f t="shared" si="104"/>
        <v>2.4630595804037125</v>
      </c>
      <c r="K167" s="1">
        <f t="shared" si="104"/>
        <v>1.4308678682713276</v>
      </c>
    </row>
    <row r="168" spans="1:11" x14ac:dyDescent="0.3">
      <c r="A168" s="5" t="str">
        <f t="shared" si="93"/>
        <v>STEM</v>
      </c>
      <c r="B168" s="5" t="str">
        <f t="shared" si="94"/>
        <v>SPS1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0.33501902252668447</v>
      </c>
      <c r="K168" s="1">
        <f>'[1]Electricity and CHPs'!G30</f>
        <v>0.47184964241366195</v>
      </c>
    </row>
    <row r="169" spans="1:11" x14ac:dyDescent="0.3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4.3085251339268242E-3</v>
      </c>
      <c r="J169" s="1">
        <f>'[1]Electricity and CHPs'!F46</f>
        <v>2.1105896599351675</v>
      </c>
      <c r="K169" s="1">
        <f>'[1]Electricity and CHPs'!G46</f>
        <v>0.94141762032191001</v>
      </c>
    </row>
    <row r="170" spans="1:11" x14ac:dyDescent="0.3">
      <c r="A170" s="5" t="str">
        <f t="shared" si="93"/>
        <v>STEM</v>
      </c>
      <c r="B170" s="5" t="str">
        <f t="shared" si="94"/>
        <v>SPS1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1.2918560810661756E-3</v>
      </c>
      <c r="J170" s="1">
        <f>'[1]Electricity and CHPs'!F57</f>
        <v>1.7450897941860465E-2</v>
      </c>
      <c r="K170" s="1">
        <f>'[1]Electricity and CHPs'!G57</f>
        <v>1.7600605535755522E-2</v>
      </c>
    </row>
    <row r="171" spans="1:11" x14ac:dyDescent="0.3">
      <c r="A171" s="5" t="str">
        <f t="shared" si="93"/>
        <v>STEM</v>
      </c>
      <c r="B171" s="5" t="str">
        <f t="shared" si="94"/>
        <v>SPS1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0.11732815909283514</v>
      </c>
      <c r="G171" s="1">
        <f t="shared" ref="G171:K171" si="106">SUM(G172:G178)</f>
        <v>3.1169183315628957E-2</v>
      </c>
      <c r="H171" s="1">
        <f t="shared" si="106"/>
        <v>0.11773426421611236</v>
      </c>
      <c r="I171" s="1">
        <f t="shared" si="106"/>
        <v>0.1085495740347201</v>
      </c>
      <c r="J171" s="1">
        <f t="shared" si="106"/>
        <v>0.795057517401631</v>
      </c>
      <c r="K171" s="1">
        <f t="shared" si="106"/>
        <v>4.6350765145720603</v>
      </c>
    </row>
    <row r="172" spans="1:11" x14ac:dyDescent="0.3">
      <c r="A172" s="5" t="str">
        <f t="shared" si="93"/>
        <v>STEM</v>
      </c>
      <c r="B172" s="5" t="str">
        <f t="shared" si="94"/>
        <v>SPS1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9.4575598741099901E-2</v>
      </c>
      <c r="G172" s="1">
        <f>'[1]Electricity and CHPs'!C70</f>
        <v>1.0953925259746823E-2</v>
      </c>
      <c r="H172" s="1">
        <f>'[1]Electricity and CHPs'!D70</f>
        <v>9.4508506790757202E-2</v>
      </c>
      <c r="I172" s="1">
        <f>'[1]Electricity and CHPs'!E70</f>
        <v>1.7238312726784019E-3</v>
      </c>
      <c r="J172" s="1">
        <f>'[1]Electricity and CHPs'!F70</f>
        <v>2.26687018805805E-2</v>
      </c>
      <c r="K172" s="1">
        <f>'[1]Electricity and CHPs'!G70</f>
        <v>9.450128044402227E-2</v>
      </c>
    </row>
    <row r="173" spans="1:11" x14ac:dyDescent="0.3">
      <c r="A173" s="5" t="str">
        <f t="shared" si="93"/>
        <v>STEM</v>
      </c>
      <c r="B173" s="5" t="str">
        <f t="shared" si="94"/>
        <v>SPS1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6.2698248554041852E-3</v>
      </c>
      <c r="G173" s="1">
        <f>'[1]Electricity and CHPs'!C71</f>
        <v>4.9608274676295958E-3</v>
      </c>
      <c r="H173" s="1">
        <f>'[1]Electricity and CHPs'!D71</f>
        <v>6.4385650659608178E-3</v>
      </c>
      <c r="I173" s="1">
        <f>'[1]Electricity and CHPs'!E71</f>
        <v>5.1574144702268686E-3</v>
      </c>
      <c r="J173" s="1">
        <f>'[1]Electricity and CHPs'!F71</f>
        <v>0.22717575311332616</v>
      </c>
      <c r="K173" s="1">
        <f>'[1]Electricity and CHPs'!G71</f>
        <v>3.7446256487725527</v>
      </c>
    </row>
    <row r="174" spans="1:11" x14ac:dyDescent="0.3">
      <c r="A174" s="5" t="str">
        <f t="shared" si="93"/>
        <v>STEM</v>
      </c>
      <c r="B174" s="5" t="str">
        <f t="shared" si="94"/>
        <v>SPS1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5.6467113781503925E-3</v>
      </c>
      <c r="G174" s="1">
        <f>'[1]Electricity and CHPs'!C72</f>
        <v>4.4468313267782989E-3</v>
      </c>
      <c r="H174" s="1">
        <f>'[1]Electricity and CHPs'!D72</f>
        <v>5.8241316944384223E-3</v>
      </c>
      <c r="I174" s="1">
        <f>'[1]Electricity and CHPs'!E72</f>
        <v>4.9345540446654275E-3</v>
      </c>
      <c r="J174" s="1">
        <f>'[1]Electricity and CHPs'!F72</f>
        <v>2.5635015347254871E-2</v>
      </c>
      <c r="K174" s="1">
        <f>'[1]Electricity and CHPs'!G72</f>
        <v>3.5830848194171115E-2</v>
      </c>
    </row>
    <row r="175" spans="1:11" x14ac:dyDescent="0.3">
      <c r="A175" s="5" t="str">
        <f t="shared" si="93"/>
        <v>STEM</v>
      </c>
      <c r="B175" s="5" t="str">
        <f t="shared" si="94"/>
        <v>SPS1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1.7719158490073085E-3</v>
      </c>
      <c r="G175" s="1">
        <f>'[1]Electricity and CHPs'!C73</f>
        <v>1.7670675916182958E-3</v>
      </c>
      <c r="H175" s="1">
        <f>'[1]Electricity and CHPs'!D73</f>
        <v>1.7840486505145651E-3</v>
      </c>
      <c r="I175" s="1">
        <f>'[1]Electricity and CHPs'!E73</f>
        <v>2.2988507601589762E-2</v>
      </c>
      <c r="J175" s="1">
        <f>'[1]Electricity and CHPs'!F73</f>
        <v>0.36899688912595868</v>
      </c>
      <c r="K175" s="1">
        <f>'[1]Electricity and CHPs'!G73</f>
        <v>0.61078138104947732</v>
      </c>
    </row>
    <row r="176" spans="1:11" x14ac:dyDescent="0.3">
      <c r="A176" s="5" t="str">
        <f t="shared" si="93"/>
        <v>STEM</v>
      </c>
      <c r="B176" s="5" t="str">
        <f t="shared" si="94"/>
        <v>SPS1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3.6405313492541497E-3</v>
      </c>
      <c r="G176" s="1">
        <f>'[1]Electricity and CHPs'!C74</f>
        <v>3.6311092000091347E-3</v>
      </c>
      <c r="H176" s="1">
        <f>'[1]Electricity and CHPs'!D74</f>
        <v>3.6920691214716844E-3</v>
      </c>
      <c r="I176" s="1">
        <f>'[1]Electricity and CHPs'!E74</f>
        <v>2.633784668904374E-2</v>
      </c>
      <c r="J176" s="1">
        <f>'[1]Electricity and CHPs'!F74</f>
        <v>5.2064382425287957E-2</v>
      </c>
      <c r="K176" s="1">
        <f>'[1]Electricity and CHPs'!G74</f>
        <v>5.6783785955318425E-2</v>
      </c>
    </row>
    <row r="177" spans="1:11" x14ac:dyDescent="0.3">
      <c r="A177" s="5" t="str">
        <f t="shared" si="93"/>
        <v>STEM</v>
      </c>
      <c r="B177" s="5" t="str">
        <f t="shared" si="94"/>
        <v>SPS1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3.6441569031738989E-3</v>
      </c>
      <c r="G177" s="1">
        <f>'[1]Electricity and CHPs'!C75</f>
        <v>3.6347660171036911E-3</v>
      </c>
      <c r="H177" s="1">
        <f>'[1]Electricity and CHPs'!D75</f>
        <v>3.6950078720844066E-3</v>
      </c>
      <c r="I177" s="1">
        <f>'[1]Electricity and CHPs'!E75</f>
        <v>2.629094014865891E-2</v>
      </c>
      <c r="J177" s="1">
        <f>'[1]Electricity and CHPs'!F75</f>
        <v>5.8865747608259147E-2</v>
      </c>
      <c r="K177" s="1">
        <f>'[1]Electricity and CHPs'!G75</f>
        <v>5.7214994114419424E-2</v>
      </c>
    </row>
    <row r="178" spans="1:11" x14ac:dyDescent="0.3">
      <c r="A178" s="5" t="str">
        <f t="shared" si="93"/>
        <v>STEM</v>
      </c>
      <c r="B178" s="5" t="str">
        <f t="shared" si="94"/>
        <v>SPS1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1.7794200167453038E-3</v>
      </c>
      <c r="G178" s="1">
        <f>'[1]Electricity and CHPs'!C76</f>
        <v>1.7746564527431168E-3</v>
      </c>
      <c r="H178" s="1">
        <f>'[1]Electricity and CHPs'!D76</f>
        <v>1.7919350208852548E-3</v>
      </c>
      <c r="I178" s="1">
        <f>'[1]Electricity and CHPs'!E76</f>
        <v>2.111647980785699E-2</v>
      </c>
      <c r="J178" s="1">
        <f>'[1]Electricity and CHPs'!F76</f>
        <v>3.965102790096367E-2</v>
      </c>
      <c r="K178" s="1">
        <f>'[1]Electricity and CHPs'!G76</f>
        <v>3.5338576042098863E-2</v>
      </c>
    </row>
    <row r="179" spans="1:11" x14ac:dyDescent="0.3">
      <c r="A179" s="9" t="str">
        <f t="shared" si="93"/>
        <v>STEM</v>
      </c>
      <c r="B179" s="9" t="str">
        <f t="shared" si="94"/>
        <v>SPS1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29.611345695418933</v>
      </c>
      <c r="G179" s="3">
        <f t="shared" ref="G179:K179" si="107">SUM(G180,G231)</f>
        <v>33.780736694283419</v>
      </c>
      <c r="H179" s="3">
        <f t="shared" si="107"/>
        <v>31.251473743119352</v>
      </c>
      <c r="I179" s="3">
        <f t="shared" si="107"/>
        <v>33.23895847138602</v>
      </c>
      <c r="J179" s="3">
        <f t="shared" si="107"/>
        <v>34.515973028835518</v>
      </c>
      <c r="K179" s="3">
        <f t="shared" si="107"/>
        <v>37.417674531202536</v>
      </c>
    </row>
    <row r="180" spans="1:11" x14ac:dyDescent="0.3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23.058246481702387</v>
      </c>
      <c r="G180" s="1">
        <f t="shared" si="108"/>
        <v>25.418727776552192</v>
      </c>
      <c r="H180" s="1">
        <f t="shared" si="108"/>
        <v>23.507311292110799</v>
      </c>
      <c r="I180" s="1">
        <f t="shared" si="108"/>
        <v>23.759989434814578</v>
      </c>
      <c r="J180" s="1">
        <f t="shared" si="108"/>
        <v>23.052358423419804</v>
      </c>
      <c r="K180" s="1">
        <f t="shared" si="108"/>
        <v>24.402781882443175</v>
      </c>
    </row>
    <row r="181" spans="1:11" x14ac:dyDescent="0.3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17.060165744396759</v>
      </c>
      <c r="G181" s="1">
        <f t="shared" si="109"/>
        <v>13.053513574347948</v>
      </c>
      <c r="H181" s="1">
        <f t="shared" si="109"/>
        <v>13.197061850135311</v>
      </c>
      <c r="I181" s="1">
        <f t="shared" si="109"/>
        <v>15.355168661532499</v>
      </c>
      <c r="J181" s="1">
        <f t="shared" si="109"/>
        <v>15.482713318972509</v>
      </c>
      <c r="K181" s="1">
        <f t="shared" si="109"/>
        <v>16.394196731490204</v>
      </c>
    </row>
    <row r="182" spans="1:11" x14ac:dyDescent="0.3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9.265516208058374E-3</v>
      </c>
      <c r="G182" s="1">
        <f t="shared" ref="G182:K182" si="110">G183</f>
        <v>2.0481301691934909E-4</v>
      </c>
      <c r="H182" s="1">
        <f t="shared" si="110"/>
        <v>4.9418258966832575E-3</v>
      </c>
      <c r="I182" s="1">
        <f t="shared" si="110"/>
        <v>2.8113380010776571E-3</v>
      </c>
      <c r="J182" s="1">
        <f t="shared" si="110"/>
        <v>6.6203073466076685E-3</v>
      </c>
      <c r="K182" s="1">
        <f t="shared" si="110"/>
        <v>3.8632178883701335E-5</v>
      </c>
    </row>
    <row r="183" spans="1:11" x14ac:dyDescent="0.3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9.265516208058374E-3</v>
      </c>
      <c r="G183" s="1">
        <f>'[1]Electricity and CHPs'!C$94</f>
        <v>2.0481301691934909E-4</v>
      </c>
      <c r="H183" s="1">
        <f>'[1]Electricity and CHPs'!D$94</f>
        <v>4.9418258966832575E-3</v>
      </c>
      <c r="I183" s="1">
        <f>'[1]Electricity and CHPs'!E$94</f>
        <v>2.8113380010776571E-3</v>
      </c>
      <c r="J183" s="1">
        <f>'[1]Electricity and CHPs'!F$94</f>
        <v>6.6203073466076685E-3</v>
      </c>
      <c r="K183" s="1">
        <f>'[1]Electricity and CHPs'!G$94</f>
        <v>3.8632178883701335E-5</v>
      </c>
    </row>
    <row r="184" spans="1:11" x14ac:dyDescent="0.3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9.265516208058374E-3</v>
      </c>
      <c r="G184" s="1">
        <f t="shared" ref="G184:K184" si="111">G183-G185</f>
        <v>2.0481301691934909E-4</v>
      </c>
      <c r="H184" s="1">
        <f t="shared" si="111"/>
        <v>4.9418258966832575E-3</v>
      </c>
      <c r="I184" s="1">
        <f t="shared" si="111"/>
        <v>2.8113380010776571E-3</v>
      </c>
      <c r="J184" s="1">
        <f t="shared" si="111"/>
        <v>6.6203073466076685E-3</v>
      </c>
      <c r="K184" s="1">
        <f t="shared" si="111"/>
        <v>3.8632178883701335E-5</v>
      </c>
    </row>
    <row r="185" spans="1:11" x14ac:dyDescent="0.3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3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1.8035528366624989</v>
      </c>
      <c r="G186" s="1">
        <f t="shared" ref="G186:K186" si="113">SUM(G187:G188)</f>
        <v>5.9855786140157431E-4</v>
      </c>
      <c r="H186" s="1">
        <f t="shared" si="113"/>
        <v>1.6481640981092479E-3</v>
      </c>
      <c r="I186" s="1">
        <f t="shared" si="113"/>
        <v>0</v>
      </c>
      <c r="J186" s="1">
        <f t="shared" si="113"/>
        <v>0</v>
      </c>
      <c r="K186" s="1">
        <f t="shared" si="113"/>
        <v>0</v>
      </c>
    </row>
    <row r="187" spans="1:11" x14ac:dyDescent="0.3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1.8035528366624989</v>
      </c>
      <c r="G187" s="1">
        <f>'[1]Electricity and CHPs'!C$91</f>
        <v>5.9855786140157431E-4</v>
      </c>
      <c r="H187" s="1">
        <f>'[1]Electricity and CHPs'!D$91</f>
        <v>1.6481640981092479E-3</v>
      </c>
      <c r="I187" s="1">
        <f>'[1]Electricity and CHPs'!E$91</f>
        <v>0</v>
      </c>
      <c r="J187" s="1">
        <f>'[1]Electricity and CHPs'!F$91</f>
        <v>0</v>
      </c>
      <c r="K187" s="1">
        <f>'[1]Electricity and CHPs'!G$91</f>
        <v>0</v>
      </c>
    </row>
    <row r="188" spans="1:11" x14ac:dyDescent="0.3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0</v>
      </c>
      <c r="K188" s="1">
        <f>'[1]Electricity and CHPs'!G$95</f>
        <v>0</v>
      </c>
    </row>
    <row r="189" spans="1:11" x14ac:dyDescent="0.3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1.7566086390057996</v>
      </c>
      <c r="G189" s="1">
        <f t="shared" ref="G189:K189" si="114">SUM(G190:G191)</f>
        <v>5.8070163417973529E-4</v>
      </c>
      <c r="H189" s="1">
        <f t="shared" si="114"/>
        <v>1.601595389940197E-3</v>
      </c>
      <c r="I189" s="1">
        <f t="shared" si="114"/>
        <v>0</v>
      </c>
      <c r="J189" s="1">
        <f t="shared" si="114"/>
        <v>0</v>
      </c>
      <c r="K189" s="1">
        <f t="shared" si="114"/>
        <v>0</v>
      </c>
    </row>
    <row r="190" spans="1:11" x14ac:dyDescent="0.3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1.7566086390057996</v>
      </c>
      <c r="G190" s="1">
        <f t="shared" ref="G190:K190" si="115">G187-G193</f>
        <v>5.8070163417973529E-4</v>
      </c>
      <c r="H190" s="1">
        <f t="shared" si="115"/>
        <v>1.601595389940197E-3</v>
      </c>
      <c r="I190" s="1">
        <f t="shared" si="115"/>
        <v>0</v>
      </c>
      <c r="J190" s="1">
        <f t="shared" si="115"/>
        <v>0</v>
      </c>
      <c r="K190" s="1">
        <f t="shared" si="115"/>
        <v>0</v>
      </c>
    </row>
    <row r="191" spans="1:11" x14ac:dyDescent="0.3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0</v>
      </c>
      <c r="K191" s="1">
        <f t="shared" si="116"/>
        <v>0</v>
      </c>
    </row>
    <row r="192" spans="1:11" x14ac:dyDescent="0.3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4.6944197656699299E-2</v>
      </c>
      <c r="G192" s="1">
        <f t="shared" ref="G192:K192" si="117">SUM(G193:G194)</f>
        <v>1.7856227221839065E-5</v>
      </c>
      <c r="H192" s="1">
        <f t="shared" si="117"/>
        <v>4.6568708169050933E-5</v>
      </c>
      <c r="I192" s="1">
        <f t="shared" si="117"/>
        <v>0</v>
      </c>
      <c r="J192" s="1">
        <f t="shared" si="117"/>
        <v>0</v>
      </c>
      <c r="K192" s="1">
        <f t="shared" si="117"/>
        <v>0</v>
      </c>
    </row>
    <row r="193" spans="1:11" x14ac:dyDescent="0.3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4.6944197656699299E-2</v>
      </c>
      <c r="G193" s="1">
        <f t="shared" si="118"/>
        <v>1.7856227221839065E-5</v>
      </c>
      <c r="H193" s="1">
        <f t="shared" si="118"/>
        <v>4.6568708169050933E-5</v>
      </c>
      <c r="I193" s="1">
        <f t="shared" si="118"/>
        <v>0</v>
      </c>
      <c r="J193" s="1">
        <f t="shared" si="118"/>
        <v>0</v>
      </c>
      <c r="K193" s="1">
        <f t="shared" si="118"/>
        <v>0</v>
      </c>
    </row>
    <row r="194" spans="1:11" x14ac:dyDescent="0.3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0</v>
      </c>
      <c r="K194" s="1">
        <f t="shared" si="118"/>
        <v>0</v>
      </c>
    </row>
    <row r="195" spans="1:11" x14ac:dyDescent="0.3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14.159813142924913</v>
      </c>
      <c r="G195" s="1">
        <f t="shared" ref="G195:K195" si="119">SUM(G196:G197)</f>
        <v>13.05164919411315</v>
      </c>
      <c r="H195" s="1">
        <f t="shared" si="119"/>
        <v>13.17828787747551</v>
      </c>
      <c r="I195" s="1">
        <f t="shared" si="119"/>
        <v>12.77963396175101</v>
      </c>
      <c r="J195" s="1">
        <f t="shared" si="119"/>
        <v>11.179081793474856</v>
      </c>
      <c r="K195" s="1">
        <f t="shared" si="119"/>
        <v>10.757726930696592</v>
      </c>
    </row>
    <row r="196" spans="1:11" x14ac:dyDescent="0.3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14.159813142924913</v>
      </c>
      <c r="G196" s="1">
        <f>'[1]Electricity and CHPs'!C$93-G197</f>
        <v>13.05164919411315</v>
      </c>
      <c r="H196" s="1">
        <f>'[1]Electricity and CHPs'!D$93-H197</f>
        <v>13.17828787747551</v>
      </c>
      <c r="I196" s="1">
        <f>'[1]Electricity and CHPs'!E$93-I197</f>
        <v>12.77963396175101</v>
      </c>
      <c r="J196" s="1">
        <f>'[1]Electricity and CHPs'!F$93-J197</f>
        <v>7.6530609374621852</v>
      </c>
      <c r="K196" s="1">
        <f>'[1]Electricity and CHPs'!G$93-K197</f>
        <v>4.4515965116624789</v>
      </c>
    </row>
    <row r="197" spans="1:11" x14ac:dyDescent="0.3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3.5260208560126705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6.3061304190341128</v>
      </c>
    </row>
    <row r="198" spans="1:11" x14ac:dyDescent="0.3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7.0799065714624563</v>
      </c>
      <c r="G198" s="1">
        <f t="shared" ref="G198:K198" si="120">SUM(G199:G200)</f>
        <v>6.5258245970565758</v>
      </c>
      <c r="H198" s="1">
        <f t="shared" si="120"/>
        <v>6.5891439387377542</v>
      </c>
      <c r="I198" s="1">
        <f t="shared" si="120"/>
        <v>6.389816980875505</v>
      </c>
      <c r="J198" s="1">
        <f t="shared" si="120"/>
        <v>5.5895408967374278</v>
      </c>
      <c r="K198" s="1">
        <f t="shared" si="120"/>
        <v>5.3788634653482958</v>
      </c>
    </row>
    <row r="199" spans="1:11" x14ac:dyDescent="0.3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7.0799065714624563</v>
      </c>
      <c r="G199" s="1">
        <f t="shared" si="121"/>
        <v>6.5258245970565758</v>
      </c>
      <c r="H199" s="1">
        <f t="shared" si="121"/>
        <v>6.5891439387377542</v>
      </c>
      <c r="I199" s="1">
        <f t="shared" si="121"/>
        <v>6.389816980875505</v>
      </c>
      <c r="J199" s="1">
        <f t="shared" si="121"/>
        <v>3.8265304687310926</v>
      </c>
      <c r="K199" s="1">
        <f t="shared" si="121"/>
        <v>2.2257982558312395</v>
      </c>
    </row>
    <row r="200" spans="1:11" x14ac:dyDescent="0.3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1.7630104280063352</v>
      </c>
      <c r="K200" s="1">
        <f t="shared" si="122"/>
        <v>3.1530652095170564</v>
      </c>
    </row>
    <row r="201" spans="1:11" x14ac:dyDescent="0.3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7.0799065714624563</v>
      </c>
      <c r="G201" s="1">
        <f t="shared" ref="G201:K201" si="123">SUM(G202:G203)</f>
        <v>6.525824597056574</v>
      </c>
      <c r="H201" s="1">
        <f t="shared" si="123"/>
        <v>6.5891439387377559</v>
      </c>
      <c r="I201" s="1">
        <f t="shared" si="123"/>
        <v>6.389816980875505</v>
      </c>
      <c r="J201" s="1">
        <f t="shared" si="123"/>
        <v>5.5895408967374278</v>
      </c>
      <c r="K201" s="1">
        <f t="shared" si="123"/>
        <v>5.3788634653482958</v>
      </c>
    </row>
    <row r="202" spans="1:11" x14ac:dyDescent="0.3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7.0799065714624563</v>
      </c>
      <c r="G202" s="1">
        <f t="shared" si="124"/>
        <v>6.525824597056574</v>
      </c>
      <c r="H202" s="1">
        <f t="shared" si="124"/>
        <v>6.5891439387377559</v>
      </c>
      <c r="I202" s="1">
        <f t="shared" si="124"/>
        <v>6.389816980875505</v>
      </c>
      <c r="J202" s="1">
        <f t="shared" si="124"/>
        <v>3.8265304687310926</v>
      </c>
      <c r="K202" s="1">
        <f t="shared" si="124"/>
        <v>2.2257982558312395</v>
      </c>
    </row>
    <row r="203" spans="1:11" x14ac:dyDescent="0.3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1.7630104280063352</v>
      </c>
      <c r="K203" s="1">
        <f t="shared" si="124"/>
        <v>3.1530652095170564</v>
      </c>
    </row>
    <row r="204" spans="1:11" x14ac:dyDescent="0.3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1.0875342486012876</v>
      </c>
      <c r="G204" s="1">
        <f t="shared" ref="G204:K204" si="125">G205</f>
        <v>1.0610093564769147E-3</v>
      </c>
      <c r="H204" s="1">
        <f t="shared" si="125"/>
        <v>1.2183982665008551E-2</v>
      </c>
      <c r="I204" s="1">
        <f t="shared" si="125"/>
        <v>2.5727233617804117</v>
      </c>
      <c r="J204" s="1">
        <f t="shared" si="125"/>
        <v>3.8902024050829311</v>
      </c>
      <c r="K204" s="1">
        <f t="shared" si="125"/>
        <v>5.0410018579498725</v>
      </c>
    </row>
    <row r="205" spans="1:11" x14ac:dyDescent="0.3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1.0875342486012876</v>
      </c>
      <c r="G205" s="1">
        <f>'[1]Electricity and CHPs'!C$92</f>
        <v>1.0610093564769147E-3</v>
      </c>
      <c r="H205" s="1">
        <f>'[1]Electricity and CHPs'!D$92</f>
        <v>1.2183982665008551E-2</v>
      </c>
      <c r="I205" s="1">
        <f>'[1]Electricity and CHPs'!E$92</f>
        <v>2.5727233617804117</v>
      </c>
      <c r="J205" s="1">
        <f>'[1]Electricity and CHPs'!F$92</f>
        <v>3.8902024050829311</v>
      </c>
      <c r="K205" s="1">
        <f>'[1]Electricity and CHPs'!G$92</f>
        <v>5.0410018579498725</v>
      </c>
    </row>
    <row r="206" spans="1:11" x14ac:dyDescent="0.3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0.40680881306811539</v>
      </c>
      <c r="K206" s="1">
        <f t="shared" si="126"/>
        <v>0.59542931066485827</v>
      </c>
    </row>
    <row r="207" spans="1:11" x14ac:dyDescent="0.3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0.40680881306811539</v>
      </c>
      <c r="K207" s="1">
        <f>'[1]Electricity and CHPs'!G$96</f>
        <v>0.59542931066485827</v>
      </c>
    </row>
    <row r="208" spans="1:11" x14ac:dyDescent="0.3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5.998080737305628</v>
      </c>
      <c r="G208" s="1">
        <f t="shared" ref="G208:K208" si="127">SUM(G209,G215,G217,G223,G225,G227,G229)</f>
        <v>12.365214202204244</v>
      </c>
      <c r="H208" s="1">
        <f t="shared" si="127"/>
        <v>10.310249441975486</v>
      </c>
      <c r="I208" s="1">
        <f t="shared" si="127"/>
        <v>8.4048207732820792</v>
      </c>
      <c r="J208" s="1">
        <f t="shared" si="127"/>
        <v>7.5696451044472939</v>
      </c>
      <c r="K208" s="1">
        <f t="shared" si="127"/>
        <v>8.0085851509529711</v>
      </c>
    </row>
    <row r="209" spans="1:11" x14ac:dyDescent="0.3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2.6346819673993016</v>
      </c>
      <c r="G209" s="1">
        <f t="shared" ref="G209:K209" si="128">+G210</f>
        <v>1.4900250988479102</v>
      </c>
      <c r="H209" s="1">
        <f t="shared" si="128"/>
        <v>5.8736224767918076E-3</v>
      </c>
      <c r="I209" s="1">
        <f t="shared" si="128"/>
        <v>1.0875193905703271E-2</v>
      </c>
      <c r="J209" s="1">
        <f t="shared" si="128"/>
        <v>5.9317480851497649E-2</v>
      </c>
      <c r="K209" s="1">
        <f t="shared" si="128"/>
        <v>2.6371750170338944E-2</v>
      </c>
    </row>
    <row r="210" spans="1:11" x14ac:dyDescent="0.3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2.6346819673993016</v>
      </c>
      <c r="G210" s="1">
        <f>'[1]Electricity and CHPs'!C$97+G214</f>
        <v>1.4900250988479102</v>
      </c>
      <c r="H210" s="1">
        <f>'[1]Electricity and CHPs'!D$97+H214</f>
        <v>5.8736224767918076E-3</v>
      </c>
      <c r="I210" s="1">
        <f>'[1]Electricity and CHPs'!E$97+I214</f>
        <v>1.0875193905703271E-2</v>
      </c>
      <c r="J210" s="1">
        <f>'[1]Electricity and CHPs'!F$97+J214</f>
        <v>5.9317480851497649E-2</v>
      </c>
      <c r="K210" s="1">
        <f>'[1]Electricity and CHPs'!G$97+K214</f>
        <v>2.6371750170338944E-2</v>
      </c>
    </row>
    <row r="211" spans="1:11" x14ac:dyDescent="0.3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1.7329051229910308</v>
      </c>
      <c r="G211" s="1">
        <f t="shared" ref="G211:K211" si="129">G212</f>
        <v>1.4895280102677639</v>
      </c>
      <c r="H211" s="1">
        <f t="shared" si="129"/>
        <v>4.8339351625543052E-3</v>
      </c>
      <c r="I211" s="1">
        <f t="shared" si="129"/>
        <v>0</v>
      </c>
      <c r="J211" s="1">
        <f t="shared" si="129"/>
        <v>0</v>
      </c>
      <c r="K211" s="1">
        <f t="shared" si="129"/>
        <v>0</v>
      </c>
    </row>
    <row r="212" spans="1:11" x14ac:dyDescent="0.3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1.7329051229910308</v>
      </c>
      <c r="G212" s="1">
        <f t="shared" ref="G212:K212" si="130">G210-G214</f>
        <v>1.4895280102677639</v>
      </c>
      <c r="H212" s="1">
        <f t="shared" si="130"/>
        <v>4.8339351625543052E-3</v>
      </c>
      <c r="I212" s="1">
        <f t="shared" si="130"/>
        <v>0</v>
      </c>
      <c r="J212" s="1">
        <f t="shared" si="130"/>
        <v>0</v>
      </c>
      <c r="K212" s="1">
        <f t="shared" si="130"/>
        <v>0</v>
      </c>
    </row>
    <row r="213" spans="1:11" x14ac:dyDescent="0.3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0.90177684440827077</v>
      </c>
      <c r="G213" s="1">
        <f t="shared" ref="G213:K213" si="131">G214</f>
        <v>4.9708858014624281E-4</v>
      </c>
      <c r="H213" s="1">
        <f t="shared" si="131"/>
        <v>1.0396873142375026E-3</v>
      </c>
      <c r="I213" s="1">
        <f t="shared" si="131"/>
        <v>1.0875193905703271E-2</v>
      </c>
      <c r="J213" s="1">
        <f t="shared" si="131"/>
        <v>5.9317480851497649E-2</v>
      </c>
      <c r="K213" s="1">
        <f t="shared" si="131"/>
        <v>2.6371750170338944E-2</v>
      </c>
    </row>
    <row r="214" spans="1:11" x14ac:dyDescent="0.3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0.90177684440827077</v>
      </c>
      <c r="G214" s="1">
        <f>'[1]Electricity and CHPs'!C$98</f>
        <v>4.9708858014624281E-4</v>
      </c>
      <c r="H214" s="1">
        <f>'[1]Electricity and CHPs'!D$98</f>
        <v>1.0396873142375026E-3</v>
      </c>
      <c r="I214" s="1">
        <f>'[1]Electricity and CHPs'!E$98</f>
        <v>1.0875193905703271E-2</v>
      </c>
      <c r="J214" s="1">
        <f>'[1]Electricity and CHPs'!F$98</f>
        <v>5.9317480851497649E-2</v>
      </c>
      <c r="K214" s="1">
        <f>'[1]Electricity and CHPs'!G$98</f>
        <v>2.6371750170338944E-2</v>
      </c>
    </row>
    <row r="215" spans="1:11" x14ac:dyDescent="0.3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1.4500064935637653</v>
      </c>
      <c r="G215" s="1">
        <f t="shared" ref="G215:K215" si="132">+G216</f>
        <v>3.8017222379923998</v>
      </c>
      <c r="H215" s="1">
        <f t="shared" si="132"/>
        <v>3.4267226122783292</v>
      </c>
      <c r="I215" s="1">
        <f t="shared" si="132"/>
        <v>1.0695246300253367</v>
      </c>
      <c r="J215" s="1">
        <f t="shared" si="132"/>
        <v>0</v>
      </c>
      <c r="K215" s="1">
        <f t="shared" si="132"/>
        <v>0</v>
      </c>
    </row>
    <row r="216" spans="1:11" x14ac:dyDescent="0.3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1.4500064935637653</v>
      </c>
      <c r="G216" s="1">
        <f>'[1]Electricity and CHPs'!C$99</f>
        <v>3.8017222379923998</v>
      </c>
      <c r="H216" s="1">
        <f>'[1]Electricity and CHPs'!D$99</f>
        <v>3.4267226122783292</v>
      </c>
      <c r="I216" s="1">
        <f>'[1]Electricity and CHPs'!E$99</f>
        <v>1.0695246300253367</v>
      </c>
      <c r="J216" s="1">
        <f>'[1]Electricity and CHPs'!F$99</f>
        <v>0</v>
      </c>
      <c r="K216" s="1">
        <f>'[1]Electricity and CHPs'!G$99</f>
        <v>0</v>
      </c>
    </row>
    <row r="217" spans="1:11" x14ac:dyDescent="0.3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0.18406987111885972</v>
      </c>
      <c r="G217" s="1">
        <f t="shared" ref="G217:K217" si="133">+G218</f>
        <v>0.18583082345523383</v>
      </c>
      <c r="H217" s="1">
        <f t="shared" si="133"/>
        <v>5.1197304173660474E-2</v>
      </c>
      <c r="I217" s="1">
        <f t="shared" si="133"/>
        <v>5.157718699145613E-2</v>
      </c>
      <c r="J217" s="1">
        <f t="shared" si="133"/>
        <v>1.9478326202909408E-4</v>
      </c>
      <c r="K217" s="1">
        <f t="shared" si="133"/>
        <v>3.7747708241664169E-6</v>
      </c>
    </row>
    <row r="218" spans="1:11" x14ac:dyDescent="0.3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0.18406987111885972</v>
      </c>
      <c r="G218" s="1">
        <f>'[1]Electricity and CHPs'!C$100</f>
        <v>0.18583082345523383</v>
      </c>
      <c r="H218" s="1">
        <f>'[1]Electricity and CHPs'!D$100</f>
        <v>5.1197304173660474E-2</v>
      </c>
      <c r="I218" s="1">
        <f>'[1]Electricity and CHPs'!E$100</f>
        <v>5.157718699145613E-2</v>
      </c>
      <c r="J218" s="1">
        <f>'[1]Electricity and CHPs'!F$100</f>
        <v>1.9478326202909408E-4</v>
      </c>
      <c r="K218" s="1">
        <f>'[1]Electricity and CHPs'!G$100</f>
        <v>3.7747708241664169E-6</v>
      </c>
    </row>
    <row r="219" spans="1:11" x14ac:dyDescent="0.3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0.18406987111885972</v>
      </c>
      <c r="G219" s="1">
        <f t="shared" ref="G219:K219" si="134">G220</f>
        <v>0.18583082345523383</v>
      </c>
      <c r="H219" s="1">
        <f t="shared" si="134"/>
        <v>5.1197304173660474E-2</v>
      </c>
      <c r="I219" s="1">
        <f t="shared" si="134"/>
        <v>5.157718699145613E-2</v>
      </c>
      <c r="J219" s="1">
        <f t="shared" si="134"/>
        <v>1.9478326202909408E-4</v>
      </c>
      <c r="K219" s="1">
        <f t="shared" si="134"/>
        <v>3.7747708241664169E-6</v>
      </c>
    </row>
    <row r="220" spans="1:11" x14ac:dyDescent="0.3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0.18406987111885972</v>
      </c>
      <c r="G220" s="1">
        <f t="shared" ref="G220:K220" si="135">G218-G222</f>
        <v>0.18583082345523383</v>
      </c>
      <c r="H220" s="1">
        <f t="shared" si="135"/>
        <v>5.1197304173660474E-2</v>
      </c>
      <c r="I220" s="1">
        <f t="shared" si="135"/>
        <v>5.157718699145613E-2</v>
      </c>
      <c r="J220" s="1">
        <f t="shared" si="135"/>
        <v>1.9478326202909408E-4</v>
      </c>
      <c r="K220" s="1">
        <f t="shared" si="135"/>
        <v>3.7747708241664169E-6</v>
      </c>
    </row>
    <row r="221" spans="1:11" x14ac:dyDescent="0.3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3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1.7293224052237015</v>
      </c>
      <c r="G223" s="1">
        <f t="shared" ref="G223:K223" si="137">+G224</f>
        <v>1.560713793066268</v>
      </c>
      <c r="H223" s="1">
        <f t="shared" si="137"/>
        <v>1.3381197748483786</v>
      </c>
      <c r="I223" s="1">
        <f t="shared" si="137"/>
        <v>1.0354176804805169</v>
      </c>
      <c r="J223" s="1">
        <f t="shared" si="137"/>
        <v>0.61996220619664877</v>
      </c>
      <c r="K223" s="1">
        <f t="shared" si="137"/>
        <v>0.3711946412597617</v>
      </c>
    </row>
    <row r="224" spans="1:11" x14ac:dyDescent="0.3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1.7293224052237015</v>
      </c>
      <c r="G224" s="1">
        <f>'[1]Electricity and CHPs'!C$101</f>
        <v>1.560713793066268</v>
      </c>
      <c r="H224" s="1">
        <f>'[1]Electricity and CHPs'!D$101</f>
        <v>1.3381197748483786</v>
      </c>
      <c r="I224" s="1">
        <f>'[1]Electricity and CHPs'!E$101</f>
        <v>1.0354176804805169</v>
      </c>
      <c r="J224" s="1">
        <f>'[1]Electricity and CHPs'!F$101</f>
        <v>0.61996220619664877</v>
      </c>
      <c r="K224" s="1">
        <f>'[1]Electricity and CHPs'!G$101</f>
        <v>0.3711946412597617</v>
      </c>
    </row>
    <row r="225" spans="1:11" x14ac:dyDescent="0.3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1.1089501033145214E-4</v>
      </c>
      <c r="J225" s="1">
        <f t="shared" si="138"/>
        <v>1.1550154473598224E-4</v>
      </c>
      <c r="K225" s="1">
        <f t="shared" si="138"/>
        <v>1.1614504053369445E-4</v>
      </c>
    </row>
    <row r="226" spans="1:11" x14ac:dyDescent="0.3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1.1089501033145214E-4</v>
      </c>
      <c r="J226" s="1">
        <f>'[1]Electricity and CHPs'!F$102</f>
        <v>1.1550154473598224E-4</v>
      </c>
      <c r="K226" s="1">
        <f>'[1]Electricity and CHPs'!G$102</f>
        <v>1.1614504053369445E-4</v>
      </c>
    </row>
    <row r="227" spans="1:11" x14ac:dyDescent="0.3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1.7030996990821133E-4</v>
      </c>
      <c r="K227" s="1">
        <f t="shared" si="139"/>
        <v>1.7240340069709682E-4</v>
      </c>
    </row>
    <row r="228" spans="1:11" x14ac:dyDescent="0.3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1.7030996990821133E-4</v>
      </c>
      <c r="K228" s="1">
        <f>'[1]Electricity and CHPs'!G$90</f>
        <v>1.7240340069709682E-4</v>
      </c>
    </row>
    <row r="229" spans="1:11" x14ac:dyDescent="0.3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5.3269222488424326</v>
      </c>
      <c r="H229" s="1">
        <f t="shared" si="140"/>
        <v>5.4883361281983261</v>
      </c>
      <c r="I229" s="1">
        <f t="shared" si="140"/>
        <v>6.2373151868687353</v>
      </c>
      <c r="J229" s="1">
        <f t="shared" si="140"/>
        <v>6.8898848226224745</v>
      </c>
      <c r="K229" s="1">
        <f t="shared" si="140"/>
        <v>7.6107264363108156</v>
      </c>
    </row>
    <row r="230" spans="1:11" x14ac:dyDescent="0.3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5.3269222488424326</v>
      </c>
      <c r="H230" s="1">
        <f>'[1]Electricity and CHPs'!D$123</f>
        <v>5.4883361281983261</v>
      </c>
      <c r="I230" s="1">
        <f>'[1]Electricity and CHPs'!E$123</f>
        <v>6.2373151868687353</v>
      </c>
      <c r="J230" s="1">
        <f>'[1]Electricity and CHPs'!F$123</f>
        <v>6.8898848226224745</v>
      </c>
      <c r="K230" s="1">
        <f>'[1]Electricity and CHPs'!G$123</f>
        <v>7.6107264363108156</v>
      </c>
    </row>
    <row r="231" spans="1:11" x14ac:dyDescent="0.3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6.5530992137165454</v>
      </c>
      <c r="G231" s="1">
        <f t="shared" ref="G231:K231" si="141">SUM(G232,G238,G271,G280,G286)</f>
        <v>8.3620089177312238</v>
      </c>
      <c r="H231" s="1">
        <f t="shared" si="141"/>
        <v>7.7441624510085516</v>
      </c>
      <c r="I231" s="1">
        <f t="shared" si="141"/>
        <v>9.4789690365714421</v>
      </c>
      <c r="J231" s="1">
        <f t="shared" si="141"/>
        <v>11.463614605415714</v>
      </c>
      <c r="K231" s="1">
        <f t="shared" si="141"/>
        <v>13.014892648759359</v>
      </c>
    </row>
    <row r="232" spans="1:11" x14ac:dyDescent="0.3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0.92936048814059735</v>
      </c>
      <c r="G232" s="1">
        <f t="shared" ref="G232:K232" si="142">+G233</f>
        <v>2.0718040089335408</v>
      </c>
      <c r="H232" s="1">
        <f t="shared" si="142"/>
        <v>0.15260840585384416</v>
      </c>
      <c r="I232" s="1">
        <f t="shared" si="142"/>
        <v>1.3111937760141639</v>
      </c>
      <c r="J232" s="1">
        <f t="shared" si="142"/>
        <v>0</v>
      </c>
      <c r="K232" s="1">
        <f t="shared" si="142"/>
        <v>0</v>
      </c>
    </row>
    <row r="233" spans="1:11" x14ac:dyDescent="0.3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0.92936048814059735</v>
      </c>
      <c r="G233" s="1">
        <f>'[1]Electricity and CHPs'!C$104</f>
        <v>2.0718040089335408</v>
      </c>
      <c r="H233" s="1">
        <f>'[1]Electricity and CHPs'!D$104</f>
        <v>0.15260840585384416</v>
      </c>
      <c r="I233" s="1">
        <f>'[1]Electricity and CHPs'!E$104</f>
        <v>1.3111937760141639</v>
      </c>
      <c r="J233" s="1">
        <f>'[1]Electricity and CHPs'!F$104</f>
        <v>0</v>
      </c>
      <c r="K233" s="1">
        <f>'[1]Electricity and CHPs'!G$104</f>
        <v>0</v>
      </c>
    </row>
    <row r="234" spans="1:11" x14ac:dyDescent="0.3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0.92936048814059735</v>
      </c>
      <c r="G234" s="1">
        <f t="shared" ref="G234:K234" si="143">G235</f>
        <v>2.0718040089335408</v>
      </c>
      <c r="H234" s="1">
        <f t="shared" si="143"/>
        <v>0.15260840585384416</v>
      </c>
      <c r="I234" s="1">
        <f t="shared" si="143"/>
        <v>1.3111937760141639</v>
      </c>
      <c r="J234" s="1">
        <f t="shared" si="143"/>
        <v>0</v>
      </c>
      <c r="K234" s="1">
        <f t="shared" si="143"/>
        <v>0</v>
      </c>
    </row>
    <row r="235" spans="1:11" x14ac:dyDescent="0.3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0.92936048814059735</v>
      </c>
      <c r="G235" s="1">
        <f t="shared" ref="G235:K235" si="144">G233-G237</f>
        <v>2.0718040089335408</v>
      </c>
      <c r="H235" s="1">
        <f t="shared" si="144"/>
        <v>0.15260840585384416</v>
      </c>
      <c r="I235" s="1">
        <f t="shared" si="144"/>
        <v>1.3111937760141639</v>
      </c>
      <c r="J235" s="1">
        <f t="shared" si="144"/>
        <v>0</v>
      </c>
      <c r="K235" s="1">
        <f t="shared" si="144"/>
        <v>0</v>
      </c>
    </row>
    <row r="236" spans="1:11" x14ac:dyDescent="0.3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3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3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3.0282805066987004</v>
      </c>
      <c r="G238" s="1">
        <f t="shared" ref="G238:K238" si="147">SUM(G239:G248)</f>
        <v>2.6143363139504512</v>
      </c>
      <c r="H238" s="1">
        <f t="shared" si="147"/>
        <v>1.7687120256127553</v>
      </c>
      <c r="I238" s="1">
        <f t="shared" si="147"/>
        <v>2.732158994847941</v>
      </c>
      <c r="J238" s="1">
        <f t="shared" si="147"/>
        <v>2.1098994816253045</v>
      </c>
      <c r="K238" s="1">
        <f t="shared" si="147"/>
        <v>1.7451945369334725</v>
      </c>
    </row>
    <row r="239" spans="1:11" x14ac:dyDescent="0.3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0.77397202224321648</v>
      </c>
      <c r="G239" s="1">
        <f>'[1]Electricity and CHPs_IN'!C$39*0.75-G86-G240</f>
        <v>0.10213140405622541</v>
      </c>
      <c r="H239" s="1">
        <f>'[1]Electricity and CHPs_IN'!D$39*0.75-H86-H240</f>
        <v>6.1940466148920938E-2</v>
      </c>
      <c r="I239" s="1">
        <f>'[1]Electricity and CHPs_IN'!E$39*0.75-I86-I240</f>
        <v>0.65833327067236358</v>
      </c>
      <c r="J239" s="1">
        <f>'[1]Electricity and CHPs'!F$103-J240</f>
        <v>0.74557700407760474</v>
      </c>
      <c r="K239" s="1">
        <f>'[1]Electricity and CHPs'!G$103-K240</f>
        <v>0.46754867612006407</v>
      </c>
    </row>
    <row r="240" spans="1:11" x14ac:dyDescent="0.3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6.4706641721911182E-3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0.270354442291665</v>
      </c>
    </row>
    <row r="241" spans="1:11" x14ac:dyDescent="0.3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3.7655445028502034E-4</v>
      </c>
      <c r="J241" s="1">
        <f>'[1]Electricity and CHPs'!F$107</f>
        <v>2.718360192717074E-3</v>
      </c>
      <c r="K241" s="1">
        <f>'[1]Electricity and CHPs'!G$107</f>
        <v>9.5408519553490893E-4</v>
      </c>
    </row>
    <row r="242" spans="1:11" x14ac:dyDescent="0.3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4.6355130232872827E-2</v>
      </c>
      <c r="G242" s="1">
        <f>'[1]Electricity and CHPs'!C$109</f>
        <v>8.4805481811019851E-3</v>
      </c>
      <c r="H242" s="1">
        <f>'[1]Electricity and CHPs'!D$109</f>
        <v>2.0404404658182239E-2</v>
      </c>
      <c r="I242" s="1">
        <f>'[1]Electricity and CHPs'!E$109</f>
        <v>2.5749443370909925E-2</v>
      </c>
      <c r="J242" s="1">
        <f>'[1]Electricity and CHPs'!F$109</f>
        <v>1.0525235552694091E-2</v>
      </c>
      <c r="K242" s="1">
        <f>'[1]Electricity and CHPs'!G$109</f>
        <v>1.7467509751637977E-4</v>
      </c>
    </row>
    <row r="243" spans="1:11" x14ac:dyDescent="0.3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9.1058703070737268E-2</v>
      </c>
      <c r="G244" s="1">
        <f>'[1]Electricity and CHPs'!C$112</f>
        <v>0.17515569769178829</v>
      </c>
      <c r="H244" s="1">
        <f>'[1]Electricity and CHPs'!D$112</f>
        <v>0.18916774392695143</v>
      </c>
      <c r="I244" s="1">
        <f>'[1]Electricity and CHPs'!E$112</f>
        <v>0.68243571551225202</v>
      </c>
      <c r="J244" s="1">
        <f>'[1]Electricity and CHPs'!F$112</f>
        <v>0.31759918277613086</v>
      </c>
      <c r="K244" s="1">
        <f>'[1]Electricity and CHPs'!G$112</f>
        <v>2.3567455116659035E-4</v>
      </c>
    </row>
    <row r="245" spans="1:11" x14ac:dyDescent="0.3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1.4243111002808544</v>
      </c>
      <c r="G246" s="1">
        <f>'[1]Electricity and CHPs'!C$115</f>
        <v>1.5783448765390375</v>
      </c>
      <c r="H246" s="1">
        <f>'[1]Electricity and CHPs'!D$115</f>
        <v>1.4829413952401089</v>
      </c>
      <c r="I246" s="1">
        <f>'[1]Electricity and CHPs'!E$115</f>
        <v>1.3239360770772359</v>
      </c>
      <c r="J246" s="1">
        <f>'[1]Electricity and CHPs'!F$115</f>
        <v>1.0059290658056719</v>
      </c>
      <c r="K246" s="1">
        <f>'[1]Electricity and CHPs'!G$115</f>
        <v>1.0059269836775255</v>
      </c>
    </row>
    <row r="247" spans="1:11" x14ac:dyDescent="0.3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0.69258355087101953</v>
      </c>
      <c r="G247" s="1">
        <f>'[1]Electricity and CHPs'!C$116</f>
        <v>0.75022378748229812</v>
      </c>
      <c r="H247" s="1">
        <f>'[1]Electricity and CHPs'!D$116</f>
        <v>1.4258015638591678E-2</v>
      </c>
      <c r="I247" s="1">
        <f>'[1]Electricity and CHPs'!E$116</f>
        <v>4.1327933764894763E-2</v>
      </c>
      <c r="J247" s="1">
        <f>'[1]Electricity and CHPs'!F$116</f>
        <v>2.107996904829422E-2</v>
      </c>
      <c r="K247" s="1">
        <f>'[1]Electricity and CHPs'!G$116</f>
        <v>0</v>
      </c>
    </row>
    <row r="248" spans="1:11" x14ac:dyDescent="0.3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0</v>
      </c>
      <c r="J248" s="1">
        <f>'[1]Electricity and CHPs'!F$118</f>
        <v>0</v>
      </c>
      <c r="K248" s="1">
        <f>'[1]Electricity and CHPs'!G$118</f>
        <v>0</v>
      </c>
    </row>
    <row r="249" spans="1:11" x14ac:dyDescent="0.3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1.5622201128459892</v>
      </c>
      <c r="G249" s="1">
        <f t="shared" ref="G249:K249" si="148">SUM(G250:G259)</f>
        <v>1.005085655866784</v>
      </c>
      <c r="H249" s="1">
        <f t="shared" si="148"/>
        <v>0.27769621041387144</v>
      </c>
      <c r="I249" s="1">
        <f t="shared" si="148"/>
        <v>1.3172697625987049</v>
      </c>
      <c r="J249" s="1">
        <f t="shared" si="148"/>
        <v>0.94859272758647806</v>
      </c>
      <c r="K249" s="1">
        <f t="shared" si="148"/>
        <v>0.31141776273812655</v>
      </c>
    </row>
    <row r="250" spans="1:11" x14ac:dyDescent="0.3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0.753826510088343</v>
      </c>
      <c r="G250" s="1">
        <f t="shared" si="149"/>
        <v>9.9084611632443503E-2</v>
      </c>
      <c r="H250" s="1">
        <f t="shared" si="149"/>
        <v>6.0190344607471802E-2</v>
      </c>
      <c r="I250" s="1">
        <f t="shared" si="149"/>
        <v>0.61581337743192166</v>
      </c>
      <c r="J250" s="1">
        <f t="shared" si="149"/>
        <v>0.64064119272493336</v>
      </c>
      <c r="K250" s="1">
        <f t="shared" si="149"/>
        <v>0.1968054226764876</v>
      </c>
    </row>
    <row r="251" spans="1:11" x14ac:dyDescent="0.3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5.5599542238074888E-3</v>
      </c>
      <c r="K251" s="1">
        <f t="shared" si="149"/>
        <v>0.11380038700829057</v>
      </c>
    </row>
    <row r="252" spans="1:11" x14ac:dyDescent="0.3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3.5223385805825946E-4</v>
      </c>
      <c r="J252" s="1">
        <f t="shared" si="149"/>
        <v>2.3357661336037925E-3</v>
      </c>
      <c r="K252" s="1">
        <f t="shared" si="149"/>
        <v>4.0160340466541906E-4</v>
      </c>
    </row>
    <row r="253" spans="1:11" x14ac:dyDescent="0.3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4.514856486266669E-2</v>
      </c>
      <c r="G253" s="1">
        <f t="shared" ref="G253:K253" si="150">G242-G264</f>
        <v>8.2275557720925645E-3</v>
      </c>
      <c r="H253" s="1">
        <f t="shared" si="150"/>
        <v>1.9827880289655965E-2</v>
      </c>
      <c r="I253" s="1">
        <f t="shared" si="150"/>
        <v>2.4086359288870901E-2</v>
      </c>
      <c r="J253" s="1">
        <f t="shared" si="150"/>
        <v>9.0438672616128171E-3</v>
      </c>
      <c r="K253" s="1">
        <f t="shared" si="150"/>
        <v>1.7467509751637977E-4</v>
      </c>
    </row>
    <row r="254" spans="1:11" x14ac:dyDescent="0.3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3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8.8688560279009732E-2</v>
      </c>
      <c r="G255" s="1">
        <f t="shared" si="152"/>
        <v>0.16993043854998915</v>
      </c>
      <c r="H255" s="1">
        <f t="shared" si="152"/>
        <v>0.18382282865301852</v>
      </c>
      <c r="I255" s="1">
        <f t="shared" si="152"/>
        <v>0.63835911318982941</v>
      </c>
      <c r="J255" s="1">
        <f t="shared" si="152"/>
        <v>0.27289886644758471</v>
      </c>
      <c r="K255" s="1">
        <f t="shared" si="152"/>
        <v>2.3567455116659035E-4</v>
      </c>
    </row>
    <row r="256" spans="1:11" x14ac:dyDescent="0.3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3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3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0.67455647761596971</v>
      </c>
      <c r="G258" s="1">
        <f t="shared" si="155"/>
        <v>0.72784304991225879</v>
      </c>
      <c r="H258" s="1">
        <f t="shared" si="155"/>
        <v>1.3855156863725118E-2</v>
      </c>
      <c r="I258" s="1">
        <f t="shared" si="155"/>
        <v>3.8658678830024662E-2</v>
      </c>
      <c r="J258" s="1">
        <f t="shared" si="155"/>
        <v>1.8113080794935871E-2</v>
      </c>
      <c r="K258" s="1">
        <f t="shared" si="155"/>
        <v>0</v>
      </c>
    </row>
    <row r="259" spans="1:18" x14ac:dyDescent="0.3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0</v>
      </c>
      <c r="J259" s="1">
        <f t="shared" si="156"/>
        <v>0</v>
      </c>
      <c r="K259" s="1">
        <f t="shared" si="156"/>
        <v>0</v>
      </c>
    </row>
    <row r="260" spans="1:18" x14ac:dyDescent="0.3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1.4660603938527113</v>
      </c>
      <c r="G260" s="1">
        <f t="shared" ref="G260:K260" si="157">SUM(G261:G270)</f>
        <v>1.6092506580836674</v>
      </c>
      <c r="H260" s="1">
        <f t="shared" si="157"/>
        <v>1.4910158151988837</v>
      </c>
      <c r="I260" s="1">
        <f t="shared" si="157"/>
        <v>1.4148892322492364</v>
      </c>
      <c r="J260" s="1">
        <f t="shared" si="157"/>
        <v>1.161306754038826</v>
      </c>
      <c r="K260" s="1">
        <f t="shared" si="157"/>
        <v>1.433776774195346</v>
      </c>
      <c r="M260" s="1"/>
      <c r="N260" s="1"/>
      <c r="O260" s="1"/>
      <c r="P260" s="1"/>
      <c r="Q260" s="1"/>
      <c r="R260" s="1"/>
    </row>
    <row r="261" spans="1:18" x14ac:dyDescent="0.3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2.0145512154873424E-2</v>
      </c>
      <c r="G261" s="1">
        <f t="shared" si="158"/>
        <v>3.0467924237819063E-3</v>
      </c>
      <c r="H261" s="1">
        <f t="shared" si="158"/>
        <v>1.7501215414491332E-3</v>
      </c>
      <c r="I261" s="1">
        <f t="shared" si="158"/>
        <v>4.2519893240441933E-2</v>
      </c>
      <c r="J261" s="1">
        <f t="shared" si="158"/>
        <v>0.10493581135267138</v>
      </c>
      <c r="K261" s="1">
        <f t="shared" si="158"/>
        <v>0.27074325344357647</v>
      </c>
    </row>
    <row r="262" spans="1:18" x14ac:dyDescent="0.3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9.1070994838362976E-4</v>
      </c>
      <c r="K262" s="1">
        <f t="shared" si="158"/>
        <v>0.15655405528337443</v>
      </c>
    </row>
    <row r="263" spans="1:18" x14ac:dyDescent="0.3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2.4320592226760898E-5</v>
      </c>
      <c r="J263" s="1">
        <f t="shared" si="158"/>
        <v>3.8259405911328132E-4</v>
      </c>
      <c r="K263" s="1">
        <f t="shared" si="158"/>
        <v>5.5248179086948986E-4</v>
      </c>
    </row>
    <row r="264" spans="1:18" x14ac:dyDescent="0.3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1.2065653702061387E-3</v>
      </c>
      <c r="G264" s="1">
        <f t="shared" si="158"/>
        <v>2.5299240900942036E-4</v>
      </c>
      <c r="H264" s="1">
        <f t="shared" si="158"/>
        <v>5.7652436852627528E-4</v>
      </c>
      <c r="I264" s="1">
        <f t="shared" si="158"/>
        <v>1.6630840820390227E-3</v>
      </c>
      <c r="J264" s="1">
        <f t="shared" si="158"/>
        <v>1.4813682910812735E-3</v>
      </c>
      <c r="K264" s="1">
        <f t="shared" si="158"/>
        <v>0</v>
      </c>
    </row>
    <row r="265" spans="1:18" x14ac:dyDescent="0.3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3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2.3701427917275416E-3</v>
      </c>
      <c r="G266" s="1">
        <f t="shared" si="158"/>
        <v>5.2252591417991491E-3</v>
      </c>
      <c r="H266" s="1">
        <f t="shared" si="158"/>
        <v>5.3449152739328976E-3</v>
      </c>
      <c r="I266" s="1">
        <f t="shared" si="158"/>
        <v>4.4076602322422588E-2</v>
      </c>
      <c r="J266" s="1">
        <f t="shared" si="158"/>
        <v>4.4700316328546139E-2</v>
      </c>
      <c r="K266" s="1">
        <f t="shared" si="158"/>
        <v>0</v>
      </c>
    </row>
    <row r="267" spans="1:18" x14ac:dyDescent="0.3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3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1.4243111002808544</v>
      </c>
      <c r="G268" s="1">
        <f t="shared" si="158"/>
        <v>1.5783448765390375</v>
      </c>
      <c r="H268" s="1">
        <f t="shared" si="158"/>
        <v>1.4829413952401089</v>
      </c>
      <c r="I268" s="1">
        <f t="shared" si="158"/>
        <v>1.3239360770772359</v>
      </c>
      <c r="J268" s="1">
        <f t="shared" si="158"/>
        <v>1.0059290658056719</v>
      </c>
      <c r="K268" s="1">
        <f t="shared" si="158"/>
        <v>1.0059269836775255</v>
      </c>
    </row>
    <row r="269" spans="1:18" x14ac:dyDescent="0.3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1.8027073255049833E-2</v>
      </c>
      <c r="G269" s="1">
        <f t="shared" si="158"/>
        <v>2.2380737570039347E-2</v>
      </c>
      <c r="H269" s="1">
        <f t="shared" si="158"/>
        <v>4.0285877486655994E-4</v>
      </c>
      <c r="I269" s="1">
        <f t="shared" si="158"/>
        <v>2.6692549348701017E-3</v>
      </c>
      <c r="J269" s="1">
        <f t="shared" si="158"/>
        <v>2.9668882533583473E-3</v>
      </c>
      <c r="K269" s="1">
        <f t="shared" si="158"/>
        <v>0</v>
      </c>
    </row>
    <row r="270" spans="1:18" x14ac:dyDescent="0.3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0</v>
      </c>
      <c r="J270" s="1">
        <f t="shared" si="158"/>
        <v>0</v>
      </c>
      <c r="K270" s="1">
        <f t="shared" si="158"/>
        <v>0</v>
      </c>
    </row>
    <row r="271" spans="1:18" x14ac:dyDescent="0.3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1.9348002244339166</v>
      </c>
      <c r="G271" s="1">
        <f t="shared" ref="G271:K271" si="159">SUM(G272:G273)</f>
        <v>1.8587731451706202</v>
      </c>
      <c r="H271" s="1">
        <f t="shared" si="159"/>
        <v>2.5502943202634207</v>
      </c>
      <c r="I271" s="1">
        <f t="shared" si="159"/>
        <v>2.243344975932938</v>
      </c>
      <c r="J271" s="1">
        <f t="shared" si="159"/>
        <v>1.5968369485150617</v>
      </c>
      <c r="K271" s="1">
        <f t="shared" si="159"/>
        <v>2.0112038804095507</v>
      </c>
    </row>
    <row r="272" spans="1:18" x14ac:dyDescent="0.3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1.9348002244339166</v>
      </c>
      <c r="G272" s="1">
        <f>'[1]Electricity and CHPs'!C$106-G273</f>
        <v>1.8587731451706202</v>
      </c>
      <c r="H272" s="1">
        <f>'[1]Electricity and CHPs'!D$106-H273</f>
        <v>2.5502943202634207</v>
      </c>
      <c r="I272" s="1">
        <f>'[1]Electricity and CHPs'!E$106-I273</f>
        <v>2.243344975932938</v>
      </c>
      <c r="J272" s="1">
        <f>'[1]Electricity and CHPs'!F$106-J273</f>
        <v>1.0372243788282167</v>
      </c>
      <c r="K272" s="1">
        <f>'[1]Electricity and CHPs'!G$106-K273</f>
        <v>5.1634652071452791E-4</v>
      </c>
    </row>
    <row r="273" spans="1:11" x14ac:dyDescent="0.3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0.55961256968684503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2.0106875338888361</v>
      </c>
    </row>
    <row r="274" spans="1:11" x14ac:dyDescent="0.3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3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1.9348002244339166</v>
      </c>
      <c r="G277" s="1">
        <f t="shared" ref="G277:K277" si="161">SUM(G278:G279)</f>
        <v>1.8587731451706202</v>
      </c>
      <c r="H277" s="1">
        <f t="shared" si="161"/>
        <v>2.5502943202634207</v>
      </c>
      <c r="I277" s="1">
        <f t="shared" si="161"/>
        <v>2.243344975932938</v>
      </c>
      <c r="J277" s="1">
        <f t="shared" si="161"/>
        <v>1.5968369485150617</v>
      </c>
      <c r="K277" s="1">
        <f t="shared" si="161"/>
        <v>2.0112038804095507</v>
      </c>
    </row>
    <row r="278" spans="1:11" x14ac:dyDescent="0.3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1.9348002244339166</v>
      </c>
      <c r="G278" s="1">
        <f t="shared" ref="G278:K278" si="162">G272</f>
        <v>1.8587731451706202</v>
      </c>
      <c r="H278" s="1">
        <f t="shared" si="162"/>
        <v>2.5502943202634207</v>
      </c>
      <c r="I278" s="1">
        <f t="shared" si="162"/>
        <v>2.243344975932938</v>
      </c>
      <c r="J278" s="1">
        <f t="shared" si="162"/>
        <v>1.0372243788282167</v>
      </c>
      <c r="K278" s="1">
        <f t="shared" si="162"/>
        <v>5.1634652071452791E-4</v>
      </c>
    </row>
    <row r="279" spans="1:11" x14ac:dyDescent="0.3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0.55961256968684503</v>
      </c>
      <c r="K279" s="1">
        <f t="shared" si="163"/>
        <v>2.0106875338888361</v>
      </c>
    </row>
    <row r="280" spans="1:11" x14ac:dyDescent="0.3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0.66065799444333073</v>
      </c>
      <c r="G280" s="1">
        <f t="shared" ref="G280:K280" si="164">SUM(G281:G285)</f>
        <v>1.8170954496766119</v>
      </c>
      <c r="H280" s="1">
        <f t="shared" si="164"/>
        <v>3.2725476992785314</v>
      </c>
      <c r="I280" s="1">
        <f t="shared" si="164"/>
        <v>3.1880784843578618</v>
      </c>
      <c r="J280" s="1">
        <f t="shared" si="164"/>
        <v>6.4795372654808654</v>
      </c>
      <c r="K280" s="1">
        <f t="shared" si="164"/>
        <v>8.7778374161389792</v>
      </c>
    </row>
    <row r="281" spans="1:11" x14ac:dyDescent="0.3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0.66024088697904559</v>
      </c>
      <c r="G281" s="1">
        <f>'[1]Electricity and CHPs'!C$105-G282</f>
        <v>1.8166336804733776</v>
      </c>
      <c r="H281" s="1">
        <f>'[1]Electricity and CHPs'!D$105-H282</f>
        <v>3.2723462925832107</v>
      </c>
      <c r="I281" s="1">
        <f>'[1]Electricity and CHPs'!E$105-I282</f>
        <v>3.1598274891284661</v>
      </c>
      <c r="J281" s="1">
        <f>'[1]Electricity and CHPs'!F$105-J282</f>
        <v>2.6448073690074838</v>
      </c>
      <c r="K281" s="1">
        <f>'[1]Electricity and CHPs'!G$105-K282</f>
        <v>2.1287992264103091</v>
      </c>
    </row>
    <row r="282" spans="1:11" x14ac:dyDescent="0.3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3.7798737116501031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6.6239647193507958</v>
      </c>
    </row>
    <row r="283" spans="1:11" x14ac:dyDescent="0.3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1.9616731427632168E-4</v>
      </c>
      <c r="G283" s="1">
        <f>'[1]Electricity and CHPs'!C$110</f>
        <v>2.3094585743311196E-4</v>
      </c>
      <c r="H283" s="1">
        <f>'[1]Electricity and CHPs'!D$110</f>
        <v>1.0061145555601133E-4</v>
      </c>
      <c r="I283" s="1">
        <f>'[1]Electricity and CHPs'!E$110</f>
        <v>6.746198253441785E-3</v>
      </c>
      <c r="J283" s="1">
        <f>'[1]Electricity and CHPs'!F$110</f>
        <v>1.3905353859533018E-2</v>
      </c>
      <c r="K283" s="1">
        <f>'[1]Electricity and CHPs'!G$110</f>
        <v>7.2795078569085478E-3</v>
      </c>
    </row>
    <row r="284" spans="1:11" x14ac:dyDescent="0.3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2.2094015000884853E-4</v>
      </c>
      <c r="G284" s="1">
        <f>'[1]Electricity and CHPs'!C$113</f>
        <v>2.3082334580098784E-4</v>
      </c>
      <c r="H284" s="1">
        <f>'[1]Electricity and CHPs'!D$113</f>
        <v>1.0079523976431722E-4</v>
      </c>
      <c r="I284" s="1">
        <f>'[1]Electricity and CHPs'!E$113</f>
        <v>1.9799495303269209E-2</v>
      </c>
      <c r="J284" s="1">
        <f>'[1]Electricity and CHPs'!F$113</f>
        <v>3.7113893348969335E-2</v>
      </c>
      <c r="K284" s="1">
        <f>'[1]Electricity and CHPs'!G$113</f>
        <v>1.690250155580578E-2</v>
      </c>
    </row>
    <row r="285" spans="1:11" x14ac:dyDescent="0.3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1.70530167268456E-3</v>
      </c>
      <c r="J285" s="1">
        <f>'[1]Electricity and CHPs'!F$117</f>
        <v>3.8369376147759301E-3</v>
      </c>
      <c r="K285" s="1">
        <f>'[1]Electricity and CHPs'!G$117</f>
        <v>8.9146096515938346E-4</v>
      </c>
    </row>
    <row r="286" spans="1:11" x14ac:dyDescent="0.3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4.1928054185361519E-3</v>
      </c>
      <c r="J286" s="1">
        <f t="shared" si="165"/>
        <v>1.2773409097944814</v>
      </c>
      <c r="K286" s="1">
        <f t="shared" si="165"/>
        <v>0.48065681527735576</v>
      </c>
    </row>
    <row r="287" spans="1:11" x14ac:dyDescent="0.3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3.2205137364705572E-3</v>
      </c>
      <c r="J287" s="1">
        <f>'[1]Electricity and CHPs'!F$108</f>
        <v>1.2663537959610998</v>
      </c>
      <c r="K287" s="1">
        <f>'[1]Electricity and CHPs'!G$108</f>
        <v>0.47070881016095495</v>
      </c>
    </row>
    <row r="288" spans="1:11" x14ac:dyDescent="0.3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9.7229168206559478E-4</v>
      </c>
      <c r="J288" s="1">
        <f>'[1]Electricity and CHPs'!F$119</f>
        <v>1.0987113833381645E-2</v>
      </c>
      <c r="K288" s="1">
        <f>'[1]Electricity and CHPs'!G$119</f>
        <v>9.9480051164007894E-3</v>
      </c>
    </row>
    <row r="289" spans="1:13" x14ac:dyDescent="0.3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437.60409129531433</v>
      </c>
      <c r="G289" s="3">
        <f t="shared" ref="G289" si="166">SUM(G290,G292,G300,G308,G356,G377,G385,G387,G395,G399,G393)</f>
        <v>420.6755040827054</v>
      </c>
      <c r="H289" s="3">
        <f t="shared" ref="H289" si="167">SUM(H290,H292,H300,H308,H356,H377,H385,H387,H395,H399,H393)</f>
        <v>470.03230208648938</v>
      </c>
      <c r="I289" s="3">
        <f t="shared" ref="I289" si="168">SUM(I290,I292,I300,I308,I356,I377,I385,I387,I395,I399,I393)</f>
        <v>428.81722561303718</v>
      </c>
      <c r="J289" s="3">
        <f t="shared" ref="J289" si="169">SUM(J290,J292,J300,J308,J356,J377,J385,J387,J395,J399,J393)</f>
        <v>369.6413578561295</v>
      </c>
      <c r="K289" s="3">
        <f t="shared" ref="K289" si="170">SUM(K290,K292,K300,K308,K356,K377,K385,K387,K395,K399,K393)</f>
        <v>317.28806249394785</v>
      </c>
    </row>
    <row r="290" spans="1:13" x14ac:dyDescent="0.3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250.94818034850763</v>
      </c>
      <c r="G290" s="1">
        <f t="shared" ref="G290:K290" si="171">G291</f>
        <v>253.29953995019835</v>
      </c>
      <c r="H290" s="1">
        <f t="shared" si="171"/>
        <v>215.44379718265546</v>
      </c>
      <c r="I290" s="1">
        <f t="shared" si="171"/>
        <v>211.90207583893286</v>
      </c>
      <c r="J290" s="1">
        <f t="shared" si="171"/>
        <v>98.945489117999017</v>
      </c>
      <c r="K290" s="1">
        <f t="shared" si="171"/>
        <v>0</v>
      </c>
    </row>
    <row r="291" spans="1:13" x14ac:dyDescent="0.3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250.94818034850763</v>
      </c>
      <c r="G291" s="1">
        <f>'[1]Electricity and CHPs_IN'!C$14</f>
        <v>253.29953995019835</v>
      </c>
      <c r="H291" s="1">
        <f>'[1]Electricity and CHPs_IN'!D$14</f>
        <v>215.44379718265546</v>
      </c>
      <c r="I291" s="1">
        <f>'[1]Electricity and CHPs_IN'!E$14</f>
        <v>211.90207583893286</v>
      </c>
      <c r="J291" s="1">
        <f>'[1]Electricity and CHPs_IN'!F$14</f>
        <v>98.945489117999017</v>
      </c>
      <c r="K291" s="1">
        <f>'[1]Electricity and CHPs_IN'!G$14</f>
        <v>0</v>
      </c>
    </row>
    <row r="292" spans="1:13" x14ac:dyDescent="0.3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149.43048697725601</v>
      </c>
      <c r="G292" s="1">
        <f t="shared" ref="G292:K292" si="173">SUM(G293:G295)</f>
        <v>125.6091764890445</v>
      </c>
      <c r="H292" s="1">
        <f t="shared" si="173"/>
        <v>197.44450020418293</v>
      </c>
      <c r="I292" s="1">
        <f t="shared" si="173"/>
        <v>150.84932239301355</v>
      </c>
      <c r="J292" s="1">
        <f t="shared" si="173"/>
        <v>151.62712784274274</v>
      </c>
      <c r="K292" s="1">
        <f t="shared" si="173"/>
        <v>152.16089619312197</v>
      </c>
    </row>
    <row r="293" spans="1:13" x14ac:dyDescent="0.3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66.745680063479398</v>
      </c>
      <c r="G293" s="1">
        <f>'[1]Electricity and CHPs_IN'!C$15</f>
        <v>49.798798407385021</v>
      </c>
      <c r="H293" s="1">
        <f>'[1]Electricity and CHPs_IN'!D$15</f>
        <v>68.532108787152424</v>
      </c>
      <c r="I293" s="1">
        <f>'[1]Electricity and CHPs_IN'!E$15</f>
        <v>70.679362995714314</v>
      </c>
      <c r="J293" s="1">
        <f>'[1]Electricity and CHPs_IN'!F$15</f>
        <v>69.01641615232252</v>
      </c>
      <c r="K293" s="1">
        <f>'[1]Electricity and CHPs_IN'!G$15</f>
        <v>69.182202886869661</v>
      </c>
    </row>
    <row r="294" spans="1:13" x14ac:dyDescent="0.3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66.632402919540894</v>
      </c>
      <c r="G294" s="1">
        <f>'[1]Electricity and CHPs_IN'!C$16</f>
        <v>55.764001041745999</v>
      </c>
      <c r="H294" s="1">
        <f>'[1]Electricity and CHPs_IN'!D$16</f>
        <v>65.553238267125138</v>
      </c>
      <c r="I294" s="1">
        <f>'[1]Electricity and CHPs_IN'!E$16</f>
        <v>64.468709142380874</v>
      </c>
      <c r="J294" s="1">
        <f>'[1]Electricity and CHPs_IN'!F$16</f>
        <v>66.300762098740876</v>
      </c>
      <c r="K294" s="1">
        <f>'[1]Electricity and CHPs_IN'!G$16</f>
        <v>66.134975874815268</v>
      </c>
    </row>
    <row r="295" spans="1:13" x14ac:dyDescent="0.3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16.052403994235718</v>
      </c>
      <c r="G295" s="1">
        <f>'[1]Electricity and CHPs_IN'!C$13</f>
        <v>20.046377039913477</v>
      </c>
      <c r="H295" s="1">
        <f>'[1]Electricity and CHPs_IN'!D$13</f>
        <v>63.359153149905353</v>
      </c>
      <c r="I295" s="1">
        <f>'[1]Electricity and CHPs_IN'!E$13</f>
        <v>15.701250254918351</v>
      </c>
      <c r="J295" s="1">
        <f>'[1]Electricity and CHPs_IN'!F$13</f>
        <v>16.309949591679334</v>
      </c>
      <c r="K295" s="1">
        <f>'[1]Electricity and CHPs_IN'!G$13</f>
        <v>16.843717431437014</v>
      </c>
    </row>
    <row r="296" spans="1:13" x14ac:dyDescent="0.3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0.15147478004223036</v>
      </c>
      <c r="G296" s="1">
        <f t="shared" ref="G296:K296" si="174">SUM(G297:G299)</f>
        <v>1.0927799004500187</v>
      </c>
      <c r="H296" s="1">
        <f t="shared" si="174"/>
        <v>1.7825405278482032E-2</v>
      </c>
      <c r="I296" s="1">
        <f t="shared" si="174"/>
        <v>7.7717289028431086E-2</v>
      </c>
      <c r="J296" s="1">
        <f t="shared" si="174"/>
        <v>0.49359523587781007</v>
      </c>
      <c r="K296" s="1">
        <f t="shared" si="174"/>
        <v>1.0803725392289596E-4</v>
      </c>
    </row>
    <row r="297" spans="1:13" x14ac:dyDescent="0.3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0.12626074088436523</v>
      </c>
      <c r="G297" s="1">
        <f>'[1]Electricity and CHPs_IN'!C$18</f>
        <v>0.88322286661592353</v>
      </c>
      <c r="H297" s="1">
        <f>'[1]Electricity and CHPs_IN'!D$18</f>
        <v>1.0785725528043933E-2</v>
      </c>
      <c r="I297" s="1">
        <f>'[1]Electricity and CHPs_IN'!E$18</f>
        <v>2.4877949030858346E-3</v>
      </c>
      <c r="J297" s="1">
        <f>'[1]Electricity and CHPs_IN'!F$18</f>
        <v>0.49152965263497822</v>
      </c>
      <c r="K297" s="1">
        <f>'[1]Electricity and CHPs_IN'!G$18</f>
        <v>9.4557177111437817E-5</v>
      </c>
    </row>
    <row r="298" spans="1:13" x14ac:dyDescent="0.3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4.1238364013223301E-3</v>
      </c>
      <c r="G298" s="1">
        <f>IFERROR(G70/SUM(G70,G183),0)*'[1]Electricity and CHPs_IN'!C$28</f>
        <v>0.15640409950196893</v>
      </c>
      <c r="H298" s="1">
        <f>IFERROR(H70/SUM(H70,H183),0)*'[1]Electricity and CHPs_IN'!D$28</f>
        <v>1.778570402199704E-3</v>
      </c>
      <c r="I298" s="1">
        <f>IFERROR(I70/SUM(I70,I183),0)*'[1]Electricity and CHPs_IN'!E$28</f>
        <v>8.8124088280976511E-4</v>
      </c>
      <c r="J298" s="1">
        <f>IFERROR(J70/SUM(J70,J183),0)*'[1]Electricity and CHPs_IN'!F$28</f>
        <v>2.0655832428318368E-3</v>
      </c>
      <c r="K298" s="1">
        <f>IFERROR(K70/SUM(K70,K183),0)*'[1]Electricity and CHPs_IN'!G$28</f>
        <v>1.3480076811458147E-5</v>
      </c>
      <c r="M298" s="1"/>
    </row>
    <row r="299" spans="1:13" x14ac:dyDescent="0.3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2.1090202756542817E-2</v>
      </c>
      <c r="G299" s="1">
        <f>IFERROR(G71/SUM(G71,G233),0)*'[1]Electricity and CHPs_IN'!C$41</f>
        <v>5.3152934332126256E-2</v>
      </c>
      <c r="H299" s="1">
        <f>IFERROR(H71/SUM(H71,H233),0)*'[1]Electricity and CHPs_IN'!D$41</f>
        <v>5.2611093482383955E-3</v>
      </c>
      <c r="I299" s="1">
        <f>IFERROR(I71/SUM(I71,I233),0)*'[1]Electricity and CHPs_IN'!E$41</f>
        <v>7.4348253242535481E-2</v>
      </c>
      <c r="J299" s="1">
        <f>IFERROR(J71/SUM(J71,J233),0)*'[1]Electricity and CHPs_IN'!F$41</f>
        <v>0</v>
      </c>
      <c r="K299" s="1">
        <f>IFERROR(K71/SUM(K71,K233),0)*'[1]Electricity and CHPs_IN'!G$41</f>
        <v>0</v>
      </c>
    </row>
    <row r="300" spans="1:13" x14ac:dyDescent="0.3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0.15147478004223036</v>
      </c>
      <c r="G300" s="1">
        <f t="shared" ref="G300:K300" si="175">G296</f>
        <v>1.0927799004500187</v>
      </c>
      <c r="H300" s="1">
        <f t="shared" si="175"/>
        <v>1.7825405278482032E-2</v>
      </c>
      <c r="I300" s="1">
        <f t="shared" si="175"/>
        <v>7.7717289028431086E-2</v>
      </c>
      <c r="J300" s="1">
        <f t="shared" si="175"/>
        <v>0.49359523587781007</v>
      </c>
      <c r="K300" s="1">
        <f t="shared" si="175"/>
        <v>1.0803725392289596E-4</v>
      </c>
    </row>
    <row r="301" spans="1:13" x14ac:dyDescent="0.3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0.12626074088436523</v>
      </c>
      <c r="G301" s="1">
        <f t="shared" si="176"/>
        <v>0.88322286661592353</v>
      </c>
      <c r="H301" s="1">
        <f t="shared" si="176"/>
        <v>1.0785725528043933E-2</v>
      </c>
      <c r="I301" s="1">
        <f t="shared" si="176"/>
        <v>2.4877949030858346E-3</v>
      </c>
      <c r="J301" s="1">
        <f t="shared" si="176"/>
        <v>0.49152965263497822</v>
      </c>
      <c r="K301" s="1">
        <f t="shared" si="176"/>
        <v>9.4557177111437817E-5</v>
      </c>
    </row>
    <row r="302" spans="1:13" x14ac:dyDescent="0.3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4.1238364013223301E-3</v>
      </c>
      <c r="G302" s="1">
        <f t="shared" si="177"/>
        <v>0.15640409950196893</v>
      </c>
      <c r="H302" s="1">
        <f t="shared" si="177"/>
        <v>1.778570402199704E-3</v>
      </c>
      <c r="I302" s="1">
        <f t="shared" si="177"/>
        <v>8.8124088280976511E-4</v>
      </c>
      <c r="J302" s="1">
        <f t="shared" si="177"/>
        <v>2.0655832428318368E-3</v>
      </c>
      <c r="K302" s="1">
        <f t="shared" si="177"/>
        <v>1.3480076811458147E-5</v>
      </c>
    </row>
    <row r="303" spans="1:13" x14ac:dyDescent="0.3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2.1090202756542817E-2</v>
      </c>
      <c r="G303" s="1">
        <f t="shared" si="178"/>
        <v>5.3152934332126256E-2</v>
      </c>
      <c r="H303" s="1">
        <f t="shared" si="178"/>
        <v>5.2611093482383955E-3</v>
      </c>
      <c r="I303" s="1">
        <f t="shared" si="178"/>
        <v>7.4348253242535481E-2</v>
      </c>
      <c r="J303" s="1">
        <f t="shared" si="178"/>
        <v>0</v>
      </c>
      <c r="K303" s="1">
        <f t="shared" si="178"/>
        <v>0</v>
      </c>
    </row>
    <row r="304" spans="1:13" x14ac:dyDescent="0.3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4.0652241969691634</v>
      </c>
      <c r="G308" s="1">
        <f t="shared" ref="G308:K308" si="179">SUM(G309:G323)</f>
        <v>2.2573665043804501</v>
      </c>
      <c r="H308" s="1">
        <f t="shared" si="179"/>
        <v>1.4820148323284696</v>
      </c>
      <c r="I308" s="1">
        <f t="shared" si="179"/>
        <v>2.5970389783590364</v>
      </c>
      <c r="J308" s="1">
        <f t="shared" si="179"/>
        <v>2.6042271420178125</v>
      </c>
      <c r="K308" s="1">
        <f t="shared" si="179"/>
        <v>2.8595168965920603</v>
      </c>
    </row>
    <row r="309" spans="1:11" x14ac:dyDescent="0.3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3.9236240227836106E-5</v>
      </c>
      <c r="K309" s="1">
        <f>'[1]Electricity and CHPs_IN'!G$21</f>
        <v>3.8000576997740516E-2</v>
      </c>
    </row>
    <row r="310" spans="1:11" x14ac:dyDescent="0.3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0</v>
      </c>
      <c r="H310" s="1">
        <f>'[1]Electricity and CHPs_IN'!D$22</f>
        <v>0</v>
      </c>
      <c r="I310" s="1">
        <f>'[1]Electricity and CHPs_IN'!E$22</f>
        <v>0</v>
      </c>
      <c r="J310" s="1">
        <f>'[1]Electricity and CHPs_IN'!F$22</f>
        <v>2.9840158246768935E-5</v>
      </c>
      <c r="K310" s="1">
        <f>'[1]Electricity and CHPs_IN'!G$22</f>
        <v>3.9902107248334491E-2</v>
      </c>
    </row>
    <row r="311" spans="1:11" x14ac:dyDescent="0.3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0</v>
      </c>
      <c r="K311" s="1">
        <f>'[1]Electricity and CHPs_IN'!G$23</f>
        <v>0</v>
      </c>
    </row>
    <row r="312" spans="1:11" x14ac:dyDescent="0.3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1.2863394338940382</v>
      </c>
      <c r="G312" s="1">
        <f>IFERROR(G84/SUM(G84+G187),0)*'[1]Electricity and CHPs_IN'!C$24</f>
        <v>6.079924600853341E-4</v>
      </c>
      <c r="H312" s="1">
        <f>IFERROR(H84/SUM(H84+H187),0)*'[1]Electricity and CHPs_IN'!D$24</f>
        <v>2.6559795139682249E-3</v>
      </c>
      <c r="I312" s="1">
        <f>IFERROR(I84/SUM(I84+I187),0)*'[1]Electricity and CHPs_IN'!E$24</f>
        <v>0</v>
      </c>
      <c r="J312" s="1">
        <f>IFERROR(J84/SUM(J84+J187),0)*'[1]Electricity and CHPs_IN'!F$24</f>
        <v>0</v>
      </c>
      <c r="K312" s="1">
        <f>IFERROR(K84/SUM(K84+K187),0)*'[1]Electricity and CHPs_IN'!G$24</f>
        <v>0</v>
      </c>
    </row>
    <row r="313" spans="1:11" x14ac:dyDescent="0.3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0</v>
      </c>
      <c r="K313" s="1">
        <f>IFERROR(K85/SUM(K85+K188),0)*'[1]Electricity and CHPs_IN'!G$29</f>
        <v>0</v>
      </c>
    </row>
    <row r="314" spans="1:11" x14ac:dyDescent="0.3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0.89329084271131443</v>
      </c>
      <c r="G314" s="1">
        <f>G86/SUM(G86,G239)*'[1]Electricity and CHPs_IN'!C$39</f>
        <v>0.1200803046214217</v>
      </c>
      <c r="H314" s="1">
        <f>H86/SUM(H86,H239)*'[1]Electricity and CHPs_IN'!D$39</f>
        <v>7.1424069392322001E-2</v>
      </c>
      <c r="I314" s="1">
        <f>I86/SUM(I86,I239)*'[1]Electricity and CHPs_IN'!E$39</f>
        <v>0.81004034637677758</v>
      </c>
      <c r="J314" s="1">
        <f>J86/SUM(J86,J239)*'[1]Electricity and CHPs_IN'!F$39</f>
        <v>0.86867167269658796</v>
      </c>
      <c r="K314" s="1">
        <f>K86/SUM(K86,K239)*'[1]Electricity and CHPs_IN'!G$39</f>
        <v>0.91867811044502856</v>
      </c>
    </row>
    <row r="315" spans="1:11" x14ac:dyDescent="0.3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8.8920482396153827E-3</v>
      </c>
      <c r="K315" s="1">
        <f>IFERROR(K87/SUM(K87,K240),0)*'[1]Electricity and CHPs_IN'!G$40</f>
        <v>0.35908043517561244</v>
      </c>
    </row>
    <row r="316" spans="1:11" x14ac:dyDescent="0.3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1.9699502021827967E-2</v>
      </c>
      <c r="G317" s="1">
        <f>G89/SUM(G89,G242)*'[1]Electricity and CHPs_IN'!C$48</f>
        <v>3.433716083428713E-3</v>
      </c>
      <c r="H317" s="1">
        <f>H89/SUM(H89,H242)*'[1]Electricity and CHPs_IN'!D$48</f>
        <v>4.4849857175922152E-3</v>
      </c>
      <c r="I317" s="1">
        <f>I89/SUM(I89,I242)*'[1]Electricity and CHPs_IN'!E$48</f>
        <v>1.1797128475005008E-2</v>
      </c>
      <c r="J317" s="1">
        <f>J89/SUM(J89,J242)*'[1]Electricity and CHPs_IN'!F$48</f>
        <v>2.5886441288850278E-3</v>
      </c>
      <c r="K317" s="1">
        <f>K89/SUM(K89,K242)*'[1]Electricity and CHPs_IN'!G$48</f>
        <v>0</v>
      </c>
    </row>
    <row r="318" spans="1:11" x14ac:dyDescent="0.3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0</v>
      </c>
      <c r="J318" s="1">
        <f>IFERROR(J90/SUM(J90,J243),0)*'[1]Electricity and CHPs_IN'!F$49</f>
        <v>0</v>
      </c>
      <c r="K318" s="1">
        <f>IFERROR(K90/SUM(K90,K243),0)*'[1]Electricity and CHPs_IN'!G$49</f>
        <v>0</v>
      </c>
    </row>
    <row r="319" spans="1:11" x14ac:dyDescent="0.3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2.8384473717901107E-2</v>
      </c>
      <c r="G319" s="1">
        <f>IFERROR(G91/SUM(G91,G244),0)*'[1]Electricity and CHPs_IN'!C$51</f>
        <v>8.7331388295069506E-2</v>
      </c>
      <c r="H319" s="1">
        <f>IFERROR(H91/SUM(H91,H244),0)*'[1]Electricity and CHPs_IN'!D$51</f>
        <v>8.6840514252864931E-2</v>
      </c>
      <c r="I319" s="1">
        <f>IFERROR(I91/SUM(I91,I244),0)*'[1]Electricity and CHPs_IN'!E$51</f>
        <v>0.35751737844365944</v>
      </c>
      <c r="J319" s="1">
        <f>IFERROR(J91/SUM(J91,J244),0)*'[1]Electricity and CHPs_IN'!F$51</f>
        <v>0.16214544825833765</v>
      </c>
      <c r="K319" s="1">
        <f>IFERROR(K91/SUM(K91,K244),0)*'[1]Electricity and CHPs_IN'!G$51</f>
        <v>0</v>
      </c>
    </row>
    <row r="320" spans="1:11" x14ac:dyDescent="0.3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0</v>
      </c>
      <c r="J320" s="1">
        <f>IFERROR(J92/SUM(J92,J245),0)*'[1]Electricity and CHPs_IN'!F$52</f>
        <v>0</v>
      </c>
      <c r="K320" s="1">
        <f>IFERROR(K92/SUM(K92,K245),0)*'[1]Electricity and CHPs_IN'!G$52</f>
        <v>0</v>
      </c>
    </row>
    <row r="321" spans="1:11" x14ac:dyDescent="0.3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1.0647017981157423</v>
      </c>
      <c r="G321" s="1">
        <f>IFERROR(G93/SUM(G93,G246),0)*'[1]Electricity and CHPs_IN'!C$54</f>
        <v>1.2551196189793794</v>
      </c>
      <c r="H321" s="1">
        <f>IFERROR(H93/SUM(H93,H246),0)*'[1]Electricity and CHPs_IN'!D$54</f>
        <v>1.3003825351920131</v>
      </c>
      <c r="I321" s="1">
        <f>IFERROR(I93/SUM(I93,I246),0)*'[1]Electricity and CHPs_IN'!E$54</f>
        <v>1.3801914972105489</v>
      </c>
      <c r="J321" s="1">
        <f>IFERROR(J93/SUM(J93,J246),0)*'[1]Electricity and CHPs_IN'!F$54</f>
        <v>1.5456477521311827</v>
      </c>
      <c r="K321" s="1">
        <f>IFERROR(K93/SUM(K93,K246),0)*'[1]Electricity and CHPs_IN'!G$54</f>
        <v>1.5038556667253442</v>
      </c>
    </row>
    <row r="322" spans="1:11" x14ac:dyDescent="0.3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0.77280814650834007</v>
      </c>
      <c r="G322" s="1">
        <f>IFERROR(G94/SUM(G94,G247),0)*'[1]Electricity and CHPs_IN'!C$55</f>
        <v>0.79079348394106519</v>
      </c>
      <c r="H322" s="1">
        <f>IFERROR(H94/SUM(H94,H247),0)*'[1]Electricity and CHPs_IN'!D$55</f>
        <v>1.6226748259709173E-2</v>
      </c>
      <c r="I322" s="1">
        <f>IFERROR(I94/SUM(I94,I247),0)*'[1]Electricity and CHPs_IN'!E$55</f>
        <v>3.7492627853045288E-2</v>
      </c>
      <c r="J322" s="1">
        <f>IFERROR(J94/SUM(J94,J247),0)*'[1]Electricity and CHPs_IN'!F$55</f>
        <v>1.6212500164728985E-2</v>
      </c>
      <c r="K322" s="1">
        <f>IFERROR(K94/SUM(K94,K247),0)*'[1]Electricity and CHPs_IN'!G$55</f>
        <v>0</v>
      </c>
    </row>
    <row r="323" spans="1:11" x14ac:dyDescent="0.3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0</v>
      </c>
      <c r="J323" s="1">
        <f>IFERROR(J95/SUM(J95,J248),0)*'[1]Electricity and CHPs_IN'!F$58</f>
        <v>0</v>
      </c>
      <c r="K323" s="1">
        <f>IFERROR(K95/SUM(K95,K248),0)*'[1]Electricity and CHPs_IN'!G$58</f>
        <v>0</v>
      </c>
    </row>
    <row r="324" spans="1:11" x14ac:dyDescent="0.3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2.9224225984473589</v>
      </c>
      <c r="G324" s="1">
        <f t="shared" ref="G324:K324" si="180">G308-G340</f>
        <v>0.9723477741001243</v>
      </c>
      <c r="H324" s="1">
        <f t="shared" si="180"/>
        <v>0.17650029514155485</v>
      </c>
      <c r="I324" s="1">
        <f t="shared" si="180"/>
        <v>1.1382547268502101</v>
      </c>
      <c r="J324" s="1">
        <f t="shared" si="180"/>
        <v>0.90959023577987708</v>
      </c>
      <c r="K324" s="1">
        <f t="shared" si="180"/>
        <v>0.57063894087796108</v>
      </c>
    </row>
    <row r="325" spans="1:11" x14ac:dyDescent="0.3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3.3713957914649648E-5</v>
      </c>
      <c r="K325" s="1">
        <f t="shared" si="181"/>
        <v>1.5995595752837159E-2</v>
      </c>
    </row>
    <row r="326" spans="1:11" x14ac:dyDescent="0.3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0</v>
      </c>
      <c r="H326" s="1">
        <f t="shared" si="182"/>
        <v>0</v>
      </c>
      <c r="I326" s="1">
        <f t="shared" si="182"/>
        <v>0</v>
      </c>
      <c r="J326" s="1">
        <f t="shared" si="182"/>
        <v>2.5640322147490743E-5</v>
      </c>
      <c r="K326" s="1">
        <f t="shared" si="182"/>
        <v>1.6796007525587374E-2</v>
      </c>
    </row>
    <row r="327" spans="1:11" x14ac:dyDescent="0.3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0</v>
      </c>
      <c r="K327" s="1">
        <f t="shared" si="183"/>
        <v>0</v>
      </c>
    </row>
    <row r="328" spans="1:11" x14ac:dyDescent="0.3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1.2528576464959635</v>
      </c>
      <c r="G328" s="1">
        <f t="shared" si="184"/>
        <v>5.8985477914162839E-4</v>
      </c>
      <c r="H328" s="1">
        <f t="shared" si="184"/>
        <v>2.5809350842109853E-3</v>
      </c>
      <c r="I328" s="1">
        <f t="shared" si="184"/>
        <v>0</v>
      </c>
      <c r="J328" s="1">
        <f t="shared" si="184"/>
        <v>0</v>
      </c>
      <c r="K328" s="1">
        <f t="shared" si="184"/>
        <v>0</v>
      </c>
    </row>
    <row r="329" spans="1:11" x14ac:dyDescent="0.3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0</v>
      </c>
      <c r="K329" s="1">
        <f t="shared" si="185"/>
        <v>0</v>
      </c>
    </row>
    <row r="330" spans="1:11" x14ac:dyDescent="0.3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0.87003961267651242</v>
      </c>
      <c r="G330" s="1">
        <f t="shared" si="186"/>
        <v>0.11649805912360638</v>
      </c>
      <c r="H330" s="1">
        <f t="shared" si="186"/>
        <v>6.9405989610343513E-2</v>
      </c>
      <c r="I330" s="1">
        <f t="shared" si="186"/>
        <v>0.75772212005773665</v>
      </c>
      <c r="J330" s="1">
        <f t="shared" si="186"/>
        <v>0.74641097222572061</v>
      </c>
      <c r="K330" s="1">
        <f t="shared" si="186"/>
        <v>0.38669948834020884</v>
      </c>
    </row>
    <row r="331" spans="1:11" x14ac:dyDescent="0.3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7.6405419679519788E-3</v>
      </c>
      <c r="K331" s="1">
        <f t="shared" si="187"/>
        <v>0.15114784925932737</v>
      </c>
    </row>
    <row r="332" spans="1:11" x14ac:dyDescent="0.3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3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1.9186748917038116E-2</v>
      </c>
      <c r="G333" s="1">
        <f t="shared" si="189"/>
        <v>3.3312811835555138E-3</v>
      </c>
      <c r="H333" s="1">
        <f t="shared" si="189"/>
        <v>4.358262904454545E-3</v>
      </c>
      <c r="I333" s="1">
        <f t="shared" si="189"/>
        <v>1.1035185146835238E-2</v>
      </c>
      <c r="J333" s="1">
        <f t="shared" si="189"/>
        <v>2.224306883392937E-3</v>
      </c>
      <c r="K333" s="1">
        <f t="shared" si="189"/>
        <v>0</v>
      </c>
    </row>
    <row r="334" spans="1:11" x14ac:dyDescent="0.3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0</v>
      </c>
      <c r="J334" s="1">
        <f t="shared" si="190"/>
        <v>0</v>
      </c>
      <c r="K334" s="1">
        <f t="shared" si="190"/>
        <v>0</v>
      </c>
    </row>
    <row r="335" spans="1:11" x14ac:dyDescent="0.3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2.7645661792069023E-2</v>
      </c>
      <c r="G335" s="1">
        <f t="shared" si="191"/>
        <v>8.4726111155539616E-2</v>
      </c>
      <c r="H335" s="1">
        <f t="shared" si="191"/>
        <v>8.4386844396731525E-2</v>
      </c>
      <c r="I335" s="1">
        <f t="shared" si="191"/>
        <v>0.33442633711211395</v>
      </c>
      <c r="J335" s="1">
        <f t="shared" si="191"/>
        <v>0.1393243793719906</v>
      </c>
      <c r="K335" s="1">
        <f t="shared" si="191"/>
        <v>0</v>
      </c>
    </row>
    <row r="336" spans="1:11" x14ac:dyDescent="0.3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0</v>
      </c>
      <c r="J336" s="1">
        <f t="shared" si="192"/>
        <v>0</v>
      </c>
      <c r="K336" s="1">
        <f t="shared" si="192"/>
        <v>0</v>
      </c>
    </row>
    <row r="337" spans="1:11" x14ac:dyDescent="0.3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3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0.75269292856577652</v>
      </c>
      <c r="G338" s="1">
        <f t="shared" si="194"/>
        <v>0.76720246785828106</v>
      </c>
      <c r="H338" s="1">
        <f t="shared" si="194"/>
        <v>1.5768263145814306E-2</v>
      </c>
      <c r="I338" s="1">
        <f t="shared" si="194"/>
        <v>3.5071084533524241E-2</v>
      </c>
      <c r="J338" s="1">
        <f t="shared" si="194"/>
        <v>1.3930681050758467E-2</v>
      </c>
      <c r="K338" s="1">
        <f t="shared" si="194"/>
        <v>0</v>
      </c>
    </row>
    <row r="339" spans="1:11" x14ac:dyDescent="0.3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0</v>
      </c>
      <c r="J339" s="1">
        <f t="shared" si="195"/>
        <v>0</v>
      </c>
      <c r="K339" s="1">
        <f t="shared" si="195"/>
        <v>0</v>
      </c>
    </row>
    <row r="340" spans="1:11" x14ac:dyDescent="0.3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1.1428015985218045</v>
      </c>
      <c r="G340" s="1">
        <f t="shared" ref="G340:K340" si="196">SUM(G341:G355)</f>
        <v>1.2850187302803258</v>
      </c>
      <c r="H340" s="1">
        <f t="shared" si="196"/>
        <v>1.3055145371869148</v>
      </c>
      <c r="I340" s="1">
        <f t="shared" si="196"/>
        <v>1.4587842515088263</v>
      </c>
      <c r="J340" s="1">
        <f t="shared" si="196"/>
        <v>1.6946369062379354</v>
      </c>
      <c r="K340" s="1">
        <f t="shared" si="196"/>
        <v>2.2888779557140992</v>
      </c>
    </row>
    <row r="341" spans="1:11" x14ac:dyDescent="0.3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5.5222823131864584E-6</v>
      </c>
      <c r="K341" s="1">
        <f t="shared" si="197"/>
        <v>2.2004981244903358E-2</v>
      </c>
    </row>
    <row r="342" spans="1:11" x14ac:dyDescent="0.3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0</v>
      </c>
      <c r="H342" s="1">
        <f t="shared" si="198"/>
        <v>0</v>
      </c>
      <c r="I342" s="1">
        <f t="shared" si="198"/>
        <v>0</v>
      </c>
      <c r="J342" s="1">
        <f t="shared" si="198"/>
        <v>4.1998360992781925E-6</v>
      </c>
      <c r="K342" s="1">
        <f t="shared" si="198"/>
        <v>2.3106099722747117E-2</v>
      </c>
    </row>
    <row r="343" spans="1:11" x14ac:dyDescent="0.3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0</v>
      </c>
      <c r="K343" s="1">
        <f t="shared" si="199"/>
        <v>0</v>
      </c>
    </row>
    <row r="344" spans="1:11" x14ac:dyDescent="0.3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3.3481787398074614E-2</v>
      </c>
      <c r="G344" s="1">
        <f t="shared" si="200"/>
        <v>1.8137680943705711E-5</v>
      </c>
      <c r="H344" s="1">
        <f t="shared" si="200"/>
        <v>7.5044429757239583E-5</v>
      </c>
      <c r="I344" s="1">
        <f t="shared" si="200"/>
        <v>0</v>
      </c>
      <c r="J344" s="1">
        <f t="shared" si="200"/>
        <v>0</v>
      </c>
      <c r="K344" s="1">
        <f t="shared" si="200"/>
        <v>0</v>
      </c>
    </row>
    <row r="345" spans="1:11" x14ac:dyDescent="0.3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0</v>
      </c>
      <c r="K345" s="1">
        <f t="shared" si="201"/>
        <v>0</v>
      </c>
    </row>
    <row r="346" spans="1:11" x14ac:dyDescent="0.3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2.3251230034802006E-2</v>
      </c>
      <c r="G346" s="1">
        <f t="shared" si="202"/>
        <v>3.5822454978153284E-3</v>
      </c>
      <c r="H346" s="1">
        <f t="shared" si="202"/>
        <v>2.0180797819784879E-3</v>
      </c>
      <c r="I346" s="1">
        <f t="shared" si="202"/>
        <v>5.2318226319040928E-2</v>
      </c>
      <c r="J346" s="1">
        <f t="shared" si="202"/>
        <v>0.12226070047086735</v>
      </c>
      <c r="K346" s="1">
        <f t="shared" si="202"/>
        <v>0.53197862210481972</v>
      </c>
    </row>
    <row r="347" spans="1:11" x14ac:dyDescent="0.3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1.2515062716634039E-3</v>
      </c>
      <c r="K347" s="1">
        <f t="shared" si="203"/>
        <v>0.20793258591628508</v>
      </c>
    </row>
    <row r="348" spans="1:11" x14ac:dyDescent="0.3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3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5.1275310478985162E-4</v>
      </c>
      <c r="G349" s="1">
        <f t="shared" si="205"/>
        <v>1.0243489987319917E-4</v>
      </c>
      <c r="H349" s="1">
        <f t="shared" si="205"/>
        <v>1.2672281313767016E-4</v>
      </c>
      <c r="I349" s="1">
        <f t="shared" si="205"/>
        <v>7.6194332816977017E-4</v>
      </c>
      <c r="J349" s="1">
        <f t="shared" si="205"/>
        <v>3.643372454920908E-4</v>
      </c>
      <c r="K349" s="1">
        <f t="shared" si="205"/>
        <v>0</v>
      </c>
    </row>
    <row r="350" spans="1:11" x14ac:dyDescent="0.3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0</v>
      </c>
      <c r="J350" s="1">
        <f t="shared" si="206"/>
        <v>0</v>
      </c>
      <c r="K350" s="1">
        <f t="shared" si="206"/>
        <v>0</v>
      </c>
    </row>
    <row r="351" spans="1:11" x14ac:dyDescent="0.3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7.3881192583208355E-4</v>
      </c>
      <c r="G351" s="1">
        <f t="shared" si="207"/>
        <v>2.6052771395298907E-3</v>
      </c>
      <c r="H351" s="1">
        <f t="shared" si="207"/>
        <v>2.4536698561334058E-3</v>
      </c>
      <c r="I351" s="1">
        <f t="shared" si="207"/>
        <v>2.3091041331545492E-2</v>
      </c>
      <c r="J351" s="1">
        <f t="shared" si="207"/>
        <v>2.2821068886347051E-2</v>
      </c>
      <c r="K351" s="1">
        <f t="shared" si="207"/>
        <v>0</v>
      </c>
    </row>
    <row r="352" spans="1:11" x14ac:dyDescent="0.3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0</v>
      </c>
      <c r="J352" s="1">
        <f t="shared" si="208"/>
        <v>0</v>
      </c>
      <c r="K352" s="1">
        <f t="shared" si="208"/>
        <v>0</v>
      </c>
    </row>
    <row r="353" spans="1:15" x14ac:dyDescent="0.3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1.0647017981157423</v>
      </c>
      <c r="G353" s="1">
        <f t="shared" si="209"/>
        <v>1.2551196189793794</v>
      </c>
      <c r="H353" s="1">
        <f t="shared" si="209"/>
        <v>1.3003825351920131</v>
      </c>
      <c r="I353" s="1">
        <f t="shared" si="209"/>
        <v>1.3801914972105489</v>
      </c>
      <c r="J353" s="1">
        <f t="shared" si="209"/>
        <v>1.5456477521311827</v>
      </c>
      <c r="K353" s="1">
        <f t="shared" si="209"/>
        <v>1.5038556667253442</v>
      </c>
    </row>
    <row r="354" spans="1:15" x14ac:dyDescent="0.3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2.0115217942563546E-2</v>
      </c>
      <c r="G354" s="1">
        <f t="shared" si="210"/>
        <v>2.3591016082784133E-2</v>
      </c>
      <c r="H354" s="1">
        <f t="shared" si="210"/>
        <v>4.5848511389486729E-4</v>
      </c>
      <c r="I354" s="1">
        <f t="shared" si="210"/>
        <v>2.4215433195210467E-3</v>
      </c>
      <c r="J354" s="1">
        <f t="shared" si="210"/>
        <v>2.281819113970518E-3</v>
      </c>
      <c r="K354" s="1">
        <f t="shared" si="210"/>
        <v>0</v>
      </c>
    </row>
    <row r="355" spans="1:15" x14ac:dyDescent="0.3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0</v>
      </c>
      <c r="J355" s="1">
        <f t="shared" si="211"/>
        <v>0</v>
      </c>
      <c r="K355" s="1">
        <f t="shared" si="211"/>
        <v>0</v>
      </c>
    </row>
    <row r="356" spans="1:15" x14ac:dyDescent="0.3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22.439136693088489</v>
      </c>
      <c r="G356" s="1">
        <f t="shared" ref="G356:K356" si="213">SUM(G357:G362)</f>
        <v>24.494644000071403</v>
      </c>
      <c r="H356" s="1">
        <f t="shared" si="213"/>
        <v>25.033024969196493</v>
      </c>
      <c r="I356" s="1">
        <f t="shared" si="213"/>
        <v>25.070397819336993</v>
      </c>
      <c r="J356" s="1">
        <f t="shared" si="213"/>
        <v>28.609197908783269</v>
      </c>
      <c r="K356" s="1">
        <f t="shared" si="213"/>
        <v>32.347082318082599</v>
      </c>
    </row>
    <row r="357" spans="1:15" x14ac:dyDescent="0.3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18.203592515794174</v>
      </c>
      <c r="G357" s="1">
        <f>'[1]Electricity and CHPs_IN'!C$19</f>
        <v>20.429784239534381</v>
      </c>
      <c r="H357" s="1">
        <f>'[1]Electricity and CHPs_IN'!D$19</f>
        <v>20.734847078509475</v>
      </c>
      <c r="I357" s="1">
        <f>'[1]Electricity and CHPs_IN'!E$19</f>
        <v>20.696590639469836</v>
      </c>
      <c r="J357" s="1">
        <f>'[1]Electricity and CHPs_IN'!F$19</f>
        <v>17.409076739868354</v>
      </c>
      <c r="K357" s="1">
        <f>'[1]Electricity and CHPs_IN'!G$19</f>
        <v>13.018168571129316</v>
      </c>
      <c r="O357" s="1"/>
    </row>
    <row r="358" spans="1:15" x14ac:dyDescent="0.3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6.7122456078797885</v>
      </c>
      <c r="K358" s="1">
        <f>'[1]Electricity and CHPs_IN'!G$20</f>
        <v>13.017243484292772</v>
      </c>
      <c r="O358" s="1"/>
    </row>
    <row r="359" spans="1:15" x14ac:dyDescent="0.3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3.8411002019485507</v>
      </c>
      <c r="G359" s="1">
        <f>IFERROR(G131/SUM(G131,G196),0)*'[1]Electricity and CHPs_IN'!C$26</f>
        <v>3.6556678944411849</v>
      </c>
      <c r="H359" s="1">
        <f>IFERROR(H131/SUM(H131,H196),0)*'[1]Electricity and CHPs_IN'!D$26</f>
        <v>3.6645168529872785</v>
      </c>
      <c r="I359" s="1">
        <f>IFERROR(I131/SUM(I131,I196),0)*'[1]Electricity and CHPs_IN'!E$26</f>
        <v>3.6794919527545735</v>
      </c>
      <c r="J359" s="1">
        <f>IFERROR(J131/SUM(J131,J196),0)*'[1]Electricity and CHPs_IN'!F$26</f>
        <v>2.8661741805434375</v>
      </c>
      <c r="K359" s="1">
        <f>IFERROR(K131/SUM(K131,K196),0)*'[1]Electricity and CHPs_IN'!G$26</f>
        <v>2.5548236936140669</v>
      </c>
    </row>
    <row r="360" spans="1:15" x14ac:dyDescent="0.3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0.75026807484565949</v>
      </c>
      <c r="K360" s="1">
        <f>IFERROR(K132/SUM(K132,K197),0)*'[1]Electricity and CHPs_IN'!G$27</f>
        <v>1.3367757286557687</v>
      </c>
    </row>
    <row r="361" spans="1:15" x14ac:dyDescent="0.3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0.39444397534576681</v>
      </c>
      <c r="G361" s="1">
        <f>IFERROR(G133/SUM(G133,G272),0)*'[1]Electricity and CHPs_IN'!C$44</f>
        <v>0.40919186609583863</v>
      </c>
      <c r="H361" s="1">
        <f>IFERROR(H133/SUM(H133,H272),0)*'[1]Electricity and CHPs_IN'!D$44</f>
        <v>0.63366103769973781</v>
      </c>
      <c r="I361" s="1">
        <f>IFERROR(I133/SUM(I133,I272),0)*'[1]Electricity and CHPs_IN'!E$44</f>
        <v>0.69431522711258209</v>
      </c>
      <c r="J361" s="1">
        <f>IFERROR(J133/SUM(J133,J272),0)*'[1]Electricity and CHPs_IN'!F$44</f>
        <v>0.54482404158042164</v>
      </c>
      <c r="K361" s="1">
        <f>IFERROR(K133/SUM(K133,K272),0)*'[1]Electricity and CHPs_IN'!G$44</f>
        <v>5.591996552515425E-4</v>
      </c>
    </row>
    <row r="362" spans="1:15" x14ac:dyDescent="0.3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0.32660926406560764</v>
      </c>
      <c r="K362" s="1">
        <f>IFERROR(K134/SUM(K134,K273),0)*'[1]Electricity and CHPs_IN'!G$45</f>
        <v>2.4195116407354234</v>
      </c>
      <c r="O362" s="4"/>
    </row>
    <row r="363" spans="1:15" x14ac:dyDescent="0.3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11.022346358871362</v>
      </c>
      <c r="G363" s="1">
        <f t="shared" ref="G363:K363" si="214">SUM(G364:G367)</f>
        <v>12.042726066987782</v>
      </c>
      <c r="H363" s="1">
        <f t="shared" si="214"/>
        <v>12.199681965748377</v>
      </c>
      <c r="I363" s="1">
        <f t="shared" si="214"/>
        <v>12.188041296112205</v>
      </c>
      <c r="J363" s="1">
        <f t="shared" si="214"/>
        <v>13.86888230156862</v>
      </c>
      <c r="K363" s="1">
        <f t="shared" si="214"/>
        <v>14.963505738845962</v>
      </c>
      <c r="O363" s="7"/>
    </row>
    <row r="364" spans="1:15" x14ac:dyDescent="0.3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9.101796257897087</v>
      </c>
      <c r="G364" s="1">
        <f t="shared" ref="G364:K364" si="215">G357*IFERROR(G136/G129,0)</f>
        <v>10.214892119767191</v>
      </c>
      <c r="H364" s="1">
        <f t="shared" si="215"/>
        <v>10.367423539254737</v>
      </c>
      <c r="I364" s="1">
        <f t="shared" si="215"/>
        <v>10.348295319734918</v>
      </c>
      <c r="J364" s="1">
        <f t="shared" si="215"/>
        <v>8.704538369934177</v>
      </c>
      <c r="K364" s="1">
        <f t="shared" si="215"/>
        <v>6.5090842855646578</v>
      </c>
      <c r="O364" s="1"/>
    </row>
    <row r="365" spans="1:15" x14ac:dyDescent="0.3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3.3561228039398943</v>
      </c>
      <c r="K365" s="1">
        <f t="shared" si="216"/>
        <v>6.5086217421463859</v>
      </c>
    </row>
    <row r="366" spans="1:15" x14ac:dyDescent="0.3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1.9205501009742754</v>
      </c>
      <c r="G366" s="1">
        <f t="shared" si="217"/>
        <v>1.8278339472205924</v>
      </c>
      <c r="H366" s="1">
        <f t="shared" si="217"/>
        <v>1.8322584264936392</v>
      </c>
      <c r="I366" s="1">
        <f t="shared" si="217"/>
        <v>1.8397459763772868</v>
      </c>
      <c r="J366" s="1">
        <f t="shared" si="217"/>
        <v>1.4330870902717188</v>
      </c>
      <c r="K366" s="1">
        <f t="shared" si="217"/>
        <v>1.2774118468070335</v>
      </c>
    </row>
    <row r="367" spans="1:15" x14ac:dyDescent="0.3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0.37513403742282975</v>
      </c>
      <c r="K367" s="1">
        <f t="shared" si="218"/>
        <v>0.66838786432788433</v>
      </c>
    </row>
    <row r="368" spans="1:15" x14ac:dyDescent="0.3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3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3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11.416790334217129</v>
      </c>
      <c r="G370" s="1">
        <f t="shared" ref="G370:K370" si="221">SUM(G371:G376)</f>
        <v>12.451917933083621</v>
      </c>
      <c r="H370" s="1">
        <f t="shared" si="221"/>
        <v>12.833343003448116</v>
      </c>
      <c r="I370" s="1">
        <f t="shared" si="221"/>
        <v>12.882356523224788</v>
      </c>
      <c r="J370" s="1">
        <f t="shared" si="221"/>
        <v>14.740315607214649</v>
      </c>
      <c r="K370" s="1">
        <f t="shared" si="221"/>
        <v>17.383576579236635</v>
      </c>
      <c r="M370" s="1"/>
      <c r="N370" s="1"/>
      <c r="O370" s="1"/>
    </row>
    <row r="371" spans="1:15" x14ac:dyDescent="0.3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9.101796257897087</v>
      </c>
      <c r="G371" s="1">
        <f t="shared" si="222"/>
        <v>10.214892119767191</v>
      </c>
      <c r="H371" s="1">
        <f t="shared" si="222"/>
        <v>10.367423539254737</v>
      </c>
      <c r="I371" s="1">
        <f t="shared" si="222"/>
        <v>10.348295319734918</v>
      </c>
      <c r="J371" s="1">
        <f t="shared" si="222"/>
        <v>8.704538369934177</v>
      </c>
      <c r="K371" s="1">
        <f t="shared" si="222"/>
        <v>6.5090842855646578</v>
      </c>
      <c r="M371" s="1"/>
      <c r="N371" s="1"/>
      <c r="O371" s="1"/>
    </row>
    <row r="372" spans="1:15" x14ac:dyDescent="0.3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3.3561228039398943</v>
      </c>
      <c r="K372" s="1">
        <f t="shared" si="223"/>
        <v>6.5086217421463859</v>
      </c>
    </row>
    <row r="373" spans="1:15" x14ac:dyDescent="0.3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1.9205501009742754</v>
      </c>
      <c r="G373" s="1">
        <f t="shared" si="224"/>
        <v>1.8278339472205924</v>
      </c>
      <c r="H373" s="1">
        <f t="shared" si="224"/>
        <v>1.8322584264936392</v>
      </c>
      <c r="I373" s="1">
        <f t="shared" si="224"/>
        <v>1.8397459763772868</v>
      </c>
      <c r="J373" s="1">
        <f t="shared" si="224"/>
        <v>1.4330870902717188</v>
      </c>
      <c r="K373" s="1">
        <f t="shared" si="224"/>
        <v>1.2774118468070335</v>
      </c>
    </row>
    <row r="374" spans="1:15" x14ac:dyDescent="0.3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0.37513403742282975</v>
      </c>
      <c r="K374" s="1">
        <f t="shared" si="225"/>
        <v>0.66838786432788433</v>
      </c>
    </row>
    <row r="375" spans="1:15" x14ac:dyDescent="0.3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0.39444397534576681</v>
      </c>
      <c r="G375" s="1">
        <f t="shared" ref="G375:K375" si="226">G361</f>
        <v>0.40919186609583863</v>
      </c>
      <c r="H375" s="1">
        <f t="shared" si="226"/>
        <v>0.63366103769973781</v>
      </c>
      <c r="I375" s="1">
        <f t="shared" si="226"/>
        <v>0.69431522711258209</v>
      </c>
      <c r="J375" s="1">
        <f t="shared" si="226"/>
        <v>0.54482404158042164</v>
      </c>
      <c r="K375" s="1">
        <f t="shared" si="226"/>
        <v>5.591996552515425E-4</v>
      </c>
    </row>
    <row r="376" spans="1:15" x14ac:dyDescent="0.3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0.32660926406560764</v>
      </c>
      <c r="K376" s="1">
        <f t="shared" si="227"/>
        <v>2.4195116407354234</v>
      </c>
    </row>
    <row r="377" spans="1:15" x14ac:dyDescent="0.3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0.52991042691533807</v>
      </c>
      <c r="G377" s="1">
        <f t="shared" ref="G377:K377" si="228">SUM(G378:G384)</f>
        <v>0.51580892107529863</v>
      </c>
      <c r="H377" s="1">
        <f t="shared" si="228"/>
        <v>1.1465978993135206</v>
      </c>
      <c r="I377" s="1">
        <f t="shared" si="228"/>
        <v>2.4156774168494426</v>
      </c>
      <c r="J377" s="1">
        <f t="shared" si="228"/>
        <v>4.2175897984858031</v>
      </c>
      <c r="K377" s="1">
        <f t="shared" si="228"/>
        <v>5.2477834205168952</v>
      </c>
    </row>
    <row r="378" spans="1:15" x14ac:dyDescent="0.3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0.34853840370612016</v>
      </c>
      <c r="G378" s="1">
        <f>IFERROR(G150/SUM(G150,G205),0)*'[1]Electricity and CHPs_IN'!C$25</f>
        <v>4.7188116629193948E-4</v>
      </c>
      <c r="H378" s="1">
        <f>IFERROR(H150/SUM(H150,H205),0)*'[1]Electricity and CHPs_IN'!D$25</f>
        <v>2.2764864268896732E-3</v>
      </c>
      <c r="I378" s="1">
        <f>IFERROR(I150/SUM(I150,I205),0)*'[1]Electricity and CHPs_IN'!E$25</f>
        <v>0.98923493681491281</v>
      </c>
      <c r="J378" s="1">
        <f>IFERROR(J150/SUM(J150,J205),0)*'[1]Electricity and CHPs_IN'!F$25</f>
        <v>1.3438887575478842</v>
      </c>
      <c r="K378" s="1">
        <f>IFERROR(K150/SUM(K150,K205),0)*'[1]Electricity and CHPs_IN'!G$25</f>
        <v>1.4511114443239499</v>
      </c>
    </row>
    <row r="379" spans="1:15" x14ac:dyDescent="0.3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6.7556246653078869E-3</v>
      </c>
      <c r="K379" s="1">
        <f>'[1]Electricity and CHPs_IN'!G$31</f>
        <v>2.8135804381072726E-2</v>
      </c>
    </row>
    <row r="380" spans="1:15" x14ac:dyDescent="0.3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0.18137202320921789</v>
      </c>
      <c r="G380" s="1">
        <f>IFERROR(G152/SUM(G152,G281),0)*'[1]Electricity and CHPs_IN'!C$42</f>
        <v>0.5153370399090067</v>
      </c>
      <c r="H380" s="1">
        <f>IFERROR(H152/SUM(H152,H281),0)*'[1]Electricity and CHPs_IN'!D$42</f>
        <v>1.144321412886631</v>
      </c>
      <c r="I380" s="1">
        <f>IFERROR(I152/SUM(I152,I281),0)*'[1]Electricity and CHPs_IN'!E$42</f>
        <v>1.4164938198274213</v>
      </c>
      <c r="J380" s="1">
        <f>IFERROR(J152/SUM(J152,J281),0)*'[1]Electricity and CHPs_IN'!F$42</f>
        <v>1.1399946960583398</v>
      </c>
      <c r="K380" s="1">
        <f>IFERROR(K152/SUM(K152,K281),0)*'[1]Electricity and CHPs_IN'!G$42</f>
        <v>0.87989095493400671</v>
      </c>
    </row>
    <row r="381" spans="1:15" x14ac:dyDescent="0.3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1.7110985806654937</v>
      </c>
      <c r="K381" s="1">
        <f>IFERROR(K153/SUM(K153,K282),0)*'[1]Electricity and CHPs_IN'!G$43</f>
        <v>2.8831306334025295</v>
      </c>
    </row>
    <row r="382" spans="1:15" x14ac:dyDescent="0.3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1.863694020351194E-3</v>
      </c>
      <c r="J382" s="1">
        <f>IFERROR(J154/SUM(J283,J154),0)*'[1]Electricity and CHPs_IN'!F$50</f>
        <v>2.699730211966326E-3</v>
      </c>
      <c r="K382" s="1">
        <f>IFERROR(K154/SUM(K283,K154),0)*'[1]Electricity and CHPs_IN'!G$50</f>
        <v>1.1115851360270984E-3</v>
      </c>
    </row>
    <row r="383" spans="1:15" x14ac:dyDescent="0.3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6.6723324199826307E-3</v>
      </c>
      <c r="J383" s="1">
        <f>IFERROR(J155/SUM(J284,J155),0)*'[1]Electricity and CHPs_IN'!F$53</f>
        <v>9.7594003882513925E-3</v>
      </c>
      <c r="K383" s="1">
        <f>IFERROR(K155/SUM(K284,K155),0)*'[1]Electricity and CHPs_IN'!G$53</f>
        <v>3.5680919353253816E-3</v>
      </c>
    </row>
    <row r="384" spans="1:15" x14ac:dyDescent="0.3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1.4126337667746563E-3</v>
      </c>
      <c r="J384" s="1">
        <f>IFERROR(J156/SUM(J285,J156),0)*'[1]Electricity and CHPs_IN'!F$56</f>
        <v>3.3930089485600624E-3</v>
      </c>
      <c r="K384" s="1">
        <f>IFERROR(K156/SUM(K285,K156),0)*'[1]Electricity and CHPs_IN'!G$56</f>
        <v>8.3490640398324221E-4</v>
      </c>
    </row>
    <row r="385" spans="1:11" x14ac:dyDescent="0.3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0.54529207214836573</v>
      </c>
      <c r="H385" s="1">
        <f t="shared" si="229"/>
        <v>0.50338023404065946</v>
      </c>
      <c r="I385" s="1">
        <f t="shared" si="229"/>
        <v>2.0502594871332409</v>
      </c>
      <c r="J385" s="1">
        <f t="shared" si="229"/>
        <v>7.1993347734899995</v>
      </c>
      <c r="K385" s="1">
        <f t="shared" si="229"/>
        <v>20.650958107905439</v>
      </c>
    </row>
    <row r="386" spans="1:11" x14ac:dyDescent="0.3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0.54529207214836573</v>
      </c>
      <c r="H386" s="1">
        <f>'[1]Electricity and CHPs_IN'!D$33</f>
        <v>0.50338023404065946</v>
      </c>
      <c r="I386" s="1">
        <f>'[1]Electricity and CHPs_IN'!E$33</f>
        <v>2.0502594871332409</v>
      </c>
      <c r="J386" s="1">
        <f>'[1]Electricity and CHPs_IN'!F$33</f>
        <v>7.1993347734899995</v>
      </c>
      <c r="K386" s="1">
        <f>'[1]Electricity and CHPs_IN'!G$33</f>
        <v>20.650958107905439</v>
      </c>
    </row>
    <row r="387" spans="1:11" x14ac:dyDescent="0.3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12.822570305085152</v>
      </c>
      <c r="H387" s="1">
        <f t="shared" si="230"/>
        <v>28.800079186006272</v>
      </c>
      <c r="I387" s="1">
        <f t="shared" si="230"/>
        <v>33.727293118174948</v>
      </c>
      <c r="J387" s="1">
        <f t="shared" si="230"/>
        <v>72.268679214102377</v>
      </c>
      <c r="K387" s="1">
        <f t="shared" si="230"/>
        <v>97.124930855249914</v>
      </c>
    </row>
    <row r="388" spans="1:11" x14ac:dyDescent="0.3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0.1408038107575813</v>
      </c>
      <c r="I388" s="1">
        <f>'[1]Electricity and CHPs_IN'!E34</f>
        <v>0.23809381398282822</v>
      </c>
      <c r="J388" s="1">
        <f>'[1]Electricity and CHPs_IN'!F34</f>
        <v>1.4249930448986419</v>
      </c>
      <c r="K388" s="1">
        <f>'[1]Electricity and CHPs_IN'!G34</f>
        <v>5.8707641209247878</v>
      </c>
    </row>
    <row r="389" spans="1:11" x14ac:dyDescent="0.3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4.849835787194932</v>
      </c>
      <c r="H389" s="1">
        <f>'[1]Electricity and CHPs_IN'!D35</f>
        <v>11.161625413724458</v>
      </c>
      <c r="I389" s="1">
        <f>'[1]Electricity and CHPs_IN'!E35</f>
        <v>14.584647113699532</v>
      </c>
      <c r="J389" s="1">
        <f>'[1]Electricity and CHPs_IN'!F35</f>
        <v>40.834395085661264</v>
      </c>
      <c r="K389" s="1">
        <f>'[1]Electricity and CHPs_IN'!G35</f>
        <v>59.8117949737752</v>
      </c>
    </row>
    <row r="390" spans="1:11" x14ac:dyDescent="0.3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3.3906806917339698</v>
      </c>
      <c r="H390" s="1">
        <f>'[1]Electricity and CHPs_IN'!D36</f>
        <v>4.0436411984822449</v>
      </c>
      <c r="I390" s="1">
        <f>'[1]Electricity and CHPs_IN'!E36</f>
        <v>4.3475915624708996</v>
      </c>
      <c r="J390" s="1">
        <f>'[1]Electricity and CHPs_IN'!F36</f>
        <v>1.5532708476574653</v>
      </c>
      <c r="K390" s="1">
        <f>'[1]Electricity and CHPs_IN'!G36</f>
        <v>9.2076157428847942E-3</v>
      </c>
    </row>
    <row r="391" spans="1:11" x14ac:dyDescent="0.3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1.2875987282089603</v>
      </c>
      <c r="H391" s="1">
        <f>'[1]Electricity and CHPs_IN'!D37</f>
        <v>3.4874161965481232</v>
      </c>
      <c r="I391" s="1">
        <f>'[1]Electricity and CHPs_IN'!E37</f>
        <v>3.8192282543628067</v>
      </c>
      <c r="J391" s="1">
        <f>'[1]Electricity and CHPs_IN'!F37</f>
        <v>4.218887220566037</v>
      </c>
      <c r="K391" s="1">
        <f>'[1]Electricity and CHPs_IN'!G37</f>
        <v>4.6602854200944472</v>
      </c>
    </row>
    <row r="392" spans="1:11" x14ac:dyDescent="0.3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3.29445509794729</v>
      </c>
      <c r="H392" s="1">
        <f>'[1]Electricity and CHPs_IN'!D38</f>
        <v>9.9665925664938637</v>
      </c>
      <c r="I392" s="1">
        <f>'[1]Electricity and CHPs_IN'!E38</f>
        <v>10.737732373658885</v>
      </c>
      <c r="J392" s="1">
        <f>'[1]Electricity and CHPs_IN'!F38</f>
        <v>24.237133015318964</v>
      </c>
      <c r="K392" s="1">
        <f>'[1]Electricity and CHPs_IN'!G38</f>
        <v>26.772878724712591</v>
      </c>
    </row>
    <row r="393" spans="1:11" x14ac:dyDescent="0.3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0.21570795726432407</v>
      </c>
      <c r="K394" s="1">
        <f>'[1]Electricity and CHPs_IN'!G$32</f>
        <v>0.21595092757642706</v>
      </c>
    </row>
    <row r="395" spans="1:11" x14ac:dyDescent="0.3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6.5327329884098976E-3</v>
      </c>
      <c r="J395" s="1">
        <f t="shared" ref="J395" si="235">SUM(J396:J398)</f>
        <v>2.7784638248946876</v>
      </c>
      <c r="K395" s="1">
        <f t="shared" ref="K395" si="236">SUM(K396:K398)</f>
        <v>1.5622599100761914</v>
      </c>
    </row>
    <row r="396" spans="1:11" x14ac:dyDescent="0.3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0.36023550809320992</v>
      </c>
      <c r="K396" s="1">
        <f>IFERROR(K168/SUM(K168,K207),0)*'[1]Electricity and CHPs_IN'!G$30</f>
        <v>0.49668383411964429</v>
      </c>
    </row>
    <row r="397" spans="1:11" x14ac:dyDescent="0.3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4.9809539120541308E-3</v>
      </c>
      <c r="J397" s="1">
        <f>IFERROR(J169/SUM(J169,J287),0)*'[1]Electricity and CHPs_IN'!F$46</f>
        <v>2.3983973408354204</v>
      </c>
      <c r="K397" s="1">
        <f>IFERROR(K169/SUM(K169,K287),0)*'[1]Electricity and CHPs_IN'!G$46</f>
        <v>1.046019578135456</v>
      </c>
    </row>
    <row r="398" spans="1:11" x14ac:dyDescent="0.3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1.5517790763557669E-3</v>
      </c>
      <c r="J398" s="1">
        <f>IFERROR(J170/SUM(J170,J288),0)*'[1]Electricity and CHPs_IN'!F$57</f>
        <v>1.9830975966057107E-2</v>
      </c>
      <c r="K398" s="1">
        <f>IFERROR(K170/SUM(K170,K288),0)*'[1]Electricity and CHPs_IN'!G$57</f>
        <v>1.9556497821091208E-2</v>
      </c>
    </row>
    <row r="399" spans="1:11" x14ac:dyDescent="0.3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0.16067787253541871</v>
      </c>
      <c r="G399" s="1">
        <f t="shared" ref="G399:K399" si="237">SUM(G400:G406)</f>
        <v>3.8325940251855109E-2</v>
      </c>
      <c r="H399" s="1">
        <f t="shared" si="237"/>
        <v>0.16108217348711867</v>
      </c>
      <c r="I399" s="1">
        <f t="shared" si="237"/>
        <v>0.12091053922021595</v>
      </c>
      <c r="J399" s="1">
        <f t="shared" si="237"/>
        <v>0.89765299773596841</v>
      </c>
      <c r="K399" s="1">
        <f t="shared" si="237"/>
        <v>5.3345267551489002</v>
      </c>
    </row>
    <row r="400" spans="1:11" x14ac:dyDescent="0.3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0.13511668138689059</v>
      </c>
      <c r="G400" s="1">
        <f>'[1]Electricity and CHPs_IN'!C63</f>
        <v>1.5652374070541267E-2</v>
      </c>
      <c r="H400" s="1">
        <f>'[1]Electricity and CHPs_IN'!D63</f>
        <v>0.13501365003812624</v>
      </c>
      <c r="I400" s="1">
        <f>'[1]Electricity and CHPs_IN'!E63</f>
        <v>2.4641081591744072E-3</v>
      </c>
      <c r="J400" s="1">
        <f>'[1]Electricity and CHPs_IN'!F63</f>
        <v>3.2386376592270012E-2</v>
      </c>
      <c r="K400" s="1">
        <f>'[1]Electricity and CHPs_IN'!G63</f>
        <v>0.13500372370954297</v>
      </c>
    </row>
    <row r="401" spans="1:19" x14ac:dyDescent="0.3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7.2414345637470921E-3</v>
      </c>
      <c r="G401" s="1">
        <f>'[1]Electricity and CHPs_IN'!C64</f>
        <v>5.7285815070473442E-3</v>
      </c>
      <c r="H401" s="1">
        <f>'[1]Electricity and CHPs_IN'!D64</f>
        <v>7.4269865021785323E-3</v>
      </c>
      <c r="I401" s="1">
        <f>'[1]Electricity and CHPs_IN'!E64</f>
        <v>5.94962000692284E-3</v>
      </c>
      <c r="J401" s="1">
        <f>'[1]Electricity and CHPs_IN'!F64</f>
        <v>0.26201468278331513</v>
      </c>
      <c r="K401" s="1">
        <f>'[1]Electricity and CHPs_IN'!G64</f>
        <v>4.3188653144159677</v>
      </c>
    </row>
    <row r="402" spans="1:19" x14ac:dyDescent="0.3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6.3148699756091636E-3</v>
      </c>
      <c r="G402" s="1">
        <f>'[1]Electricity and CHPs_IN'!C65</f>
        <v>4.9726910577104298E-3</v>
      </c>
      <c r="H402" s="1">
        <f>'[1]Electricity and CHPs_IN'!D65</f>
        <v>6.5136630194289769E-3</v>
      </c>
      <c r="I402" s="1">
        <f>'[1]Electricity and CHPs_IN'!E65</f>
        <v>5.5191684295427196E-3</v>
      </c>
      <c r="J402" s="1">
        <f>'[1]Electricity and CHPs_IN'!F65</f>
        <v>2.8666108146928784E-2</v>
      </c>
      <c r="K402" s="1">
        <f>'[1]Electricity and CHPs_IN'!G65</f>
        <v>4.006747809009531E-2</v>
      </c>
    </row>
    <row r="403" spans="1:19" x14ac:dyDescent="0.3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1.9631175269241626E-3</v>
      </c>
      <c r="G403" s="1">
        <f>'[1]Electricity and CHPs_IN'!C66</f>
        <v>1.9575751013843094E-3</v>
      </c>
      <c r="H403" s="1">
        <f>'[1]Electricity and CHPs_IN'!D66</f>
        <v>1.9735220607047582E-3</v>
      </c>
      <c r="I403" s="1">
        <f>'[1]Electricity and CHPs_IN'!E66</f>
        <v>2.5422609091635597E-2</v>
      </c>
      <c r="J403" s="1">
        <f>'[1]Electricity and CHPs_IN'!F66</f>
        <v>0.40806132277127344</v>
      </c>
      <c r="K403" s="1">
        <f>'[1]Electricity and CHPs_IN'!G66</f>
        <v>0.67544190883750599</v>
      </c>
    </row>
    <row r="404" spans="1:19" x14ac:dyDescent="0.3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4.0331717939745704E-3</v>
      </c>
      <c r="G404" s="1">
        <f>'[1]Electricity and CHPs_IN'!C67</f>
        <v>4.022362087146519E-3</v>
      </c>
      <c r="H404" s="1">
        <f>'[1]Electricity and CHPs_IN'!D67</f>
        <v>4.0841401933777912E-3</v>
      </c>
      <c r="I404" s="1">
        <f>'[1]Electricity and CHPs_IN'!E67</f>
        <v>2.9126953093671786E-2</v>
      </c>
      <c r="J404" s="1">
        <f>'[1]Electricity and CHPs_IN'!F67</f>
        <v>5.7577011849838204E-2</v>
      </c>
      <c r="K404" s="1">
        <f>'[1]Electricity and CHPs_IN'!G67</f>
        <v>6.2795753614278221E-2</v>
      </c>
    </row>
    <row r="405" spans="1:19" x14ac:dyDescent="0.3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4.0371811664216151E-3</v>
      </c>
      <c r="G405" s="1">
        <f>'[1]Electricity and CHPs_IN'!C68</f>
        <v>4.0264003790516315E-3</v>
      </c>
      <c r="H405" s="1">
        <f>'[1]Electricity and CHPs_IN'!D68</f>
        <v>4.0873900542257782E-3</v>
      </c>
      <c r="I405" s="1">
        <f>'[1]Electricity and CHPs_IN'!E68</f>
        <v>2.9075080801941232E-2</v>
      </c>
      <c r="J405" s="1">
        <f>'[1]Electricity and CHPs_IN'!F68</f>
        <v>6.5098400113729471E-2</v>
      </c>
      <c r="K405" s="1">
        <f>'[1]Electricity and CHPs_IN'!G68</f>
        <v>6.327260918428862E-2</v>
      </c>
    </row>
    <row r="406" spans="1:19" x14ac:dyDescent="0.3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1.9714161218515117E-3</v>
      </c>
      <c r="G406" s="1">
        <f>'[1]Electricity and CHPs_IN'!C69</f>
        <v>1.9659560489736108E-3</v>
      </c>
      <c r="H406" s="1">
        <f>'[1]Electricity and CHPs_IN'!D69</f>
        <v>1.9828216190765609E-3</v>
      </c>
      <c r="I406" s="1">
        <f>'[1]Electricity and CHPs_IN'!E69</f>
        <v>2.3352999637327357E-2</v>
      </c>
      <c r="J406" s="1">
        <f>'[1]Electricity and CHPs_IN'!F69</f>
        <v>4.3849095478613369E-2</v>
      </c>
      <c r="K406" s="1">
        <f>'[1]Electricity and CHPs_IN'!G69</f>
        <v>3.9079967297221761E-2</v>
      </c>
    </row>
    <row r="407" spans="1:19" x14ac:dyDescent="0.3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55.831066277200371</v>
      </c>
      <c r="G407" s="3">
        <f t="shared" ref="G407:K407" si="239">G408+G461</f>
        <v>53.17537400190902</v>
      </c>
      <c r="H407" s="3">
        <f t="shared" si="239"/>
        <v>51.412119098514651</v>
      </c>
      <c r="I407" s="3">
        <f t="shared" si="239"/>
        <v>52.466395343783262</v>
      </c>
      <c r="J407" s="3">
        <f t="shared" si="239"/>
        <v>53.155829065752108</v>
      </c>
      <c r="K407" s="3">
        <f t="shared" si="239"/>
        <v>60.073346690956782</v>
      </c>
      <c r="M407" s="11"/>
      <c r="N407" s="11"/>
      <c r="O407" s="11"/>
      <c r="P407" s="11"/>
      <c r="Q407" s="11"/>
      <c r="R407" s="11"/>
      <c r="S407" s="11"/>
    </row>
    <row r="408" spans="1:19" x14ac:dyDescent="0.3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47.878300838915933</v>
      </c>
      <c r="G408" s="1">
        <f t="shared" si="240"/>
        <v>44.360022401958588</v>
      </c>
      <c r="H408" s="1">
        <f t="shared" si="240"/>
        <v>41.091697040086586</v>
      </c>
      <c r="I408" s="1">
        <f t="shared" si="240"/>
        <v>40.835408836854491</v>
      </c>
      <c r="J408" s="1">
        <f t="shared" si="240"/>
        <v>38.108753501491549</v>
      </c>
      <c r="K408" s="1">
        <f t="shared" si="240"/>
        <v>38.15030907935818</v>
      </c>
      <c r="M408" s="11"/>
      <c r="N408" s="11"/>
      <c r="O408" s="11"/>
      <c r="P408" s="11"/>
      <c r="Q408" s="11"/>
      <c r="R408" s="11"/>
      <c r="S408" s="11"/>
    </row>
    <row r="409" spans="1:19" x14ac:dyDescent="0.3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39.346421016576691</v>
      </c>
      <c r="G409" s="1">
        <f t="shared" ref="G409:K409" si="241">SUM(G410,G416,G425,G434,G436)</f>
        <v>34.591029199553404</v>
      </c>
      <c r="H409" s="1">
        <f t="shared" si="241"/>
        <v>33.855623926226365</v>
      </c>
      <c r="I409" s="1">
        <f t="shared" si="241"/>
        <v>36.11858112518356</v>
      </c>
      <c r="J409" s="1">
        <f t="shared" si="241"/>
        <v>34.770163878436996</v>
      </c>
      <c r="K409" s="1">
        <f t="shared" si="241"/>
        <v>35.013551260702087</v>
      </c>
    </row>
    <row r="410" spans="1:19" x14ac:dyDescent="0.3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2.1208301492514847E-2</v>
      </c>
      <c r="G410" s="1">
        <f t="shared" ref="G410:K410" si="242">G411</f>
        <v>0.80436394029583935</v>
      </c>
      <c r="H410" s="1">
        <f t="shared" si="242"/>
        <v>9.1469334970270422E-3</v>
      </c>
      <c r="I410" s="1">
        <f t="shared" si="242"/>
        <v>4.5320959687359334E-3</v>
      </c>
      <c r="J410" s="1">
        <f t="shared" si="242"/>
        <v>1.0622999534563728E-2</v>
      </c>
      <c r="K410" s="1">
        <f t="shared" si="242"/>
        <v>6.9326109316070417E-5</v>
      </c>
    </row>
    <row r="411" spans="1:19" x14ac:dyDescent="0.3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2.1208301492514847E-2</v>
      </c>
      <c r="G411" s="1">
        <f>'[1]Electricity and CHPs_IN'!C$28-G298</f>
        <v>0.80436394029583935</v>
      </c>
      <c r="H411" s="1">
        <f>'[1]Electricity and CHPs_IN'!D$28-H298</f>
        <v>9.1469334970270422E-3</v>
      </c>
      <c r="I411" s="1">
        <f>'[1]Electricity and CHPs_IN'!E$28-I298</f>
        <v>4.5320959687359334E-3</v>
      </c>
      <c r="J411" s="1">
        <f>'[1]Electricity and CHPs_IN'!F$28-J298</f>
        <v>1.0622999534563728E-2</v>
      </c>
      <c r="K411" s="1">
        <f>'[1]Electricity and CHPs_IN'!G$28-K298</f>
        <v>6.9326109316070417E-5</v>
      </c>
    </row>
    <row r="412" spans="1:19" x14ac:dyDescent="0.3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2.1208301492514847E-2</v>
      </c>
      <c r="G412" s="1">
        <f t="shared" ref="G412:K412" si="243">G413</f>
        <v>0.80436394029583935</v>
      </c>
      <c r="H412" s="1">
        <f t="shared" si="243"/>
        <v>9.1469334970270422E-3</v>
      </c>
      <c r="I412" s="1">
        <f t="shared" si="243"/>
        <v>4.5320959687359334E-3</v>
      </c>
      <c r="J412" s="1">
        <f t="shared" si="243"/>
        <v>1.0622999534563728E-2</v>
      </c>
      <c r="K412" s="1">
        <f t="shared" si="243"/>
        <v>6.9326109316070417E-5</v>
      </c>
    </row>
    <row r="413" spans="1:19" x14ac:dyDescent="0.3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2.1208301492514847E-2</v>
      </c>
      <c r="G413" s="1">
        <f t="shared" ref="G413:K413" si="244">G411-G415</f>
        <v>0.80436394029583935</v>
      </c>
      <c r="H413" s="1">
        <f t="shared" si="244"/>
        <v>9.1469334970270422E-3</v>
      </c>
      <c r="I413" s="1">
        <f t="shared" si="244"/>
        <v>4.5320959687359334E-3</v>
      </c>
      <c r="J413" s="1">
        <f t="shared" si="244"/>
        <v>1.0622999534563728E-2</v>
      </c>
      <c r="K413" s="1">
        <f t="shared" si="244"/>
        <v>6.9326109316070417E-5</v>
      </c>
    </row>
    <row r="414" spans="1:19" x14ac:dyDescent="0.3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3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3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2.4019311454461123</v>
      </c>
      <c r="G416" s="1">
        <f t="shared" ref="G416:K416" si="247">SUM(G417:G418)</f>
        <v>1.1682909305506214E-3</v>
      </c>
      <c r="H416" s="1">
        <f t="shared" si="247"/>
        <v>5.3199170792565184E-3</v>
      </c>
      <c r="I416" s="1">
        <f t="shared" si="247"/>
        <v>0</v>
      </c>
      <c r="J416" s="1">
        <f t="shared" si="247"/>
        <v>0</v>
      </c>
      <c r="K416" s="1">
        <f t="shared" si="247"/>
        <v>0</v>
      </c>
    </row>
    <row r="417" spans="1:11" x14ac:dyDescent="0.3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2.4019311454461123</v>
      </c>
      <c r="G417" s="1">
        <f>'[1]Electricity and CHPs_IN'!C$24-G312</f>
        <v>1.1682909305506214E-3</v>
      </c>
      <c r="H417" s="1">
        <f>'[1]Electricity and CHPs_IN'!D$24-H312</f>
        <v>5.3199170792565184E-3</v>
      </c>
      <c r="I417" s="1">
        <f>'[1]Electricity and CHPs_IN'!E$24-I312</f>
        <v>0</v>
      </c>
      <c r="J417" s="1">
        <f>'[1]Electricity and CHPs_IN'!F$24-J312</f>
        <v>0</v>
      </c>
      <c r="K417" s="1">
        <f>'[1]Electricity and CHPs_IN'!G$24-K312</f>
        <v>0</v>
      </c>
    </row>
    <row r="418" spans="1:11" x14ac:dyDescent="0.3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0</v>
      </c>
      <c r="K418" s="1">
        <f>'[1]Electricity and CHPs_IN'!G$29-K313</f>
        <v>0</v>
      </c>
    </row>
    <row r="419" spans="1:11" x14ac:dyDescent="0.3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2.3394119177542514</v>
      </c>
      <c r="G419" s="1">
        <f t="shared" ref="G419:K419" si="248">SUM(G420:G421)</f>
        <v>1.1334383796739573E-3</v>
      </c>
      <c r="H419" s="1">
        <f t="shared" si="248"/>
        <v>5.1696033658152098E-3</v>
      </c>
      <c r="I419" s="1">
        <f t="shared" si="248"/>
        <v>0</v>
      </c>
      <c r="J419" s="1">
        <f t="shared" si="248"/>
        <v>0</v>
      </c>
      <c r="K419" s="1">
        <f t="shared" si="248"/>
        <v>0</v>
      </c>
    </row>
    <row r="420" spans="1:11" x14ac:dyDescent="0.3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2.3394119177542514</v>
      </c>
      <c r="G420" s="1">
        <f t="shared" ref="G420:K420" si="249">G417-G423</f>
        <v>1.1334383796739573E-3</v>
      </c>
      <c r="H420" s="1">
        <f t="shared" si="249"/>
        <v>5.1696033658152098E-3</v>
      </c>
      <c r="I420" s="1">
        <f t="shared" si="249"/>
        <v>0</v>
      </c>
      <c r="J420" s="1">
        <f t="shared" si="249"/>
        <v>0</v>
      </c>
      <c r="K420" s="1">
        <f t="shared" si="249"/>
        <v>0</v>
      </c>
    </row>
    <row r="421" spans="1:11" x14ac:dyDescent="0.3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0</v>
      </c>
      <c r="K421" s="1">
        <f t="shared" si="250"/>
        <v>0</v>
      </c>
    </row>
    <row r="422" spans="1:11" x14ac:dyDescent="0.3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6.2519227691860704E-2</v>
      </c>
      <c r="G422" s="1">
        <f t="shared" ref="G422:K422" si="251">SUM(G423:G424)</f>
        <v>3.4852550876664005E-5</v>
      </c>
      <c r="H422" s="1">
        <f t="shared" si="251"/>
        <v>1.5031371344130826E-4</v>
      </c>
      <c r="I422" s="1">
        <f t="shared" si="251"/>
        <v>0</v>
      </c>
      <c r="J422" s="1">
        <f t="shared" si="251"/>
        <v>0</v>
      </c>
      <c r="K422" s="1">
        <f t="shared" si="251"/>
        <v>0</v>
      </c>
    </row>
    <row r="423" spans="1:11" x14ac:dyDescent="0.3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6.2519227691860704E-2</v>
      </c>
      <c r="G423" s="1">
        <f t="shared" ref="G423:K423" si="252">IFERROR(G344/G312,0)*G417</f>
        <v>3.4852550876664005E-5</v>
      </c>
      <c r="H423" s="1">
        <f t="shared" si="252"/>
        <v>1.5031371344130826E-4</v>
      </c>
      <c r="I423" s="1">
        <f t="shared" si="252"/>
        <v>0</v>
      </c>
      <c r="J423" s="1">
        <f t="shared" si="252"/>
        <v>0</v>
      </c>
      <c r="K423" s="1">
        <f t="shared" si="252"/>
        <v>0</v>
      </c>
    </row>
    <row r="424" spans="1:11" x14ac:dyDescent="0.3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0</v>
      </c>
      <c r="K424" s="1">
        <f t="shared" si="253"/>
        <v>0</v>
      </c>
    </row>
    <row r="425" spans="1:11" x14ac:dyDescent="0.3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35.838137245746857</v>
      </c>
      <c r="G425" s="1">
        <f t="shared" ref="G425:K425" si="254">SUM(G426:G427)</f>
        <v>33.784048002850312</v>
      </c>
      <c r="H425" s="1">
        <f t="shared" si="254"/>
        <v>33.829827780342036</v>
      </c>
      <c r="I425" s="1">
        <f t="shared" si="254"/>
        <v>33.526942188625398</v>
      </c>
      <c r="J425" s="1">
        <f t="shared" si="254"/>
        <v>30.807347601728747</v>
      </c>
      <c r="K425" s="1">
        <f t="shared" si="254"/>
        <v>30.171169043010345</v>
      </c>
    </row>
    <row r="426" spans="1:11" x14ac:dyDescent="0.3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35.838137245746857</v>
      </c>
      <c r="G426" s="1">
        <f>'[1]Electricity and CHPs_IN'!C$26-G359</f>
        <v>33.784048002850312</v>
      </c>
      <c r="H426" s="1">
        <f>'[1]Electricity and CHPs_IN'!D$26-H359</f>
        <v>33.829827780342036</v>
      </c>
      <c r="I426" s="1">
        <f>'[1]Electricity and CHPs_IN'!E$26-I359</f>
        <v>33.526942188625398</v>
      </c>
      <c r="J426" s="1">
        <f>'[1]Electricity and CHPs_IN'!F$26-J359</f>
        <v>23.767830167851336</v>
      </c>
      <c r="K426" s="1">
        <f>'[1]Electricity and CHPs_IN'!G$26-K359</f>
        <v>18.327336087120251</v>
      </c>
    </row>
    <row r="427" spans="1:11" x14ac:dyDescent="0.3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7.0395174338774096</v>
      </c>
      <c r="K427" s="1">
        <f>'[1]Electricity and CHPs_IN'!G$27-K360</f>
        <v>11.843832955890093</v>
      </c>
    </row>
    <row r="428" spans="1:11" x14ac:dyDescent="0.3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17.919068622873429</v>
      </c>
      <c r="G428" s="1">
        <f t="shared" ref="G428:K428" si="255">SUM(G429:G430)</f>
        <v>16.892024001425156</v>
      </c>
      <c r="H428" s="1">
        <f t="shared" si="255"/>
        <v>16.914913890171018</v>
      </c>
      <c r="I428" s="1">
        <f t="shared" si="255"/>
        <v>16.763471094312699</v>
      </c>
      <c r="J428" s="1">
        <f t="shared" si="255"/>
        <v>15.403673800864373</v>
      </c>
      <c r="K428" s="1">
        <f t="shared" si="255"/>
        <v>15.085584521505172</v>
      </c>
    </row>
    <row r="429" spans="1:11" x14ac:dyDescent="0.3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17.919068622873429</v>
      </c>
      <c r="G429" s="1">
        <f t="shared" ref="G429:K429" si="256">IFERROR(G366/G359,0)*G426</f>
        <v>16.892024001425156</v>
      </c>
      <c r="H429" s="1">
        <f t="shared" si="256"/>
        <v>16.914913890171018</v>
      </c>
      <c r="I429" s="1">
        <f t="shared" si="256"/>
        <v>16.763471094312699</v>
      </c>
      <c r="J429" s="1">
        <f t="shared" si="256"/>
        <v>11.883915083925668</v>
      </c>
      <c r="K429" s="1">
        <f t="shared" si="256"/>
        <v>9.1636680435601257</v>
      </c>
    </row>
    <row r="430" spans="1:11" x14ac:dyDescent="0.3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3.5197587169387048</v>
      </c>
      <c r="K430" s="1">
        <f t="shared" si="257"/>
        <v>5.9219164779450466</v>
      </c>
    </row>
    <row r="431" spans="1:11" x14ac:dyDescent="0.3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17.919068622873429</v>
      </c>
      <c r="G431" s="1">
        <f t="shared" ref="G431:K431" si="258">SUM(G432:G433)</f>
        <v>16.892024001425156</v>
      </c>
      <c r="H431" s="1">
        <f t="shared" si="258"/>
        <v>16.914913890171018</v>
      </c>
      <c r="I431" s="1">
        <f t="shared" si="258"/>
        <v>16.763471094312699</v>
      </c>
      <c r="J431" s="1">
        <f t="shared" si="258"/>
        <v>15.403673800864373</v>
      </c>
      <c r="K431" s="1">
        <f t="shared" si="258"/>
        <v>15.085584521505172</v>
      </c>
    </row>
    <row r="432" spans="1:11" x14ac:dyDescent="0.3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17.919068622873429</v>
      </c>
      <c r="G432" s="1">
        <f t="shared" ref="G432:K432" si="259">G426-G429</f>
        <v>16.892024001425156</v>
      </c>
      <c r="H432" s="1">
        <f t="shared" si="259"/>
        <v>16.914913890171018</v>
      </c>
      <c r="I432" s="1">
        <f t="shared" si="259"/>
        <v>16.763471094312699</v>
      </c>
      <c r="J432" s="1">
        <f t="shared" si="259"/>
        <v>11.883915083925668</v>
      </c>
      <c r="K432" s="1">
        <f t="shared" si="259"/>
        <v>9.1636680435601257</v>
      </c>
    </row>
    <row r="433" spans="1:11" x14ac:dyDescent="0.3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3.5197587169387048</v>
      </c>
      <c r="K433" s="1">
        <f t="shared" si="260"/>
        <v>5.9219164779450466</v>
      </c>
    </row>
    <row r="434" spans="1:11" x14ac:dyDescent="0.3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1.0851443238912069</v>
      </c>
      <c r="G434" s="1">
        <f t="shared" ref="G434:K434" si="261">G435</f>
        <v>1.4489654767029072E-3</v>
      </c>
      <c r="H434" s="1">
        <f t="shared" si="261"/>
        <v>1.132929530804317E-2</v>
      </c>
      <c r="I434" s="1">
        <f t="shared" si="261"/>
        <v>2.5871068405894291</v>
      </c>
      <c r="J434" s="1">
        <f t="shared" si="261"/>
        <v>3.5147644459176388</v>
      </c>
      <c r="K434" s="1">
        <f t="shared" si="261"/>
        <v>4.2155451961457366</v>
      </c>
    </row>
    <row r="435" spans="1:11" x14ac:dyDescent="0.3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1.0851443238912069</v>
      </c>
      <c r="G435" s="1">
        <f>'[1]Electricity and CHPs_IN'!C$25-G378</f>
        <v>1.4489654767029072E-3</v>
      </c>
      <c r="H435" s="1">
        <f>'[1]Electricity and CHPs_IN'!D$25-H378</f>
        <v>1.132929530804317E-2</v>
      </c>
      <c r="I435" s="1">
        <f>'[1]Electricity and CHPs_IN'!E$25-I378</f>
        <v>2.5871068405894291</v>
      </c>
      <c r="J435" s="1">
        <f>'[1]Electricity and CHPs_IN'!F$25-J378</f>
        <v>3.5147644459176388</v>
      </c>
      <c r="K435" s="1">
        <f>'[1]Electricity and CHPs_IN'!G$25-K378</f>
        <v>4.2155451961457366</v>
      </c>
    </row>
    <row r="436" spans="1:11" x14ac:dyDescent="0.3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0.43742883125603893</v>
      </c>
      <c r="K436" s="1">
        <f t="shared" si="262"/>
        <v>0.6267676954366932</v>
      </c>
    </row>
    <row r="437" spans="1:11" x14ac:dyDescent="0.3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0.43742883125603893</v>
      </c>
      <c r="K437" s="1">
        <f>'[1]Electricity and CHPs_IN'!G$30-K396</f>
        <v>0.6267676954366932</v>
      </c>
    </row>
    <row r="438" spans="1:11" x14ac:dyDescent="0.3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8.531879822339242</v>
      </c>
      <c r="G438" s="1">
        <f t="shared" ref="G438:K438" si="263">SUM(G439,G445,G447,G453,G455,G457,G459)</f>
        <v>9.7689932024051824</v>
      </c>
      <c r="H438" s="1">
        <f t="shared" si="263"/>
        <v>7.2360731138602192</v>
      </c>
      <c r="I438" s="1">
        <f t="shared" si="263"/>
        <v>4.7168277116709314</v>
      </c>
      <c r="J438" s="1">
        <f t="shared" si="263"/>
        <v>3.3385896230545509</v>
      </c>
      <c r="K438" s="1">
        <f t="shared" si="263"/>
        <v>3.1367578186560903</v>
      </c>
    </row>
    <row r="439" spans="1:11" x14ac:dyDescent="0.3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4.3959890368449139</v>
      </c>
      <c r="G439" s="1">
        <f t="shared" ref="G439:K439" si="264">+G440</f>
        <v>1.7445544617805948</v>
      </c>
      <c r="H439" s="1">
        <f t="shared" si="264"/>
        <v>8.3873666208538842E-3</v>
      </c>
      <c r="I439" s="1">
        <f t="shared" si="264"/>
        <v>2.8556338055840732E-2</v>
      </c>
      <c r="J439" s="1">
        <f t="shared" si="264"/>
        <v>0.15575722607832312</v>
      </c>
      <c r="K439" s="1">
        <f t="shared" si="264"/>
        <v>6.9247557286627889E-2</v>
      </c>
    </row>
    <row r="440" spans="1:11" x14ac:dyDescent="0.3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4.3959890368449139</v>
      </c>
      <c r="G440" s="1">
        <f t="shared" ref="G440:K440" si="265">SUM(G442:G444)</f>
        <v>1.7445544617805948</v>
      </c>
      <c r="H440" s="1">
        <f t="shared" si="265"/>
        <v>8.3873666208538842E-3</v>
      </c>
      <c r="I440" s="1">
        <f t="shared" si="265"/>
        <v>2.8556338055840732E-2</v>
      </c>
      <c r="J440" s="1">
        <f t="shared" si="265"/>
        <v>0.15575722607832312</v>
      </c>
      <c r="K440" s="1">
        <f t="shared" si="265"/>
        <v>6.9247557286627889E-2</v>
      </c>
    </row>
    <row r="441" spans="1:11" x14ac:dyDescent="0.3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2.0280823454205867</v>
      </c>
      <c r="G441" s="1">
        <f t="shared" ref="G441:K441" si="266">G442</f>
        <v>1.7432491949815441</v>
      </c>
      <c r="H441" s="1">
        <f t="shared" si="266"/>
        <v>5.6573313980184461E-3</v>
      </c>
      <c r="I441" s="1">
        <f t="shared" si="266"/>
        <v>0</v>
      </c>
      <c r="J441" s="1">
        <f t="shared" si="266"/>
        <v>0</v>
      </c>
      <c r="K441" s="1">
        <f t="shared" si="266"/>
        <v>0</v>
      </c>
    </row>
    <row r="442" spans="1:11" x14ac:dyDescent="0.3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2.0280823454205867</v>
      </c>
      <c r="G442" s="1">
        <f>'[1]Electricity and CHPs_IN'!C$90</f>
        <v>1.7432491949815441</v>
      </c>
      <c r="H442" s="1">
        <f>'[1]Electricity and CHPs_IN'!D$90</f>
        <v>5.6573313980184461E-3</v>
      </c>
      <c r="I442" s="1">
        <f>'[1]Electricity and CHPs_IN'!E$90</f>
        <v>0</v>
      </c>
      <c r="J442" s="1">
        <f>'[1]Electricity and CHPs_IN'!F$90</f>
        <v>0</v>
      </c>
      <c r="K442" s="1">
        <f>'[1]Electricity and CHPs_IN'!G$90</f>
        <v>0</v>
      </c>
    </row>
    <row r="443" spans="1:11" x14ac:dyDescent="0.3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1.1839533457121638</v>
      </c>
      <c r="G443" s="1">
        <f t="shared" ref="G443:K443" si="267">G444</f>
        <v>6.5263339952539542E-4</v>
      </c>
      <c r="H443" s="1">
        <f t="shared" si="267"/>
        <v>1.365017611417719E-3</v>
      </c>
      <c r="I443" s="1">
        <f t="shared" si="267"/>
        <v>1.4278169027920366E-2</v>
      </c>
      <c r="J443" s="1">
        <f t="shared" si="267"/>
        <v>7.7878613039161562E-2</v>
      </c>
      <c r="K443" s="1">
        <f t="shared" si="267"/>
        <v>3.4623778643313945E-2</v>
      </c>
    </row>
    <row r="444" spans="1:11" x14ac:dyDescent="0.3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1.1839533457121638</v>
      </c>
      <c r="G444" s="1">
        <f>'[1]Electricity and CHPs_IN'!C$91</f>
        <v>6.5263339952539542E-4</v>
      </c>
      <c r="H444" s="1">
        <f>'[1]Electricity and CHPs_IN'!D$91</f>
        <v>1.365017611417719E-3</v>
      </c>
      <c r="I444" s="1">
        <f>'[1]Electricity and CHPs_IN'!E$91</f>
        <v>1.4278169027920366E-2</v>
      </c>
      <c r="J444" s="1">
        <f>'[1]Electricity and CHPs_IN'!F$91</f>
        <v>7.7878613039161562E-2</v>
      </c>
      <c r="K444" s="1">
        <f>'[1]Electricity and CHPs_IN'!G$91</f>
        <v>3.4623778643313945E-2</v>
      </c>
    </row>
    <row r="445" spans="1:11" x14ac:dyDescent="0.3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1.4500064935637653</v>
      </c>
      <c r="G445" s="1">
        <f t="shared" ref="G445:K445" si="268">G446</f>
        <v>3.8017222379923998</v>
      </c>
      <c r="H445" s="1">
        <f t="shared" si="268"/>
        <v>3.4267226122783292</v>
      </c>
      <c r="I445" s="1">
        <f t="shared" si="268"/>
        <v>1.0695246300253367</v>
      </c>
      <c r="J445" s="1">
        <f t="shared" si="268"/>
        <v>0</v>
      </c>
      <c r="K445" s="1">
        <f t="shared" si="268"/>
        <v>0</v>
      </c>
    </row>
    <row r="446" spans="1:11" x14ac:dyDescent="0.3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1.4500064935637653</v>
      </c>
      <c r="G446" s="1">
        <f>'[1]Electricity and CHPs_IN'!C$92</f>
        <v>3.8017222379923998</v>
      </c>
      <c r="H446" s="1">
        <f>'[1]Electricity and CHPs_IN'!D$92</f>
        <v>3.4267226122783292</v>
      </c>
      <c r="I446" s="1">
        <f>'[1]Electricity and CHPs_IN'!E$92</f>
        <v>1.0695246300253367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3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0.21542371303955962</v>
      </c>
      <c r="G447" s="1">
        <f t="shared" ref="G447:K447" si="269">G448</f>
        <v>0.21748462006623112</v>
      </c>
      <c r="H447" s="1">
        <f t="shared" si="269"/>
        <v>5.9918080540100033E-2</v>
      </c>
      <c r="I447" s="1">
        <f t="shared" si="269"/>
        <v>6.0362671317678369E-2</v>
      </c>
      <c r="J447" s="1">
        <f t="shared" si="269"/>
        <v>2.27961986876002E-4</v>
      </c>
      <c r="K447" s="1">
        <f t="shared" si="269"/>
        <v>4.4177525733705516E-6</v>
      </c>
    </row>
    <row r="448" spans="1:11" x14ac:dyDescent="0.3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0.21542371303955962</v>
      </c>
      <c r="G448" s="1">
        <f>'[1]Electricity and CHPs_IN'!C$93</f>
        <v>0.21748462006623112</v>
      </c>
      <c r="H448" s="1">
        <f>'[1]Electricity and CHPs_IN'!D$93</f>
        <v>5.9918080540100033E-2</v>
      </c>
      <c r="I448" s="1">
        <f>'[1]Electricity and CHPs_IN'!E$93</f>
        <v>6.0362671317678369E-2</v>
      </c>
      <c r="J448" s="1">
        <f>'[1]Electricity and CHPs_IN'!F$93</f>
        <v>2.27961986876002E-4</v>
      </c>
      <c r="K448" s="1">
        <f>'[1]Electricity and CHPs_IN'!G$93</f>
        <v>4.4177525733705516E-6</v>
      </c>
    </row>
    <row r="449" spans="1:11" x14ac:dyDescent="0.3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0.21542371303955962</v>
      </c>
      <c r="G449" s="1">
        <f t="shared" ref="G449:K449" si="270">G450</f>
        <v>0.21748462006623112</v>
      </c>
      <c r="H449" s="1">
        <f t="shared" si="270"/>
        <v>5.9918080540100033E-2</v>
      </c>
      <c r="I449" s="1">
        <f t="shared" si="270"/>
        <v>6.0362671317678369E-2</v>
      </c>
      <c r="J449" s="1">
        <f t="shared" si="270"/>
        <v>2.27961986876002E-4</v>
      </c>
      <c r="K449" s="1">
        <f t="shared" si="270"/>
        <v>4.4177525733705516E-6</v>
      </c>
    </row>
    <row r="450" spans="1:11" x14ac:dyDescent="0.3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0.21542371303955962</v>
      </c>
      <c r="G450" s="1">
        <f t="shared" ref="G450:K450" si="271">G448</f>
        <v>0.21748462006623112</v>
      </c>
      <c r="H450" s="1">
        <f t="shared" si="271"/>
        <v>5.9918080540100033E-2</v>
      </c>
      <c r="I450" s="1">
        <f t="shared" si="271"/>
        <v>6.0362671317678369E-2</v>
      </c>
      <c r="J450" s="1">
        <f t="shared" si="271"/>
        <v>2.27961986876002E-4</v>
      </c>
      <c r="K450" s="1">
        <f t="shared" si="271"/>
        <v>4.4177525733705516E-6</v>
      </c>
    </row>
    <row r="451" spans="1:11" x14ac:dyDescent="0.3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3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2.4704605788910037</v>
      </c>
      <c r="G453" s="1">
        <f t="shared" ref="G453:K453" si="273">G454</f>
        <v>2.2295911329518119</v>
      </c>
      <c r="H453" s="1">
        <f t="shared" si="273"/>
        <v>1.9115996783548259</v>
      </c>
      <c r="I453" s="1">
        <f t="shared" si="273"/>
        <v>1.4791681149721665</v>
      </c>
      <c r="J453" s="1">
        <f t="shared" si="273"/>
        <v>0.88566029456664197</v>
      </c>
      <c r="K453" s="1">
        <f t="shared" si="273"/>
        <v>0.53027805894251634</v>
      </c>
    </row>
    <row r="454" spans="1:11" x14ac:dyDescent="0.3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2.4704605788910037</v>
      </c>
      <c r="G454" s="1">
        <f>'[1]Electricity and CHPs_IN'!C$94</f>
        <v>2.2295911329518119</v>
      </c>
      <c r="H454" s="1">
        <f>'[1]Electricity and CHPs_IN'!D$94</f>
        <v>1.9115996783548259</v>
      </c>
      <c r="I454" s="1">
        <f>'[1]Electricity and CHPs_IN'!E$94</f>
        <v>1.4791681149721665</v>
      </c>
      <c r="J454" s="1">
        <f>'[1]Electricity and CHPs_IN'!F$94</f>
        <v>0.88566029456664197</v>
      </c>
      <c r="K454" s="1">
        <f>'[1]Electricity and CHPs_IN'!G$94</f>
        <v>0.53027805894251634</v>
      </c>
    </row>
    <row r="455" spans="1:11" x14ac:dyDescent="0.3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1.1089501033145214E-4</v>
      </c>
      <c r="J455" s="1">
        <f t="shared" si="274"/>
        <v>1.1550154473598224E-4</v>
      </c>
      <c r="K455" s="1">
        <f t="shared" si="274"/>
        <v>1.1614504053369445E-4</v>
      </c>
    </row>
    <row r="456" spans="1:11" x14ac:dyDescent="0.3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1.1089501033145214E-4</v>
      </c>
      <c r="J456" s="1">
        <f>'[1]Electricity and CHPs_IN'!F$95</f>
        <v>1.1550154473598224E-4</v>
      </c>
      <c r="K456" s="1">
        <f>'[1]Electricity and CHPs_IN'!G$95</f>
        <v>1.1614504053369445E-4</v>
      </c>
    </row>
    <row r="457" spans="1:11" x14ac:dyDescent="0.3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2.0036467048024874E-4</v>
      </c>
      <c r="K457" s="1">
        <f t="shared" si="275"/>
        <v>2.028275302318786E-4</v>
      </c>
    </row>
    <row r="458" spans="1:11" x14ac:dyDescent="0.3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2.0036467048024874E-4</v>
      </c>
      <c r="K458" s="1">
        <f>'[1]Electricity and CHPs_IN'!G$96</f>
        <v>2.028275302318786E-4</v>
      </c>
    </row>
    <row r="459" spans="1:11" x14ac:dyDescent="0.3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1.7756407496141438</v>
      </c>
      <c r="H459" s="1">
        <f>H460</f>
        <v>1.8294453760661105</v>
      </c>
      <c r="I459" s="1">
        <f t="shared" ref="I459" si="277">I460</f>
        <v>2.0791050622895777</v>
      </c>
      <c r="J459" s="1">
        <f t="shared" ref="J459" si="278">J460</f>
        <v>2.2966282742074933</v>
      </c>
      <c r="K459" s="1">
        <f t="shared" ref="K459" si="279">K460</f>
        <v>2.536908812103607</v>
      </c>
    </row>
    <row r="460" spans="1:11" x14ac:dyDescent="0.3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1.7756407496141438</v>
      </c>
      <c r="H460" s="1">
        <f>'[1]Electricity and CHPs_IN'!D$97</f>
        <v>1.8294453760661105</v>
      </c>
      <c r="I460" s="1">
        <f>'[1]Electricity and CHPs_IN'!E$97</f>
        <v>2.0791050622895777</v>
      </c>
      <c r="J460" s="1">
        <f>'[1]Electricity and CHPs_IN'!F$97</f>
        <v>2.2966282742074933</v>
      </c>
      <c r="K460" s="1">
        <f>'[1]Electricity and CHPs_IN'!G$97</f>
        <v>2.536908812103607</v>
      </c>
    </row>
    <row r="461" spans="1:11" x14ac:dyDescent="0.3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7.9527654382844375</v>
      </c>
      <c r="G461" s="1">
        <f t="shared" ref="G461:K461" si="280">SUM(G462,G468,G501,G510,G516)</f>
        <v>8.8153515999504304</v>
      </c>
      <c r="H461" s="1">
        <f t="shared" si="280"/>
        <v>10.320422058428061</v>
      </c>
      <c r="I461" s="1">
        <f t="shared" si="280"/>
        <v>11.630986506928771</v>
      </c>
      <c r="J461" s="1">
        <f t="shared" si="280"/>
        <v>15.04707556426056</v>
      </c>
      <c r="K461" s="1">
        <f t="shared" si="280"/>
        <v>21.923037611598602</v>
      </c>
    </row>
    <row r="462" spans="1:11" x14ac:dyDescent="0.3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0.27800721815442808</v>
      </c>
      <c r="G462" s="1">
        <f t="shared" ref="G462:K462" si="281">+G463</f>
        <v>0.64236960164034262</v>
      </c>
      <c r="H462" s="1">
        <f t="shared" si="281"/>
        <v>5.4928841677582413E-2</v>
      </c>
      <c r="I462" s="1">
        <f t="shared" si="281"/>
        <v>0.57242720678591852</v>
      </c>
      <c r="J462" s="1">
        <f t="shared" si="281"/>
        <v>0</v>
      </c>
      <c r="K462" s="1">
        <f t="shared" si="281"/>
        <v>0</v>
      </c>
    </row>
    <row r="463" spans="1:11" x14ac:dyDescent="0.3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0.27800721815442808</v>
      </c>
      <c r="G463" s="1">
        <f>'[1]Electricity and CHPs_IN'!C$41-G299</f>
        <v>0.64236960164034262</v>
      </c>
      <c r="H463" s="1">
        <f>'[1]Electricity and CHPs_IN'!D$41-H299</f>
        <v>5.4928841677582413E-2</v>
      </c>
      <c r="I463" s="1">
        <f>'[1]Electricity and CHPs_IN'!E$41-I299</f>
        <v>0.57242720678591852</v>
      </c>
      <c r="J463" s="1">
        <f>'[1]Electricity and CHPs_IN'!F$41-J299</f>
        <v>0</v>
      </c>
      <c r="K463" s="1">
        <f>'[1]Electricity and CHPs_IN'!G$41-K299</f>
        <v>0</v>
      </c>
    </row>
    <row r="464" spans="1:11" x14ac:dyDescent="0.3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0.27800721815442808</v>
      </c>
      <c r="G464" s="1">
        <f t="shared" ref="G464:K464" si="282">G465</f>
        <v>0.64236960164034262</v>
      </c>
      <c r="H464" s="1">
        <f t="shared" si="282"/>
        <v>5.4928841677582413E-2</v>
      </c>
      <c r="I464" s="1">
        <f t="shared" si="282"/>
        <v>0.57242720678591852</v>
      </c>
      <c r="J464" s="1">
        <f t="shared" si="282"/>
        <v>0</v>
      </c>
      <c r="K464" s="1">
        <f t="shared" si="282"/>
        <v>0</v>
      </c>
    </row>
    <row r="465" spans="1:11" x14ac:dyDescent="0.3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0.27800721815442808</v>
      </c>
      <c r="G465" s="1">
        <f t="shared" ref="G465:K465" si="283">G463-G467</f>
        <v>0.64236960164034262</v>
      </c>
      <c r="H465" s="1">
        <f t="shared" si="283"/>
        <v>5.4928841677582413E-2</v>
      </c>
      <c r="I465" s="1">
        <f t="shared" si="283"/>
        <v>0.57242720678591852</v>
      </c>
      <c r="J465" s="1">
        <f t="shared" si="283"/>
        <v>0</v>
      </c>
      <c r="K465" s="1">
        <f t="shared" si="283"/>
        <v>0</v>
      </c>
    </row>
    <row r="466" spans="1:11" x14ac:dyDescent="0.3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3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3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3.6635946676672901</v>
      </c>
      <c r="G468" s="1">
        <f t="shared" ref="G468:K468" si="286">SUM(G469:G478)</f>
        <v>3.0735995036064492</v>
      </c>
      <c r="H468" s="1">
        <f t="shared" si="286"/>
        <v>2.0674735261545338</v>
      </c>
      <c r="I468" s="1">
        <f t="shared" si="286"/>
        <v>3.3504346747964622</v>
      </c>
      <c r="J468" s="1">
        <f t="shared" si="286"/>
        <v>2.7737338791929567</v>
      </c>
      <c r="K468" s="1">
        <f t="shared" si="286"/>
        <v>2.7800925002004244</v>
      </c>
    </row>
    <row r="469" spans="1:11" x14ac:dyDescent="0.3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1.0319626963242887</v>
      </c>
      <c r="G469" s="1">
        <f>'[1]Electricity and CHPs_IN'!C$39-G314</f>
        <v>0.13617520540830053</v>
      </c>
      <c r="H469" s="1">
        <f>'[1]Electricity and CHPs_IN'!D$39-H314</f>
        <v>8.2587288198561246E-2</v>
      </c>
      <c r="I469" s="1">
        <f>'[1]Electricity and CHPs_IN'!E$39-I314</f>
        <v>0.87777769422981811</v>
      </c>
      <c r="J469" s="1">
        <f>'[1]Electricity and CHPs_IN'!F$39-J314</f>
        <v>0.98386457008028882</v>
      </c>
      <c r="K469" s="1">
        <f>'[1]Electricity and CHPs_IN'!G$39-K314</f>
        <v>1.0153810694392438</v>
      </c>
    </row>
    <row r="470" spans="1:11" x14ac:dyDescent="0.3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1.0071205834587073E-2</v>
      </c>
      <c r="K470" s="6">
        <f>'[1]Electricity and CHPs_IN'!G$40-K315</f>
        <v>0.39687837572041501</v>
      </c>
    </row>
    <row r="471" spans="1:11" x14ac:dyDescent="0.3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5.8861032442477992E-2</v>
      </c>
      <c r="G472" s="1">
        <f>'[1]Electricity and CHPs_IN'!C$48-G317</f>
        <v>8.9070678250376453E-3</v>
      </c>
      <c r="H472" s="1">
        <f>'[1]Electricity and CHPs_IN'!D$48-H317</f>
        <v>2.0056762613698893E-2</v>
      </c>
      <c r="I472" s="1">
        <f>'[1]Electricity and CHPs_IN'!E$48-I317</f>
        <v>2.8839506406783278E-2</v>
      </c>
      <c r="J472" s="1">
        <f>'[1]Electricity and CHPs_IN'!F$48-J317</f>
        <v>9.9612976669588779E-3</v>
      </c>
      <c r="K472" s="1">
        <f>'[1]Electricity and CHPs_IN'!G$48-K317</f>
        <v>0</v>
      </c>
    </row>
    <row r="473" spans="1:11" x14ac:dyDescent="0.3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9.1620002625995289E-2</v>
      </c>
      <c r="G474" s="1">
        <f>'[1]Electricity and CHPs_IN'!C$51-G319</f>
        <v>0.18941119743248949</v>
      </c>
      <c r="H474" s="1">
        <f>'[1]Electricity and CHPs_IN'!D$51-H319</f>
        <v>0.20092603296257144</v>
      </c>
      <c r="I474" s="1">
        <f>'[1]Electricity and CHPs_IN'!E$51-I319</f>
        <v>0.74163636418963708</v>
      </c>
      <c r="J474" s="1">
        <f>'[1]Electricity and CHPs_IN'!F$51-J319</f>
        <v>0.33967287454267925</v>
      </c>
      <c r="K474" s="1">
        <f>'[1]Electricity and CHPs_IN'!G$51-K319</f>
        <v>0</v>
      </c>
    </row>
    <row r="475" spans="1:11" x14ac:dyDescent="0.3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1.5806958746311044</v>
      </c>
      <c r="G476" s="1">
        <f>'[1]Electricity and CHPs_IN'!C$54-G321</f>
        <v>1.7912170308701265</v>
      </c>
      <c r="H476" s="1">
        <f>'[1]Electricity and CHPs_IN'!D$54-H321</f>
        <v>1.7436381870358926</v>
      </c>
      <c r="I476" s="1">
        <f>'[1]Electricity and CHPs_IN'!E$54-I321</f>
        <v>1.6522189432722223</v>
      </c>
      <c r="J476" s="1">
        <f>'[1]Electricity and CHPs_IN'!F$54-J321</f>
        <v>1.4058451432277235</v>
      </c>
      <c r="K476" s="1">
        <f>'[1]Electricity and CHPs_IN'!G$54-K321</f>
        <v>1.3678330550407656</v>
      </c>
    </row>
    <row r="477" spans="1:11" x14ac:dyDescent="0.3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0.90045506164342393</v>
      </c>
      <c r="G477" s="1">
        <f>'[1]Electricity and CHPs_IN'!C$55-G322</f>
        <v>0.94788900207049498</v>
      </c>
      <c r="H477" s="1">
        <f>'[1]Electricity and CHPs_IN'!D$55-H322</f>
        <v>2.026525534380973E-2</v>
      </c>
      <c r="I477" s="1">
        <f>'[1]Electricity and CHPs_IN'!E$55-I322</f>
        <v>4.9962166698001548E-2</v>
      </c>
      <c r="J477" s="1">
        <f>'[1]Electricity and CHPs_IN'!F$55-J322</f>
        <v>2.4318787840718982E-2</v>
      </c>
      <c r="K477" s="1">
        <f>'[1]Electricity and CHPs_IN'!G$55-K322</f>
        <v>0</v>
      </c>
    </row>
    <row r="478" spans="1:11" x14ac:dyDescent="0.3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0</v>
      </c>
      <c r="J478" s="1">
        <f>'[1]Electricity and CHPs_IN'!F$58-J323</f>
        <v>0</v>
      </c>
      <c r="K478" s="1">
        <f>'[1]Electricity and CHPs_IN'!G$58-K323</f>
        <v>0</v>
      </c>
    </row>
    <row r="479" spans="1:11" x14ac:dyDescent="0.3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2.0286835736916089</v>
      </c>
      <c r="G479" s="1">
        <f t="shared" ref="G479:K479" si="287">SUM(G480:G489)</f>
        <v>1.2441263336140918</v>
      </c>
      <c r="H479" s="1">
        <f t="shared" si="287"/>
        <v>0.31468540470401485</v>
      </c>
      <c r="I479" s="1">
        <f t="shared" si="287"/>
        <v>1.5885327566232406</v>
      </c>
      <c r="J479" s="1">
        <f t="shared" si="287"/>
        <v>1.1753660138806459</v>
      </c>
      <c r="K479" s="1">
        <f t="shared" si="287"/>
        <v>0.59446284682054129</v>
      </c>
    </row>
    <row r="480" spans="1:11" x14ac:dyDescent="0.3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1.0051020134511242</v>
      </c>
      <c r="G480" s="1">
        <f t="shared" ref="G480:K480" si="289">G469-G491</f>
        <v>0.13211281550992465</v>
      </c>
      <c r="H480" s="1">
        <f t="shared" si="289"/>
        <v>8.0253792809962407E-2</v>
      </c>
      <c r="I480" s="1">
        <f t="shared" si="289"/>
        <v>0.82108450324256221</v>
      </c>
      <c r="J480" s="1">
        <f t="shared" si="289"/>
        <v>0.84539111078918638</v>
      </c>
      <c r="K480" s="1">
        <f t="shared" si="289"/>
        <v>0.42740469763917888</v>
      </c>
    </row>
    <row r="481" spans="1:18" x14ac:dyDescent="0.3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8.65373969792743E-3</v>
      </c>
      <c r="K481" s="1">
        <f t="shared" si="290"/>
        <v>0.16705814918136236</v>
      </c>
    </row>
    <row r="482" spans="1:18" x14ac:dyDescent="0.3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3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5.7328954265954815E-2</v>
      </c>
      <c r="G483" s="1">
        <f t="shared" ref="G483:K483" si="292">G472-G494</f>
        <v>8.6413514470223551E-3</v>
      </c>
      <c r="H483" s="1">
        <f t="shared" si="292"/>
        <v>1.9490060835614553E-2</v>
      </c>
      <c r="I483" s="1">
        <f t="shared" si="292"/>
        <v>2.6976843849457137E-2</v>
      </c>
      <c r="J483" s="1">
        <f t="shared" si="292"/>
        <v>8.559300492836E-3</v>
      </c>
      <c r="K483" s="1">
        <f t="shared" si="292"/>
        <v>0</v>
      </c>
    </row>
    <row r="484" spans="1:18" x14ac:dyDescent="0.3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3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8.9235249917257828E-2</v>
      </c>
      <c r="G485" s="1">
        <f t="shared" ref="G485:K485" si="294">G474-G496</f>
        <v>0.1837606670530279</v>
      </c>
      <c r="H485" s="1">
        <f t="shared" si="294"/>
        <v>0.19524888843349625</v>
      </c>
      <c r="I485" s="1">
        <f t="shared" si="294"/>
        <v>0.69373615857437698</v>
      </c>
      <c r="J485" s="1">
        <f t="shared" si="294"/>
        <v>0.29186580902202625</v>
      </c>
      <c r="K485" s="1">
        <f t="shared" si="294"/>
        <v>0</v>
      </c>
    </row>
    <row r="486" spans="1:18" x14ac:dyDescent="0.3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3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0.87701735605727238</v>
      </c>
      <c r="G488" s="1">
        <f t="shared" ref="G488:K488" si="296">G477-G499</f>
        <v>0.91961149960411681</v>
      </c>
      <c r="H488" s="1">
        <f t="shared" si="296"/>
        <v>1.9692662624941626E-2</v>
      </c>
      <c r="I488" s="1">
        <f t="shared" si="296"/>
        <v>4.6735250956844297E-2</v>
      </c>
      <c r="J488" s="1">
        <f t="shared" si="296"/>
        <v>2.0896053878669767E-2</v>
      </c>
      <c r="K488" s="1">
        <f t="shared" si="296"/>
        <v>0</v>
      </c>
    </row>
    <row r="489" spans="1:18" x14ac:dyDescent="0.3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0</v>
      </c>
      <c r="J489" s="1">
        <f t="shared" si="297"/>
        <v>0</v>
      </c>
      <c r="K489" s="1">
        <f t="shared" si="297"/>
        <v>0</v>
      </c>
    </row>
    <row r="490" spans="1:18" x14ac:dyDescent="0.3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1.6349110939756812</v>
      </c>
      <c r="G490" s="1">
        <f t="shared" ref="G490:K490" si="298">SUM(G491:G500)</f>
        <v>1.8294731699923574</v>
      </c>
      <c r="H490" s="1">
        <f t="shared" si="298"/>
        <v>1.752788121450519</v>
      </c>
      <c r="I490" s="1">
        <f t="shared" si="298"/>
        <v>1.7619019181732216</v>
      </c>
      <c r="J490" s="1">
        <f t="shared" si="298"/>
        <v>1.5983678653123106</v>
      </c>
      <c r="K490" s="1">
        <f t="shared" si="298"/>
        <v>2.1856296533798831</v>
      </c>
      <c r="M490" s="8"/>
      <c r="N490" s="8"/>
      <c r="O490" s="8"/>
      <c r="P490" s="8"/>
      <c r="Q490" s="8"/>
      <c r="R490" s="8"/>
    </row>
    <row r="491" spans="1:18" x14ac:dyDescent="0.3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2.6860682873164586E-2</v>
      </c>
      <c r="G491" s="1">
        <f t="shared" ref="G491:K491" si="300">IFERROR(G346/G314,0)*G469</f>
        <v>4.0623898983758802E-3</v>
      </c>
      <c r="H491" s="1">
        <f t="shared" si="300"/>
        <v>2.3334953885988411E-3</v>
      </c>
      <c r="I491" s="1">
        <f t="shared" si="300"/>
        <v>5.6693190987255837E-2</v>
      </c>
      <c r="J491" s="1">
        <f t="shared" si="300"/>
        <v>0.13847345929110247</v>
      </c>
      <c r="K491" s="1">
        <f t="shared" si="300"/>
        <v>0.5879763718000649</v>
      </c>
    </row>
    <row r="492" spans="1:18" x14ac:dyDescent="0.3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1.4174661366596422E-3</v>
      </c>
      <c r="K492" s="1">
        <f t="shared" si="301"/>
        <v>0.22982022653905265</v>
      </c>
    </row>
    <row r="493" spans="1:18" x14ac:dyDescent="0.3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3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1.5320781765231742E-3</v>
      </c>
      <c r="G494" s="1">
        <f t="shared" ref="G494:K494" si="303">IFERROR(G349/G317,0)*G472</f>
        <v>2.6571637801529001E-4</v>
      </c>
      <c r="H494" s="1">
        <f t="shared" si="303"/>
        <v>5.6670177808433911E-4</v>
      </c>
      <c r="I494" s="1">
        <f t="shared" si="303"/>
        <v>1.8626625573261405E-3</v>
      </c>
      <c r="J494" s="1">
        <f t="shared" si="303"/>
        <v>1.4019971741228779E-3</v>
      </c>
      <c r="K494" s="1">
        <f t="shared" si="303"/>
        <v>0</v>
      </c>
    </row>
    <row r="495" spans="1:18" x14ac:dyDescent="0.3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3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2.384752708737468E-3</v>
      </c>
      <c r="G496" s="1">
        <f t="shared" ref="G496:K496" si="305">IFERROR(G351/G319,0)*G474</f>
        <v>5.6505303794616019E-3</v>
      </c>
      <c r="H496" s="1">
        <f t="shared" si="305"/>
        <v>5.6771445290751945E-3</v>
      </c>
      <c r="I496" s="1">
        <f t="shared" si="305"/>
        <v>4.7900205615260066E-2</v>
      </c>
      <c r="J496" s="1">
        <f t="shared" si="305"/>
        <v>4.7807065520653023E-2</v>
      </c>
      <c r="K496" s="1">
        <f t="shared" si="305"/>
        <v>0</v>
      </c>
    </row>
    <row r="497" spans="1:11" x14ac:dyDescent="0.3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3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1.5806958746311044</v>
      </c>
      <c r="G498" s="1">
        <f t="shared" ref="G498:K498" si="307">G476</f>
        <v>1.7912170308701265</v>
      </c>
      <c r="H498" s="1">
        <f t="shared" si="307"/>
        <v>1.7436381870358926</v>
      </c>
      <c r="I498" s="1">
        <f t="shared" si="307"/>
        <v>1.6522189432722223</v>
      </c>
      <c r="J498" s="1">
        <f t="shared" si="307"/>
        <v>1.4058451432277235</v>
      </c>
      <c r="K498" s="1">
        <f t="shared" si="307"/>
        <v>1.3678330550407656</v>
      </c>
    </row>
    <row r="499" spans="1:11" x14ac:dyDescent="0.3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2.3437705586151575E-2</v>
      </c>
      <c r="G499" s="1">
        <f t="shared" ref="G499:K499" si="308">IFERROR(G354/G322,0)*G477</f>
        <v>2.8277502466378161E-2</v>
      </c>
      <c r="H499" s="1">
        <f t="shared" si="308"/>
        <v>5.7259271886810537E-4</v>
      </c>
      <c r="I499" s="1">
        <f t="shared" si="308"/>
        <v>3.2269157411572492E-3</v>
      </c>
      <c r="J499" s="1">
        <f t="shared" si="308"/>
        <v>3.4227339620492149E-3</v>
      </c>
      <c r="K499" s="1">
        <f t="shared" si="308"/>
        <v>0</v>
      </c>
    </row>
    <row r="500" spans="1:11" x14ac:dyDescent="0.3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0</v>
      </c>
      <c r="J500" s="1">
        <f t="shared" si="309"/>
        <v>0</v>
      </c>
      <c r="K500" s="1">
        <f t="shared" si="309"/>
        <v>0</v>
      </c>
    </row>
    <row r="501" spans="1:11" x14ac:dyDescent="0.3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3.3175192597177783</v>
      </c>
      <c r="G501" s="1">
        <f t="shared" ref="G501:K501" si="310">SUM(G502:G503)</f>
        <v>3.3046596507690067</v>
      </c>
      <c r="H501" s="1">
        <f t="shared" si="310"/>
        <v>4.7994921545951037</v>
      </c>
      <c r="I501" s="1">
        <f t="shared" si="310"/>
        <v>4.6781783634977572</v>
      </c>
      <c r="J501" s="1">
        <f t="shared" si="310"/>
        <v>4.7404528845137746</v>
      </c>
      <c r="K501" s="1">
        <f t="shared" si="310"/>
        <v>10.628990400647826</v>
      </c>
    </row>
    <row r="502" spans="1:11" x14ac:dyDescent="0.3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3.3175192597177783</v>
      </c>
      <c r="G502" s="6">
        <f>'[1]Electricity and CHPs_IN'!C$44-G361</f>
        <v>3.3046596507690067</v>
      </c>
      <c r="H502" s="6">
        <f>'[1]Electricity and CHPs_IN'!D$44-H361</f>
        <v>4.7994921545951037</v>
      </c>
      <c r="I502" s="6">
        <f>'[1]Electricity and CHPs_IN'!E$44-I361</f>
        <v>4.6781783634977572</v>
      </c>
      <c r="J502" s="6">
        <f>'[1]Electricity and CHPs_IN'!F$44-J361</f>
        <v>2.7595549821380492</v>
      </c>
      <c r="K502" s="6">
        <f>'[1]Electricity and CHPs_IN'!G$44-K361</f>
        <v>1.8969435174047275E-3</v>
      </c>
    </row>
    <row r="503" spans="1:11" x14ac:dyDescent="0.3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1.9808979023757252</v>
      </c>
      <c r="K503" s="1">
        <f>'[1]Electricity and CHPs_IN'!G$45</f>
        <v>10.627093457130421</v>
      </c>
    </row>
    <row r="504" spans="1:11" x14ac:dyDescent="0.3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3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3.3175192597177783</v>
      </c>
      <c r="G507" s="1">
        <f t="shared" ref="G507:K507" si="312">SUM(G508:G509)</f>
        <v>3.3046596507690067</v>
      </c>
      <c r="H507" s="1">
        <f t="shared" si="312"/>
        <v>4.7994921545951037</v>
      </c>
      <c r="I507" s="1">
        <f t="shared" si="312"/>
        <v>4.6781783634977572</v>
      </c>
      <c r="J507" s="1">
        <f t="shared" si="312"/>
        <v>4.7404528845137746</v>
      </c>
      <c r="K507" s="1">
        <f t="shared" si="312"/>
        <v>10.628990400647826</v>
      </c>
    </row>
    <row r="508" spans="1:11" x14ac:dyDescent="0.3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3.3175192597177783</v>
      </c>
      <c r="G508" s="1">
        <f t="shared" ref="G508:K508" si="313">G502</f>
        <v>3.3046596507690067</v>
      </c>
      <c r="H508" s="1">
        <f t="shared" si="313"/>
        <v>4.7994921545951037</v>
      </c>
      <c r="I508" s="1">
        <f t="shared" si="313"/>
        <v>4.6781783634977572</v>
      </c>
      <c r="J508" s="1">
        <f t="shared" si="313"/>
        <v>2.7595549821380492</v>
      </c>
      <c r="K508" s="1">
        <f t="shared" si="313"/>
        <v>1.8969435174047275E-3</v>
      </c>
    </row>
    <row r="509" spans="1:11" x14ac:dyDescent="0.3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1.9808979023757252</v>
      </c>
      <c r="K509" s="1">
        <f t="shared" si="314"/>
        <v>10.627093457130421</v>
      </c>
    </row>
    <row r="510" spans="1:11" x14ac:dyDescent="0.3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0.69364429274494077</v>
      </c>
      <c r="G510" s="1">
        <f t="shared" ref="G510:K510" si="315">SUM(G511:G515)</f>
        <v>1.794722843934631</v>
      </c>
      <c r="H510" s="1">
        <f t="shared" si="315"/>
        <v>3.3985275360008407</v>
      </c>
      <c r="I510" s="1">
        <f t="shared" si="315"/>
        <v>3.025055206644621</v>
      </c>
      <c r="J510" s="1">
        <f t="shared" si="315"/>
        <v>6.0813647812096017</v>
      </c>
      <c r="K510" s="1">
        <f t="shared" si="315"/>
        <v>7.9798914303701878</v>
      </c>
    </row>
    <row r="511" spans="1:11" x14ac:dyDescent="0.3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0.69364429274494077</v>
      </c>
      <c r="G511" s="6">
        <f>'[1]Electricity and CHPs_IN'!C$42-G380</f>
        <v>1.794722843934631</v>
      </c>
      <c r="H511" s="6">
        <f>'[1]Electricity and CHPs_IN'!D$42-H380</f>
        <v>3.3985275360008407</v>
      </c>
      <c r="I511" s="6">
        <f>'[1]Electricity and CHPs_IN'!E$42-I380</f>
        <v>2.9964292342503169</v>
      </c>
      <c r="J511" s="6">
        <f>'[1]Electricity and CHPs_IN'!F$42-J380</f>
        <v>2.4115272416618794</v>
      </c>
      <c r="K511" s="6">
        <f>'[1]Electricity and CHPs_IN'!G$42-K380</f>
        <v>1.8613077892834808</v>
      </c>
    </row>
    <row r="512" spans="1:11" x14ac:dyDescent="0.3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3.6196316129462462</v>
      </c>
      <c r="K512" s="1">
        <f>'[1]Electricity and CHPs_IN'!G$43-K381</f>
        <v>6.098930186043825</v>
      </c>
    </row>
    <row r="513" spans="1:11" x14ac:dyDescent="0.3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6.7190178154706362E-3</v>
      </c>
      <c r="J513" s="1">
        <f>'[1]Electricity and CHPs_IN'!F$50-J382</f>
        <v>1.2083332269608211E-2</v>
      </c>
      <c r="K513" s="1">
        <f>'[1]Electricity and CHPs_IN'!G$50-K382</f>
        <v>5.298776552475677E-3</v>
      </c>
    </row>
    <row r="514" spans="1:11" x14ac:dyDescent="0.3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1.9649327908904099E-2</v>
      </c>
      <c r="J514" s="1">
        <f>'[1]Electricity and CHPs_IN'!F$53-J383</f>
        <v>3.2933727341211638E-2</v>
      </c>
      <c r="K514" s="1">
        <f>'[1]Electricity and CHPs_IN'!G$53-K383</f>
        <v>1.3128538235787607E-2</v>
      </c>
    </row>
    <row r="515" spans="1:11" x14ac:dyDescent="0.3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2.257626669929113E-3</v>
      </c>
      <c r="J515" s="1">
        <f>'[1]Electricity and CHPs_IN'!F$56-J384</f>
        <v>5.1888669906555935E-3</v>
      </c>
      <c r="K515" s="1">
        <f>'[1]Electricity and CHPs_IN'!G$56-K384</f>
        <v>1.2261402546182459E-3</v>
      </c>
    </row>
    <row r="516" spans="1:11" x14ac:dyDescent="0.3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4.8910552040111483E-3</v>
      </c>
      <c r="J516" s="1">
        <f t="shared" si="316"/>
        <v>1.451524019344226</v>
      </c>
      <c r="K516" s="1">
        <f t="shared" si="316"/>
        <v>0.53406328038016415</v>
      </c>
    </row>
    <row r="517" spans="1:11" x14ac:dyDescent="0.3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3.7231372675960188E-3</v>
      </c>
      <c r="J517" s="1">
        <f>'[1]Electricity and CHPs_IN'!F$46-J397</f>
        <v>1.4390384045012516</v>
      </c>
      <c r="K517" s="1">
        <f>'[1]Electricity and CHPs_IN'!G$46-K397</f>
        <v>0.52300978906772766</v>
      </c>
    </row>
    <row r="518" spans="1:11" x14ac:dyDescent="0.3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1.1679179364151291E-3</v>
      </c>
      <c r="J518" s="1">
        <f>'[1]Electricity and CHPs_IN'!F$57-J398</f>
        <v>1.2485614842974429E-2</v>
      </c>
      <c r="K518" s="1">
        <f>'[1]Electricity and CHPs_IN'!G$57-K398</f>
        <v>1.1053491312436541E-2</v>
      </c>
    </row>
    <row r="519" spans="1:11" x14ac:dyDescent="0.3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0.32978920681923002</v>
      </c>
      <c r="G520" s="13">
        <f t="shared" si="317"/>
        <v>0.32672733330470682</v>
      </c>
      <c r="H520" s="13">
        <f t="shared" si="317"/>
        <v>0.32642992160966788</v>
      </c>
      <c r="I520" s="13">
        <f t="shared" si="317"/>
        <v>0.33003163481090086</v>
      </c>
      <c r="J520" s="13">
        <f t="shared" si="317"/>
        <v>0.33170584005147624</v>
      </c>
      <c r="K520" s="13" t="str">
        <f t="shared" si="317"/>
        <v>-</v>
      </c>
    </row>
    <row r="521" spans="1:11" x14ac:dyDescent="0.3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3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3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0.79999999661901311</v>
      </c>
      <c r="G523" s="13">
        <f t="shared" si="318"/>
        <v>0.79999994133106556</v>
      </c>
      <c r="H523" s="13">
        <f t="shared" si="318"/>
        <v>0.79999997434988901</v>
      </c>
      <c r="I523" s="13">
        <f t="shared" si="318"/>
        <v>0.80000006565852755</v>
      </c>
      <c r="J523" s="13">
        <f t="shared" si="318"/>
        <v>0.80000015514285339</v>
      </c>
      <c r="K523" s="13">
        <f t="shared" si="318"/>
        <v>0.80000012782702801</v>
      </c>
    </row>
    <row r="524" spans="1:11" x14ac:dyDescent="0.3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0.31364957448563913</v>
      </c>
      <c r="G524" s="13">
        <f t="shared" ref="G524:K524" si="319">IFERROR(G69/G297,"-")</f>
        <v>6.5382234408329449E-5</v>
      </c>
      <c r="H524" s="13">
        <f t="shared" si="319"/>
        <v>0.26469155992268401</v>
      </c>
      <c r="I524" s="13">
        <f t="shared" si="319"/>
        <v>0.2764088429954476</v>
      </c>
      <c r="J524" s="13">
        <f t="shared" si="319"/>
        <v>0.34636835215543782</v>
      </c>
      <c r="K524" s="13">
        <f t="shared" si="319"/>
        <v>0.28639899713212369</v>
      </c>
    </row>
    <row r="525" spans="1:11" x14ac:dyDescent="0.3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7.1120256770953683E-2</v>
      </c>
      <c r="G525" s="13">
        <f t="shared" ref="G525:K525" si="320">IFERROR(G70/(G298+G411),"-")</f>
        <v>4.1450955527469998E-5</v>
      </c>
      <c r="H525" s="13">
        <f t="shared" si="320"/>
        <v>8.795114622491268E-2</v>
      </c>
      <c r="I525" s="13">
        <f t="shared" si="320"/>
        <v>0.10098190279975144</v>
      </c>
      <c r="J525" s="13">
        <f t="shared" si="320"/>
        <v>0.10145199086818961</v>
      </c>
      <c r="K525" s="13">
        <f t="shared" si="320"/>
        <v>9.0715596406660756E-2</v>
      </c>
    </row>
    <row r="526" spans="1:11" x14ac:dyDescent="0.3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0.23571988427855645</v>
      </c>
      <c r="G526" s="13">
        <f t="shared" ref="G526:K526" si="321">IFERROR(G71/(G299+G463),"-")</f>
        <v>0.24647888842054644</v>
      </c>
      <c r="H526" s="13">
        <f t="shared" si="321"/>
        <v>0.24284622302939335</v>
      </c>
      <c r="I526" s="13">
        <f t="shared" si="321"/>
        <v>0.26330787489654134</v>
      </c>
      <c r="J526" s="13" t="str">
        <f t="shared" si="321"/>
        <v>-</v>
      </c>
      <c r="K526" s="13" t="str">
        <f t="shared" si="321"/>
        <v>-</v>
      </c>
    </row>
    <row r="527" spans="1:11" x14ac:dyDescent="0.3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0.4391998002143454</v>
      </c>
      <c r="K527" s="13">
        <f t="shared" si="322"/>
        <v>0.61955072081410367</v>
      </c>
    </row>
    <row r="528" spans="1:11" x14ac:dyDescent="0.3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 t="str">
        <f t="shared" ref="G528:K528" si="323">IFERROR(G82/G310,"-")</f>
        <v>-</v>
      </c>
      <c r="H528" s="13" t="str">
        <f t="shared" si="323"/>
        <v>-</v>
      </c>
      <c r="I528" s="13" t="str">
        <f t="shared" si="323"/>
        <v>-</v>
      </c>
      <c r="J528" s="13">
        <f t="shared" si="323"/>
        <v>0.3055819522200301</v>
      </c>
      <c r="K528" s="13">
        <f t="shared" si="323"/>
        <v>0.41106263786483532</v>
      </c>
    </row>
    <row r="529" spans="1:11" x14ac:dyDescent="0.3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 t="str">
        <f t="shared" si="324"/>
        <v>-</v>
      </c>
      <c r="K529" s="13" t="str">
        <f t="shared" si="324"/>
        <v>-</v>
      </c>
    </row>
    <row r="530" spans="1:11" x14ac:dyDescent="0.3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0.26187927231760905</v>
      </c>
      <c r="G530" s="13">
        <f t="shared" ref="G530:K530" si="325">IFERROR(G84/SUM(G312,G417),"-")</f>
        <v>0.17536425415447671</v>
      </c>
      <c r="H530" s="13">
        <f t="shared" si="325"/>
        <v>0.10316699784877337</v>
      </c>
      <c r="I530" s="13" t="str">
        <f t="shared" si="325"/>
        <v>-</v>
      </c>
      <c r="J530" s="13" t="str">
        <f t="shared" si="325"/>
        <v>-</v>
      </c>
      <c r="K530" s="13" t="str">
        <f t="shared" si="325"/>
        <v>-</v>
      </c>
    </row>
    <row r="531" spans="1:11" x14ac:dyDescent="0.3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 t="str">
        <f t="shared" si="326"/>
        <v>-</v>
      </c>
      <c r="K531" s="13" t="str">
        <f t="shared" si="326"/>
        <v>-</v>
      </c>
    </row>
    <row r="532" spans="1:11" x14ac:dyDescent="0.3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0.34798956004988613</v>
      </c>
      <c r="G532" s="13">
        <f t="shared" ref="G532:K532" si="327">IFERROR(G86/SUM(G314,G469),"-'")</f>
        <v>0.35144699310317457</v>
      </c>
      <c r="H532" s="13">
        <f t="shared" si="327"/>
        <v>0.3478188419489166</v>
      </c>
      <c r="I532" s="13">
        <f t="shared" si="327"/>
        <v>0.3599500924662703</v>
      </c>
      <c r="J532" s="13">
        <f t="shared" si="327"/>
        <v>0.35534166200377559</v>
      </c>
      <c r="K532" s="13">
        <f t="shared" si="327"/>
        <v>0.21872145132632775</v>
      </c>
    </row>
    <row r="533" spans="1:11" x14ac:dyDescent="0.3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0.30127031017693195</v>
      </c>
      <c r="K533" s="13">
        <f t="shared" si="329"/>
        <v>0.32357106848019929</v>
      </c>
    </row>
    <row r="534" spans="1:11" x14ac:dyDescent="0.3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3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0.19747892232984321</v>
      </c>
      <c r="G535" s="13">
        <f t="shared" ref="G535:K535" si="331">IFERROR(G89/SUM(G317,G472),"-")</f>
        <v>0.26491759362400941</v>
      </c>
      <c r="H535" s="13">
        <f t="shared" si="331"/>
        <v>0.1859168102467342</v>
      </c>
      <c r="I535" s="13">
        <f t="shared" si="331"/>
        <v>0.25920214692984017</v>
      </c>
      <c r="J535" s="13">
        <f t="shared" si="331"/>
        <v>0.21794481665524287</v>
      </c>
      <c r="K535" s="13" t="str">
        <f t="shared" si="331"/>
        <v>-</v>
      </c>
    </row>
    <row r="536" spans="1:11" x14ac:dyDescent="0.3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 t="str">
        <f t="shared" si="332"/>
        <v>-</v>
      </c>
      <c r="J536" s="13" t="str">
        <f t="shared" si="332"/>
        <v>-</v>
      </c>
      <c r="K536" s="13" t="str">
        <f t="shared" si="332"/>
        <v>-</v>
      </c>
    </row>
    <row r="537" spans="1:11" x14ac:dyDescent="0.3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0.23507939302174283</v>
      </c>
      <c r="G537" s="13">
        <f t="shared" ref="G537:K537" si="333">IFERROR(G91/SUM(G319,G474),"-")</f>
        <v>0.29181861320182512</v>
      </c>
      <c r="H537" s="13">
        <f t="shared" si="333"/>
        <v>0.28411420984417313</v>
      </c>
      <c r="I537" s="13">
        <f t="shared" si="333"/>
        <v>0.29930188061378693</v>
      </c>
      <c r="J537" s="13">
        <f t="shared" si="333"/>
        <v>0.30211810836694525</v>
      </c>
      <c r="K537" s="13" t="str">
        <f t="shared" si="333"/>
        <v>-</v>
      </c>
    </row>
    <row r="538" spans="1:11" x14ac:dyDescent="0.3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 t="str">
        <f t="shared" si="334"/>
        <v>-</v>
      </c>
      <c r="J538" s="13" t="str">
        <f t="shared" si="334"/>
        <v>-</v>
      </c>
      <c r="K538" s="13" t="str">
        <f t="shared" si="334"/>
        <v>-</v>
      </c>
    </row>
    <row r="539" spans="1:11" x14ac:dyDescent="0.3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0.36265490808374795</v>
      </c>
      <c r="G539" s="13">
        <f t="shared" ref="G539:K539" si="335">IFERROR(G93/SUM(G321,G476),"-")</f>
        <v>0.36304538274546311</v>
      </c>
      <c r="H539" s="13">
        <f t="shared" si="335"/>
        <v>0.36332153470143524</v>
      </c>
      <c r="I539" s="13">
        <f t="shared" si="335"/>
        <v>0.36471261382901643</v>
      </c>
      <c r="J539" s="13">
        <f t="shared" si="335"/>
        <v>0.37471291045012534</v>
      </c>
      <c r="K539" s="13">
        <f t="shared" si="335"/>
        <v>0.38512539568937654</v>
      </c>
    </row>
    <row r="540" spans="1:11" x14ac:dyDescent="0.3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0.35523648051101447</v>
      </c>
      <c r="G540" s="13">
        <f t="shared" ref="G540:K540" si="336">IFERROR(G94/SUM(G322,G477),"-")</f>
        <v>0.35997815653680909</v>
      </c>
      <c r="H540" s="13">
        <f t="shared" si="336"/>
        <v>0.31285334011745425</v>
      </c>
      <c r="I540" s="13">
        <f t="shared" si="336"/>
        <v>0.35462119257803931</v>
      </c>
      <c r="J540" s="13">
        <f t="shared" si="336"/>
        <v>0.34672697725306634</v>
      </c>
      <c r="K540" s="13" t="str">
        <f t="shared" si="336"/>
        <v>-</v>
      </c>
    </row>
    <row r="541" spans="1:11" x14ac:dyDescent="0.3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 t="str">
        <f t="shared" si="337"/>
        <v>-</v>
      </c>
      <c r="J541" s="13" t="str">
        <f t="shared" si="337"/>
        <v>-</v>
      </c>
      <c r="K541" s="13" t="str">
        <f t="shared" si="337"/>
        <v>-</v>
      </c>
    </row>
    <row r="542" spans="1:11" x14ac:dyDescent="0.3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0.3574569537601659</v>
      </c>
      <c r="G542" s="13">
        <f t="shared" ref="G542:K542" si="338">IFERROR(G129/G357,"-")</f>
        <v>0.35745695376016617</v>
      </c>
      <c r="H542" s="13">
        <f t="shared" si="338"/>
        <v>0.35745695376016579</v>
      </c>
      <c r="I542" s="13">
        <f t="shared" si="338"/>
        <v>0.35745695376016601</v>
      </c>
      <c r="J542" s="13">
        <f t="shared" si="338"/>
        <v>0.35745695376016573</v>
      </c>
      <c r="K542" s="13">
        <f t="shared" si="338"/>
        <v>0.35745695376016606</v>
      </c>
    </row>
    <row r="543" spans="1:11" x14ac:dyDescent="0.3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0.33470839322286872</v>
      </c>
      <c r="K543" s="13">
        <f t="shared" si="339"/>
        <v>0.34140256108732614</v>
      </c>
    </row>
    <row r="544" spans="1:11" x14ac:dyDescent="0.3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3.8247619775959592E-2</v>
      </c>
      <c r="G544" s="13">
        <f t="shared" ref="G544:K544" si="340">IFERROR(G131/SUM(G359,G426),"-")</f>
        <v>3.77214081561561E-2</v>
      </c>
      <c r="H544" s="13">
        <f t="shared" si="340"/>
        <v>3.8072391695029163E-2</v>
      </c>
      <c r="I544" s="13">
        <f t="shared" si="340"/>
        <v>3.7695913947140419E-2</v>
      </c>
      <c r="J544" s="13">
        <f t="shared" si="340"/>
        <v>3.4650678972744361E-2</v>
      </c>
      <c r="K544" s="13">
        <f t="shared" si="340"/>
        <v>2.9716795123026562E-2</v>
      </c>
    </row>
    <row r="545" spans="2:11" x14ac:dyDescent="0.3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4.8242849883234781E-2</v>
      </c>
      <c r="K545" s="13">
        <f t="shared" si="341"/>
        <v>5.3999999999999999E-2</v>
      </c>
    </row>
    <row r="546" spans="2:11" x14ac:dyDescent="0.3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6.1973259313137623E-2</v>
      </c>
      <c r="G546" s="13">
        <f t="shared" ref="G546:K546" si="342">IFERROR(G133/SUM(G361,G502),"-")</f>
        <v>6.19729411241534E-2</v>
      </c>
      <c r="H546" s="13">
        <f t="shared" si="342"/>
        <v>6.197265056735525E-2</v>
      </c>
      <c r="I546" s="13">
        <f t="shared" si="342"/>
        <v>6.1972650567355271E-2</v>
      </c>
      <c r="J546" s="13">
        <f t="shared" si="342"/>
        <v>6.1972650567355292E-2</v>
      </c>
      <c r="K546" s="13">
        <f t="shared" si="342"/>
        <v>6.1972650567355292E-2</v>
      </c>
    </row>
    <row r="547" spans="2:11" x14ac:dyDescent="0.3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4.7880823847050454E-2</v>
      </c>
      <c r="K547" s="13">
        <f t="shared" si="343"/>
        <v>4.5431760215214313E-2</v>
      </c>
    </row>
    <row r="548" spans="2:11" x14ac:dyDescent="0.3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0.24364248719631065</v>
      </c>
      <c r="G548" s="13">
        <f t="shared" ref="G548:K548" si="344">IFERROR(G150/SUM(G378,G435),"-")</f>
        <v>0.17988755828487402</v>
      </c>
      <c r="H548" s="13">
        <f t="shared" si="344"/>
        <v>0.17994009307257322</v>
      </c>
      <c r="I548" s="13">
        <f t="shared" si="344"/>
        <v>0.27506742116968202</v>
      </c>
      <c r="J548" s="13">
        <f t="shared" si="344"/>
        <v>0.3061423367177305</v>
      </c>
      <c r="K548" s="13">
        <f t="shared" si="344"/>
        <v>0.30622241458810429</v>
      </c>
    </row>
    <row r="549" spans="2:11" x14ac:dyDescent="0.3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0.16723551670325779</v>
      </c>
      <c r="K549" s="13">
        <f t="shared" si="345"/>
        <v>0.25337570697791068</v>
      </c>
    </row>
    <row r="550" spans="2:11" x14ac:dyDescent="0.3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0.19729666521426342</v>
      </c>
      <c r="G550" s="13">
        <f t="shared" ref="G550:K550" si="346">IFERROR(G152/SUM(G380,G511),"-")</f>
        <v>0.22580735897723786</v>
      </c>
      <c r="H550" s="13">
        <f t="shared" si="346"/>
        <v>0.24254269067065781</v>
      </c>
      <c r="I550" s="13">
        <f t="shared" si="346"/>
        <v>0.33849142913200919</v>
      </c>
      <c r="J550" s="13">
        <f t="shared" si="346"/>
        <v>0.35203853344137542</v>
      </c>
      <c r="K550" s="13">
        <f t="shared" si="346"/>
        <v>0.36711728932742699</v>
      </c>
    </row>
    <row r="551" spans="2:11" x14ac:dyDescent="0.3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0.3351978670958049</v>
      </c>
      <c r="K551" s="13">
        <f t="shared" si="347"/>
        <v>0.34862030433383118</v>
      </c>
    </row>
    <row r="552" spans="2:11" x14ac:dyDescent="0.3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0.2180235403722785</v>
      </c>
      <c r="J552" s="13">
        <f t="shared" si="348"/>
        <v>0.21016059113132599</v>
      </c>
      <c r="K552" s="13">
        <f t="shared" si="348"/>
        <v>0.23822460191297956</v>
      </c>
    </row>
    <row r="553" spans="2:11" x14ac:dyDescent="0.3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0.25542935953083595</v>
      </c>
      <c r="J553" s="13">
        <f t="shared" si="349"/>
        <v>0.25760885823763013</v>
      </c>
      <c r="K553" s="13">
        <f t="shared" si="349"/>
        <v>0.27513245248324136</v>
      </c>
    </row>
    <row r="554" spans="2:11" x14ac:dyDescent="0.3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0.29072460695041413</v>
      </c>
      <c r="J554" s="13">
        <f t="shared" si="350"/>
        <v>0.29235799358611847</v>
      </c>
      <c r="K554" s="13">
        <f t="shared" si="350"/>
        <v>0.29451820790979738</v>
      </c>
    </row>
    <row r="555" spans="2:11" x14ac:dyDescent="0.3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>
        <f t="shared" si="351"/>
        <v>0.14999999999999994</v>
      </c>
      <c r="K561" s="13">
        <f t="shared" si="351"/>
        <v>0.15000000000000002</v>
      </c>
    </row>
    <row r="562" spans="2:11" x14ac:dyDescent="0.3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0.41999999999999993</v>
      </c>
      <c r="K562" s="13">
        <f t="shared" si="352"/>
        <v>0.42000000000000021</v>
      </c>
    </row>
    <row r="563" spans="2:11" x14ac:dyDescent="0.3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</v>
      </c>
      <c r="J563" s="13">
        <f t="shared" si="353"/>
        <v>0.54999999999999938</v>
      </c>
      <c r="K563" s="13">
        <f t="shared" si="353"/>
        <v>0.59999999999999987</v>
      </c>
    </row>
    <row r="564" spans="2:11" x14ac:dyDescent="0.3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0.47499999999999998</v>
      </c>
      <c r="J564" s="13">
        <f t="shared" si="354"/>
        <v>0.53999810948447735</v>
      </c>
      <c r="K564" s="13">
        <f t="shared" si="354"/>
        <v>0.57499548461051941</v>
      </c>
    </row>
    <row r="565" spans="2:11" x14ac:dyDescent="0.3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0.69995501495699031</v>
      </c>
      <c r="G565" s="13">
        <f t="shared" si="355"/>
        <v>0.69982516456483013</v>
      </c>
      <c r="H565" s="13">
        <f t="shared" si="355"/>
        <v>0.69999223607442007</v>
      </c>
      <c r="I565" s="13">
        <f t="shared" si="355"/>
        <v>0.69957613924543272</v>
      </c>
      <c r="J565" s="13">
        <f t="shared" si="355"/>
        <v>0.69994560262079675</v>
      </c>
      <c r="K565" s="13">
        <f t="shared" si="355"/>
        <v>0.69999017691792964</v>
      </c>
    </row>
    <row r="566" spans="2:11" x14ac:dyDescent="0.3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0.8658263497667863</v>
      </c>
      <c r="G566" s="13">
        <f t="shared" si="355"/>
        <v>0.86597833364625232</v>
      </c>
      <c r="H566" s="13">
        <f t="shared" si="355"/>
        <v>0.86691487376100873</v>
      </c>
      <c r="I566" s="13">
        <f t="shared" si="355"/>
        <v>0.86684770863110938</v>
      </c>
      <c r="J566" s="13">
        <f t="shared" si="355"/>
        <v>0.86703443753646203</v>
      </c>
      <c r="K566" s="13">
        <f t="shared" si="355"/>
        <v>0.86703922816795032</v>
      </c>
    </row>
    <row r="567" spans="2:11" x14ac:dyDescent="0.3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0.89419281789815197</v>
      </c>
      <c r="G567" s="13">
        <f t="shared" si="355"/>
        <v>0.89425047226355303</v>
      </c>
      <c r="H567" s="13">
        <f t="shared" si="355"/>
        <v>0.89414077410301729</v>
      </c>
      <c r="I567" s="13">
        <f t="shared" si="355"/>
        <v>0.89407563977428217</v>
      </c>
      <c r="J567" s="13">
        <f t="shared" si="355"/>
        <v>0.89426214454581776</v>
      </c>
      <c r="K567" s="13">
        <f t="shared" si="355"/>
        <v>0.89426262650227817</v>
      </c>
    </row>
    <row r="568" spans="2:11" x14ac:dyDescent="0.3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0.90260304067661634</v>
      </c>
      <c r="G568" s="13">
        <f t="shared" si="355"/>
        <v>0.90268188963412166</v>
      </c>
      <c r="H568" s="13">
        <f t="shared" si="355"/>
        <v>0.90399225123304128</v>
      </c>
      <c r="I568" s="13">
        <f t="shared" si="355"/>
        <v>0.90425445786181369</v>
      </c>
      <c r="J568" s="13">
        <f t="shared" si="355"/>
        <v>0.90426822767711523</v>
      </c>
      <c r="K568" s="13">
        <f t="shared" si="355"/>
        <v>0.90426929845186088</v>
      </c>
    </row>
    <row r="569" spans="2:11" x14ac:dyDescent="0.3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0.90264723032452698</v>
      </c>
      <c r="G569" s="13">
        <f t="shared" si="355"/>
        <v>0.90273056511057637</v>
      </c>
      <c r="H569" s="13">
        <f t="shared" si="355"/>
        <v>0.90400156377055119</v>
      </c>
      <c r="I569" s="13">
        <f t="shared" si="355"/>
        <v>0.90424311133202551</v>
      </c>
      <c r="J569" s="13">
        <f t="shared" si="355"/>
        <v>0.90425641679830004</v>
      </c>
      <c r="K569" s="13">
        <f t="shared" si="355"/>
        <v>0.90426155730388713</v>
      </c>
    </row>
    <row r="570" spans="2:11" x14ac:dyDescent="0.3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0.9026488415935825</v>
      </c>
      <c r="G570" s="13">
        <f t="shared" si="355"/>
        <v>0.90273337843262746</v>
      </c>
      <c r="H570" s="13">
        <f t="shared" si="355"/>
        <v>0.90400177694426198</v>
      </c>
      <c r="I570" s="13">
        <f t="shared" si="355"/>
        <v>0.9042430639402923</v>
      </c>
      <c r="J570" s="13">
        <f t="shared" si="355"/>
        <v>0.90425797723781787</v>
      </c>
      <c r="K570" s="13">
        <f t="shared" si="355"/>
        <v>0.90426165211196352</v>
      </c>
    </row>
    <row r="571" spans="2:11" x14ac:dyDescent="0.3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0.90261005630516544</v>
      </c>
      <c r="G571" s="13">
        <f t="shared" si="355"/>
        <v>0.90269385913771161</v>
      </c>
      <c r="H571" s="13">
        <f t="shared" si="355"/>
        <v>0.90372981797515117</v>
      </c>
      <c r="I571" s="13">
        <f t="shared" si="355"/>
        <v>0.90422986921579351</v>
      </c>
      <c r="J571" s="13">
        <f t="shared" si="355"/>
        <v>0.90426102222114857</v>
      </c>
      <c r="K571" s="13">
        <f t="shared" si="355"/>
        <v>0.90426319380802356</v>
      </c>
    </row>
    <row r="572" spans="2:11" x14ac:dyDescent="0.3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0.5993377020089804</v>
      </c>
      <c r="G573" s="4">
        <f t="shared" ref="G573:K573" si="356">IFERROR(G210/G440,"-")</f>
        <v>0.85410064947304831</v>
      </c>
      <c r="H573" s="4">
        <f t="shared" si="356"/>
        <v>0.70029399480260679</v>
      </c>
      <c r="I573" s="4">
        <f t="shared" si="356"/>
        <v>0.3808329304841987</v>
      </c>
      <c r="J573" s="4">
        <f t="shared" si="356"/>
        <v>0.3808329304841987</v>
      </c>
      <c r="K573" s="4">
        <f t="shared" si="356"/>
        <v>0.38083293048419897</v>
      </c>
    </row>
    <row r="574" spans="2:11" x14ac:dyDescent="0.3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3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0.8544550111113246</v>
      </c>
      <c r="G575" s="4">
        <f t="shared" ref="G575:K575" si="358">IFERROR(G218/G448,"-")</f>
        <v>0.85445501111132505</v>
      </c>
      <c r="H575" s="4">
        <f t="shared" si="358"/>
        <v>0.8544550111113256</v>
      </c>
      <c r="I575" s="4">
        <f t="shared" si="358"/>
        <v>0.85445501111132505</v>
      </c>
      <c r="J575" s="4">
        <f t="shared" si="358"/>
        <v>0.85445501111132527</v>
      </c>
      <c r="K575" s="4">
        <f t="shared" si="358"/>
        <v>0.85445501111132449</v>
      </c>
    </row>
    <row r="576" spans="2:11" x14ac:dyDescent="0.3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0.69999999999999962</v>
      </c>
      <c r="G576" s="4">
        <f t="shared" ref="G576:K576" si="359">IFERROR(G224/G454,"-")</f>
        <v>0.69999999999999984</v>
      </c>
      <c r="H576" s="4">
        <f t="shared" si="359"/>
        <v>0.70000000000000029</v>
      </c>
      <c r="I576" s="4">
        <f t="shared" si="359"/>
        <v>0.70000000000000018</v>
      </c>
      <c r="J576" s="4">
        <f t="shared" si="359"/>
        <v>0.69999999999999929</v>
      </c>
      <c r="K576" s="4">
        <f t="shared" si="359"/>
        <v>0.70000000000000051</v>
      </c>
    </row>
    <row r="577" spans="2:11" x14ac:dyDescent="0.3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>
        <f t="shared" si="360"/>
        <v>1</v>
      </c>
      <c r="J577">
        <f t="shared" si="360"/>
        <v>1</v>
      </c>
      <c r="K577">
        <f t="shared" si="360"/>
        <v>1</v>
      </c>
    </row>
    <row r="578" spans="2:11" x14ac:dyDescent="0.3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0.84999999999999953</v>
      </c>
      <c r="K578">
        <f t="shared" si="361"/>
        <v>0.85000000000000009</v>
      </c>
    </row>
    <row r="579" spans="2:11" x14ac:dyDescent="0.3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3.0000000000000009</v>
      </c>
      <c r="H579" s="4">
        <f t="shared" si="362"/>
        <v>2.9999999999999969</v>
      </c>
      <c r="I579" s="4">
        <f t="shared" si="362"/>
        <v>3.0000000000000009</v>
      </c>
      <c r="J579" s="4">
        <f t="shared" si="362"/>
        <v>2.9999999999999978</v>
      </c>
      <c r="K579" s="4">
        <f t="shared" si="362"/>
        <v>2.9999999999999978</v>
      </c>
    </row>
    <row r="580" spans="2:11" x14ac:dyDescent="0.3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0.4462422113738081</v>
      </c>
      <c r="G580" s="3">
        <f>[1]Other_transformation!C$5</f>
        <v>3.7143873857577164E-4</v>
      </c>
      <c r="H580" s="3">
        <f>[1]Other_transformation!D$5</f>
        <v>1.4800077653458288E-2</v>
      </c>
      <c r="I580" s="3">
        <f>[1]Other_transformation!E$5</f>
        <v>1.722106887866817E-4</v>
      </c>
      <c r="J580" s="3">
        <f>[1]Other_transformation!F$5</f>
        <v>5.1988179881486964E-4</v>
      </c>
      <c r="K580" s="3">
        <f>[1]Other_transformation!G$5</f>
        <v>1.2894805647950549</v>
      </c>
    </row>
    <row r="581" spans="2:11" x14ac:dyDescent="0.3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0.4462422113738081</v>
      </c>
      <c r="G581" s="1">
        <f t="shared" ref="G581:K581" si="363">G580</f>
        <v>3.7143873857577164E-4</v>
      </c>
      <c r="H581" s="1">
        <f t="shared" si="363"/>
        <v>1.4800077653458288E-2</v>
      </c>
      <c r="I581" s="1">
        <f t="shared" si="363"/>
        <v>1.722106887866817E-4</v>
      </c>
      <c r="J581" s="1">
        <f t="shared" si="363"/>
        <v>5.1988179881486964E-4</v>
      </c>
      <c r="K581" s="1">
        <f t="shared" si="363"/>
        <v>1.2894805647950549</v>
      </c>
    </row>
    <row r="582" spans="2:11" x14ac:dyDescent="0.3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0.4462422113738081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3.7143873857577164E-4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1.4800077653458288E-2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1.722106887866817E-4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3.4261525550729018E-4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1.4180413940013565E-4</v>
      </c>
    </row>
    <row r="583" spans="2:11" x14ac:dyDescent="0.3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1.7726654330757943E-4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1.2893387606556548</v>
      </c>
    </row>
    <row r="584" spans="2:11" x14ac:dyDescent="0.3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0.17403446243578494</v>
      </c>
      <c r="G584" s="3">
        <f t="shared" ref="G584:K584" si="364">G585</f>
        <v>1.4486110804455047E-4</v>
      </c>
      <c r="H584" s="3">
        <f t="shared" si="364"/>
        <v>5.7720302848487245E-3</v>
      </c>
      <c r="I584" s="3">
        <f t="shared" si="364"/>
        <v>6.7162168626805788E-5</v>
      </c>
      <c r="J584" s="3">
        <f t="shared" si="364"/>
        <v>2.0275390153779894E-4</v>
      </c>
      <c r="K584" s="3">
        <f t="shared" si="364"/>
        <v>0.50289742027007078</v>
      </c>
    </row>
    <row r="585" spans="2:11" x14ac:dyDescent="0.3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0.17403446243578494</v>
      </c>
      <c r="G585" s="1">
        <f t="shared" ref="G585:K585" si="365">SUM(G586:G587)</f>
        <v>1.4486110804455047E-4</v>
      </c>
      <c r="H585" s="1">
        <f t="shared" si="365"/>
        <v>5.7720302848487245E-3</v>
      </c>
      <c r="I585" s="1">
        <f t="shared" si="365"/>
        <v>6.7162168626805788E-5</v>
      </c>
      <c r="J585" s="1">
        <f t="shared" si="365"/>
        <v>2.0275390153779894E-4</v>
      </c>
      <c r="K585" s="1">
        <f t="shared" si="365"/>
        <v>0.50289742027007078</v>
      </c>
    </row>
    <row r="586" spans="2:11" x14ac:dyDescent="0.3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0.17403446243578494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1.4486110804455047E-4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5.7720302848487245E-3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6.7162168626805788E-5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1.3361994964784302E-4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5.5303614366052744E-5</v>
      </c>
    </row>
    <row r="587" spans="2:11" x14ac:dyDescent="0.3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6.9133951889955913E-5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0.50284211665570477</v>
      </c>
    </row>
    <row r="588" spans="2:11" x14ac:dyDescent="0.3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1.3025810150001453</v>
      </c>
      <c r="G588" s="3">
        <f t="shared" ref="G588:K588" si="366">G589+G592</f>
        <v>1.0842296779026764E-3</v>
      </c>
      <c r="H588" s="3">
        <f t="shared" si="366"/>
        <v>4.3201426670444736E-2</v>
      </c>
      <c r="I588" s="3">
        <f t="shared" si="366"/>
        <v>5.0268300056832346E-4</v>
      </c>
      <c r="J588" s="3">
        <f t="shared" si="366"/>
        <v>1.5280949919633554E-3</v>
      </c>
      <c r="K588" s="3">
        <f t="shared" si="366"/>
        <v>3.8408015205215396</v>
      </c>
    </row>
    <row r="589" spans="2:11" x14ac:dyDescent="0.3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1.2715671813096656</v>
      </c>
      <c r="G589" s="1">
        <f t="shared" ref="G589:K589" si="367">SUM(G590:G591)</f>
        <v>1.0584146855716603E-3</v>
      </c>
      <c r="H589" s="1">
        <f t="shared" si="367"/>
        <v>4.2172821273529386E-2</v>
      </c>
      <c r="I589" s="1">
        <f t="shared" si="367"/>
        <v>4.9071435769764912E-4</v>
      </c>
      <c r="J589" s="1">
        <f t="shared" si="367"/>
        <v>1.4814031857229705E-3</v>
      </c>
      <c r="K589" s="1">
        <f t="shared" si="367"/>
        <v>3.6743748693835108</v>
      </c>
    </row>
    <row r="590" spans="2:11" x14ac:dyDescent="0.3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1.2715671813096656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1.0584146855716603E-3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4.2172821273529386E-2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4.9071435769764912E-4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9.7628217056802333E-4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4.0407089522068618E-4</v>
      </c>
    </row>
    <row r="591" spans="2:11" x14ac:dyDescent="0.3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5.0512101515494726E-4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3.6739707984882899</v>
      </c>
    </row>
    <row r="592" spans="2:11" x14ac:dyDescent="0.3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3.101383369047965E-2</v>
      </c>
      <c r="G592" s="1">
        <f t="shared" ref="G592:K592" si="368">SUM(G593:G594)</f>
        <v>2.5814992331016086E-5</v>
      </c>
      <c r="H592" s="1">
        <f t="shared" si="368"/>
        <v>1.0286053969153499E-3</v>
      </c>
      <c r="I592" s="1">
        <f t="shared" si="368"/>
        <v>1.1968642870674369E-5</v>
      </c>
      <c r="J592" s="1">
        <f t="shared" si="368"/>
        <v>4.6691806240384958E-5</v>
      </c>
      <c r="K592" s="1">
        <f t="shared" si="368"/>
        <v>0.1664266511380289</v>
      </c>
    </row>
    <row r="593" spans="2:11" x14ac:dyDescent="0.3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3.101383369047965E-2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2.5814992331016086E-5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1.0286053969153499E-3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1.1968642870674369E-5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2.3811760257756664E-5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9.8553876883094253E-6</v>
      </c>
    </row>
    <row r="594" spans="2:11" x14ac:dyDescent="0.3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2.2880045982628293E-5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0.1664167957503406</v>
      </c>
    </row>
    <row r="595" spans="2:11" x14ac:dyDescent="0.3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0.47619047619047622</v>
      </c>
      <c r="G596" s="4">
        <f t="shared" ref="G596:K597" si="369">IFERROR(SUM(G582,G586)/SUM(G590,G593),"-")</f>
        <v>0.47619047619047622</v>
      </c>
      <c r="H596" s="4">
        <f t="shared" si="369"/>
        <v>0.47619047619047605</v>
      </c>
      <c r="I596" s="4">
        <f t="shared" si="369"/>
        <v>0.47619047619047644</v>
      </c>
      <c r="J596" s="4">
        <f t="shared" si="369"/>
        <v>0.47619047619047605</v>
      </c>
      <c r="K596" s="4">
        <f t="shared" si="369"/>
        <v>0.47619047619047622</v>
      </c>
    </row>
    <row r="597" spans="2:11" x14ac:dyDescent="0.3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0.46666666666666684</v>
      </c>
      <c r="K597" s="4">
        <f t="shared" si="369"/>
        <v>0.46666666666666634</v>
      </c>
    </row>
    <row r="598" spans="2:11" x14ac:dyDescent="0.3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0.24104485787596003</v>
      </c>
      <c r="G598" s="1">
        <f>[1]Other_transformation!C$12</f>
        <v>1.6806603355210795E-4</v>
      </c>
      <c r="H598" s="1">
        <f>[1]Other_transformation!D$12</f>
        <v>0.44729472235293427</v>
      </c>
      <c r="I598" s="1">
        <f>[1]Other_transformation!E$12</f>
        <v>9.6134404160939075E-5</v>
      </c>
      <c r="J598" s="1">
        <f>[1]Other_transformation!F$12</f>
        <v>2.176049393043146E-4</v>
      </c>
      <c r="K598" s="1">
        <f>[1]Other_transformation!G$12</f>
        <v>0.16169442598110773</v>
      </c>
    </row>
    <row r="599" spans="2:11" x14ac:dyDescent="0.3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0.24104485787596003</v>
      </c>
      <c r="G599" s="1">
        <f t="shared" ref="G599:K599" si="370">SUM(G600:G601)</f>
        <v>1.6806603355210795E-4</v>
      </c>
      <c r="H599" s="1">
        <f t="shared" si="370"/>
        <v>0.44729472235293427</v>
      </c>
      <c r="I599" s="1">
        <f t="shared" si="370"/>
        <v>9.6134404160939075E-5</v>
      </c>
      <c r="J599" s="1">
        <f t="shared" si="370"/>
        <v>2.176049393043146E-4</v>
      </c>
      <c r="K599" s="1">
        <f t="shared" si="370"/>
        <v>0.16169442598110773</v>
      </c>
    </row>
    <row r="600" spans="2:11" x14ac:dyDescent="0.3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0.24104485787596003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1.6806603355210795E-4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0.44729472235293427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9.6134404160939075E-5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1.2701827971170495E-4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3.4107573979846883E-4</v>
      </c>
    </row>
    <row r="601" spans="2:11" x14ac:dyDescent="0.3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9.0586659592609646E-5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0.16135335024130926</v>
      </c>
    </row>
    <row r="602" spans="2:11" x14ac:dyDescent="0.3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0.8990973198773311</v>
      </c>
      <c r="G602" s="3">
        <f t="shared" ref="G602:K602" si="372">G603+G606</f>
        <v>6.268863051493627E-4</v>
      </c>
      <c r="H602" s="3">
        <f t="shared" si="372"/>
        <v>1.6684093143764458</v>
      </c>
      <c r="I602" s="3">
        <f t="shared" si="372"/>
        <v>3.5858132752030278E-4</v>
      </c>
      <c r="J602" s="3">
        <f t="shared" si="372"/>
        <v>8.533362870176939E-4</v>
      </c>
      <c r="K602" s="3">
        <f t="shared" si="372"/>
        <v>0.6773427500205339</v>
      </c>
    </row>
    <row r="603" spans="2:11" x14ac:dyDescent="0.3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0.50378375296075661</v>
      </c>
      <c r="G603" s="1">
        <f t="shared" ref="G603:K603" si="373">SUM(G604:G605)</f>
        <v>3.5125801012390591E-4</v>
      </c>
      <c r="H603" s="1">
        <f t="shared" si="373"/>
        <v>0.93484596971763334</v>
      </c>
      <c r="I603" s="1">
        <f t="shared" si="373"/>
        <v>2.0092090469636269E-4</v>
      </c>
      <c r="J603" s="1">
        <f t="shared" si="373"/>
        <v>4.5479432314601733E-4</v>
      </c>
      <c r="K603" s="1">
        <f t="shared" si="373"/>
        <v>0.3379413503005152</v>
      </c>
    </row>
    <row r="604" spans="2:11" x14ac:dyDescent="0.3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0.50378375296075661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3.5125801012390591E-4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0.93484596971763334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2.0092090469636269E-4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2.6546820459746331E-4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7.1284829617879956E-4</v>
      </c>
    </row>
    <row r="605" spans="2:11" x14ac:dyDescent="0.3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1.8932611854855403E-4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0.33722850200433641</v>
      </c>
    </row>
    <row r="606" spans="2:11" x14ac:dyDescent="0.3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0.39531356691657443</v>
      </c>
      <c r="G606" s="1">
        <f t="shared" ref="G606:K606" si="374">SUM(G607:G608)</f>
        <v>2.7562829502545685E-4</v>
      </c>
      <c r="H606" s="1">
        <f t="shared" si="374"/>
        <v>0.73356334465881234</v>
      </c>
      <c r="I606" s="1">
        <f t="shared" si="374"/>
        <v>1.5766042282394009E-4</v>
      </c>
      <c r="J606" s="1">
        <f t="shared" si="374"/>
        <v>3.9854196387167657E-4</v>
      </c>
      <c r="K606" s="1">
        <f t="shared" si="374"/>
        <v>0.3394013997200187</v>
      </c>
    </row>
    <row r="607" spans="2:11" x14ac:dyDescent="0.3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0.39531356691657443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2.7562829502545685E-4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0.73356334465881234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1.5766042282394009E-4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2.0830997872719627E-4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5.5936421326948889E-4</v>
      </c>
    </row>
    <row r="608" spans="2:11" x14ac:dyDescent="0.3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1.902319851444803E-4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0.33884203550674924</v>
      </c>
    </row>
    <row r="609" spans="2:11" x14ac:dyDescent="0.3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0.26809651474530827</v>
      </c>
      <c r="G610">
        <f t="shared" ref="G610:K611" si="375">IFERROR(G600/SUM(G604,G607),"-")</f>
        <v>0.26809651474530827</v>
      </c>
      <c r="H610">
        <f t="shared" si="375"/>
        <v>0.26809651474530816</v>
      </c>
      <c r="I610">
        <f t="shared" si="375"/>
        <v>0.26809651474530827</v>
      </c>
      <c r="J610">
        <f t="shared" si="375"/>
        <v>0.26809651474530821</v>
      </c>
      <c r="K610">
        <f t="shared" si="375"/>
        <v>0.26809651474530838</v>
      </c>
    </row>
    <row r="611" spans="2:11" x14ac:dyDescent="0.3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0.23866348448687358</v>
      </c>
      <c r="K611">
        <f t="shared" si="375"/>
        <v>0.23866348448687358</v>
      </c>
    </row>
    <row r="612" spans="2:11" x14ac:dyDescent="0.3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6.9574143113203002</v>
      </c>
      <c r="G612" s="3">
        <f t="shared" ref="G612" si="376">G613+G614+G619</f>
        <v>8.9187013927833849</v>
      </c>
      <c r="H612" s="3">
        <f t="shared" ref="H612" si="377">H613+H614+H619</f>
        <v>9.8133257702079746</v>
      </c>
      <c r="I612" s="3">
        <f t="shared" ref="I612" si="378">I613+I614+I619</f>
        <v>10.002939300611718</v>
      </c>
      <c r="J612" s="3">
        <f t="shared" ref="J612" si="379">J613+J614+J619</f>
        <v>9.7495039348371257</v>
      </c>
      <c r="K612" s="3">
        <f t="shared" ref="K612" si="380">K613+K614+K619</f>
        <v>12.486996609419554</v>
      </c>
    </row>
    <row r="613" spans="2:11" x14ac:dyDescent="0.3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1.3280020763521128</v>
      </c>
      <c r="G613" s="1">
        <f>[1]Other_transformation!C$19</f>
        <v>3.2807241206758873</v>
      </c>
      <c r="H613" s="1">
        <f>[1]Other_transformation!D$19</f>
        <v>4.3847379874160319</v>
      </c>
      <c r="I613" s="1">
        <f>[1]Other_transformation!E$19</f>
        <v>4.3847632247796424</v>
      </c>
      <c r="J613" s="1">
        <f>[1]Other_transformation!F$19</f>
        <v>4.3864231693763633</v>
      </c>
      <c r="K613" s="1">
        <f>[1]Other_transformation!G$19</f>
        <v>6.5794037735017215</v>
      </c>
    </row>
    <row r="614" spans="2:11" x14ac:dyDescent="0.3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5.6294122349681874</v>
      </c>
      <c r="G614" s="1">
        <f>[1]Other_transformation!C$20</f>
        <v>5.6371647590525749</v>
      </c>
      <c r="H614" s="1">
        <f>[1]Other_transformation!D$20</f>
        <v>5.4279777446792794</v>
      </c>
      <c r="I614" s="1">
        <f>[1]Other_transformation!E$20</f>
        <v>5.6177111538224631</v>
      </c>
      <c r="J614" s="1">
        <f>[1]Other_transformation!F$20</f>
        <v>5.3621218869828038</v>
      </c>
      <c r="K614" s="1">
        <f>[1]Other_transformation!G$20</f>
        <v>5.9066204590401181</v>
      </c>
    </row>
    <row r="615" spans="2:11" x14ac:dyDescent="0.3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5.6294122349681874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5.6371647590525749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5.4279777446792794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5.6177111538224631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5.3613557435264187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5.9056667198687922</v>
      </c>
    </row>
    <row r="616" spans="2:11" x14ac:dyDescent="0.3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6.0224265750314515E-4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7.0814701264618218E-4</v>
      </c>
    </row>
    <row r="618" spans="2:11" x14ac:dyDescent="0.3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1.6390079888235922E-4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2.4559215867995979E-4</v>
      </c>
    </row>
    <row r="619" spans="2:11" x14ac:dyDescent="0.3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8.1251305492229008E-4</v>
      </c>
      <c r="H619" s="1">
        <f>[1]Other_transformation!D$21</f>
        <v>6.1003811266302868E-4</v>
      </c>
      <c r="I619" s="1">
        <f>[1]Other_transformation!E$21</f>
        <v>4.6492200961334445E-4</v>
      </c>
      <c r="J619" s="1">
        <f>[1]Other_transformation!F$21</f>
        <v>9.5887847796000516E-4</v>
      </c>
      <c r="K619" s="1">
        <f>[1]Other_transformation!G$21</f>
        <v>9.7237687771364097E-4</v>
      </c>
    </row>
    <row r="620" spans="2:11" x14ac:dyDescent="0.3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8.1251305492229008E-4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6.1003811266302868E-4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4.6492200961334445E-4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4.3309409300704534E-4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3.0161479262979314E-4</v>
      </c>
    </row>
    <row r="621" spans="2:11" x14ac:dyDescent="0.3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5.2578438495295987E-4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6.7076208508384783E-4</v>
      </c>
    </row>
    <row r="622" spans="2:11" x14ac:dyDescent="0.3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0.11258824469936364</v>
      </c>
      <c r="G622" s="3">
        <f t="shared" ref="G622" si="381">G623+G624+G629</f>
        <v>0.11277579570324836</v>
      </c>
      <c r="H622" s="3">
        <f t="shared" ref="H622" si="382">H623+H624+H629</f>
        <v>0.10858395641809215</v>
      </c>
      <c r="I622" s="3">
        <f t="shared" ref="I622" si="383">I623+I624+I629</f>
        <v>0.11237281995683378</v>
      </c>
      <c r="J622" s="3">
        <f t="shared" ref="J622" si="384">J623+J624+J629</f>
        <v>0.1072664605674635</v>
      </c>
      <c r="K622" s="3">
        <f t="shared" ref="K622" si="385">K623+K624+K629</f>
        <v>0.11815288848775449</v>
      </c>
    </row>
    <row r="623" spans="2:11" x14ac:dyDescent="0.3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0.11258824469936364</v>
      </c>
      <c r="G624" s="1">
        <f t="shared" ref="G624:K624" si="386">SUM(G625:G628)</f>
        <v>0.11274329518105147</v>
      </c>
      <c r="H624" s="1">
        <f t="shared" si="386"/>
        <v>0.10855955489358564</v>
      </c>
      <c r="I624" s="1">
        <f t="shared" si="386"/>
        <v>0.11235422307644924</v>
      </c>
      <c r="J624" s="1">
        <f t="shared" si="386"/>
        <v>0.1072271148705283</v>
      </c>
      <c r="K624" s="1">
        <f t="shared" si="386"/>
        <v>0.11811333439737591</v>
      </c>
    </row>
    <row r="625" spans="2:11" x14ac:dyDescent="0.3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0.11258824469936364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0.11274329518105147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0.10855955489358564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0.11235422307644924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0.1072271148705283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0.11811333439737591</v>
      </c>
    </row>
    <row r="626" spans="2:11" x14ac:dyDescent="0.3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3.2500522196891669E-5</v>
      </c>
      <c r="H629" s="1">
        <f t="shared" si="387"/>
        <v>2.4401524506521168E-5</v>
      </c>
      <c r="I629" s="1">
        <f t="shared" si="387"/>
        <v>1.8596880384533795E-5</v>
      </c>
      <c r="J629" s="1">
        <f t="shared" si="387"/>
        <v>3.9345696935204531E-5</v>
      </c>
      <c r="K629" s="1">
        <f t="shared" si="387"/>
        <v>3.9554090378583436E-5</v>
      </c>
    </row>
    <row r="630" spans="2:11" x14ac:dyDescent="0.3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3.2500522196891669E-5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2.4401524506521168E-5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1.8596880384533795E-5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1.7323763720281836E-5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1.2064591705191753E-5</v>
      </c>
    </row>
    <row r="631" spans="2:11" x14ac:dyDescent="0.3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2.2021933214922691E-5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2.748949867339168E-5</v>
      </c>
    </row>
    <row r="632" spans="2:11" x14ac:dyDescent="0.3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9.7501566590674945E-5</v>
      </c>
      <c r="H632" s="3">
        <f t="shared" ref="H632" si="389">H633+H634+H639</f>
        <v>7.3204573519563477E-5</v>
      </c>
      <c r="I632" s="3">
        <f t="shared" ref="I632" si="390">I633+I634+I639</f>
        <v>5.5790641153601381E-5</v>
      </c>
      <c r="J632" s="3">
        <f t="shared" ref="J632" si="391">J633+J634+J639</f>
        <v>1.1602448519410606E-4</v>
      </c>
      <c r="K632" s="3">
        <f t="shared" ref="K632" si="392">K633+K634+K639</f>
        <v>1.1764042151698612E-4</v>
      </c>
    </row>
    <row r="633" spans="2:11" x14ac:dyDescent="0.3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3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9.7501566590674945E-5</v>
      </c>
      <c r="H639" s="1">
        <f t="shared" ref="H639" si="399">SUM(H640:H641)</f>
        <v>7.3204573519563477E-5</v>
      </c>
      <c r="I639" s="1">
        <f t="shared" ref="I639" si="400">SUM(I640:I641)</f>
        <v>5.5790641153601381E-5</v>
      </c>
      <c r="J639" s="1">
        <f t="shared" ref="J639" si="401">SUM(J640:J641)</f>
        <v>1.1602448519410606E-4</v>
      </c>
      <c r="K639" s="1">
        <f t="shared" ref="K639" si="402">SUM(K640:K641)</f>
        <v>1.1764042151698612E-4</v>
      </c>
    </row>
    <row r="640" spans="2:11" x14ac:dyDescent="0.3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9.7501566590674945E-5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7.3204573519563477E-5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5.5790641153601381E-5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5.1971291160845462E-5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3.6193775115575197E-5</v>
      </c>
    </row>
    <row r="641" spans="2:11" x14ac:dyDescent="0.3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6.4053194033260601E-5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8.1446646401410919E-5</v>
      </c>
    </row>
    <row r="642" spans="2:11" x14ac:dyDescent="0.3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13.477458175520896</v>
      </c>
      <c r="G642" s="3">
        <f t="shared" ref="G642" si="403">G643+G644+G649</f>
        <v>19.076670026322432</v>
      </c>
      <c r="H642" s="3">
        <f t="shared" ref="H642" si="404">H643+H644+H649</f>
        <v>21.874194214741902</v>
      </c>
      <c r="I642" s="3">
        <f t="shared" ref="I642" si="405">I643+I644+I649</f>
        <v>22.200303531498044</v>
      </c>
      <c r="J642" s="3">
        <f t="shared" ref="J642" si="406">J643+J644+J649</f>
        <v>21.766129489259619</v>
      </c>
      <c r="K642" s="3">
        <f t="shared" ref="K642" si="407">K643+K644+K649</f>
        <v>28.974278629892432</v>
      </c>
    </row>
    <row r="643" spans="2:11" x14ac:dyDescent="0.3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3.7980859383670347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9.3828709851330352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12.540350644009836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12.540422822869763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12.545170264416384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18.817094792214903</v>
      </c>
    </row>
    <row r="644" spans="2:11" x14ac:dyDescent="0.3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9.6793722371538617</v>
      </c>
      <c r="G644" s="1">
        <f t="shared" ref="G644" si="408">SUM(G645:G648)</f>
        <v>9.6927021485652531</v>
      </c>
      <c r="H644" s="1">
        <f t="shared" ref="H644" si="409">SUM(H645:H648)</f>
        <v>9.3330200192799726</v>
      </c>
      <c r="I644" s="1">
        <f t="shared" ref="I644" si="410">SUM(I645:I648)</f>
        <v>9.6592530639153047</v>
      </c>
      <c r="J644" s="1">
        <f t="shared" ref="J644" si="411">SUM(J645:J648)</f>
        <v>9.2195887536637873</v>
      </c>
      <c r="K644" s="1">
        <f t="shared" ref="K644" si="412">SUM(K645:K648)</f>
        <v>10.155773558890052</v>
      </c>
    </row>
    <row r="645" spans="2:11" x14ac:dyDescent="0.3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9.6793722371538617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9.6927021485652531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9.3330200192799726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9.6592530639153047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9.2184682470119856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10.154372091477256</v>
      </c>
    </row>
    <row r="646" spans="2:11" x14ac:dyDescent="0.3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8.6034665357592255E-4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1.0116385894945454E-3</v>
      </c>
    </row>
    <row r="648" spans="2:11" x14ac:dyDescent="0.3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2.6015999822596726E-4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3.8982882330152379E-4</v>
      </c>
    </row>
    <row r="649" spans="2:11" x14ac:dyDescent="0.3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1.0968926241450938E-3</v>
      </c>
      <c r="H649" s="1">
        <f t="shared" ref="H649" si="414">SUM(H650:H651)</f>
        <v>8.2355145209508918E-4</v>
      </c>
      <c r="I649" s="1">
        <f t="shared" ref="I649" si="415">SUM(I650:I651)</f>
        <v>6.2764471297801518E-4</v>
      </c>
      <c r="J649" s="1">
        <f t="shared" ref="J649" si="416">SUM(J650:J651)</f>
        <v>1.3704711794502119E-3</v>
      </c>
      <c r="K649" s="1">
        <f t="shared" ref="K649" si="417">SUM(K650:K651)</f>
        <v>1.4102787874741792E-3</v>
      </c>
    </row>
    <row r="650" spans="2:11" x14ac:dyDescent="0.3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1.0968926241450938E-3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8.2355145209508918E-4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6.2764471297801518E-4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5.8467702555951157E-4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4.0717997005022111E-4</v>
      </c>
    </row>
    <row r="651" spans="2:11" x14ac:dyDescent="0.3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7.8579415389070035E-4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1.0030988174239582E-3</v>
      </c>
    </row>
    <row r="652" spans="2:11" x14ac:dyDescent="0.3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0.34965034965035036</v>
      </c>
      <c r="G653" s="4">
        <f t="shared" si="418"/>
        <v>0.34965034965034975</v>
      </c>
      <c r="H653" s="4">
        <f t="shared" si="418"/>
        <v>0.34965034965035008</v>
      </c>
      <c r="I653" s="4">
        <f t="shared" si="418"/>
        <v>0.34965034965035008</v>
      </c>
      <c r="J653" s="4">
        <f t="shared" si="418"/>
        <v>0.34965034965035008</v>
      </c>
      <c r="K653" s="4">
        <f t="shared" si="418"/>
        <v>0.34965034965035002</v>
      </c>
    </row>
    <row r="654" spans="2:11" x14ac:dyDescent="0.3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0.59322033898305149</v>
      </c>
      <c r="G654" s="4">
        <f t="shared" si="419"/>
        <v>0.59322033898305093</v>
      </c>
      <c r="H654" s="4">
        <f t="shared" si="419"/>
        <v>0.59322033898305082</v>
      </c>
      <c r="I654" s="4">
        <f t="shared" si="419"/>
        <v>0.59322033898305115</v>
      </c>
      <c r="J654" s="4">
        <f t="shared" si="419"/>
        <v>0.59322033898305149</v>
      </c>
      <c r="K654" s="4">
        <f t="shared" si="419"/>
        <v>0.59322033898305071</v>
      </c>
    </row>
    <row r="655" spans="2:11" x14ac:dyDescent="0.3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3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0.69999999999999929</v>
      </c>
      <c r="K656" s="4">
        <f t="shared" si="419"/>
        <v>0.7000000000000004</v>
      </c>
    </row>
    <row r="657" spans="2:11" x14ac:dyDescent="0.3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0.62999999999999945</v>
      </c>
      <c r="K657" s="4">
        <f t="shared" si="419"/>
        <v>0.62999999999999945</v>
      </c>
    </row>
    <row r="658" spans="2:11" x14ac:dyDescent="0.3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0.85925925925925772</v>
      </c>
      <c r="H658" s="4">
        <f t="shared" si="420"/>
        <v>0.85925925925925883</v>
      </c>
      <c r="I658" s="4">
        <f t="shared" si="420"/>
        <v>0.85925925925925917</v>
      </c>
      <c r="J658" s="4">
        <f t="shared" si="420"/>
        <v>0.85925925925925883</v>
      </c>
      <c r="K658" s="4">
        <f t="shared" si="420"/>
        <v>0.8592592592592585</v>
      </c>
    </row>
    <row r="659" spans="2:11" x14ac:dyDescent="0.3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0.77865113805141573</v>
      </c>
      <c r="K659" s="4">
        <f t="shared" si="420"/>
        <v>0.77728955175221992</v>
      </c>
    </row>
    <row r="660" spans="2:11" x14ac:dyDescent="0.3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5.0908195944825664E-3</v>
      </c>
      <c r="G660" s="3">
        <f t="shared" ref="G660:K660" si="421">SUM(G661,G665,G674)</f>
        <v>1.7419720986430073E-2</v>
      </c>
      <c r="H660" s="3">
        <f t="shared" si="421"/>
        <v>2.1980397998079982E-2</v>
      </c>
      <c r="I660" s="3">
        <f t="shared" si="421"/>
        <v>7.5416337896452579E-2</v>
      </c>
      <c r="J660" s="3">
        <f t="shared" si="421"/>
        <v>5.0696270776286729</v>
      </c>
      <c r="K660" s="3">
        <f t="shared" si="421"/>
        <v>16.564765488463895</v>
      </c>
    </row>
    <row r="661" spans="2:11" x14ac:dyDescent="0.3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5.0908195944825664E-3</v>
      </c>
      <c r="G661" s="1">
        <f>[1]Other_transformation!C$28</f>
        <v>1.7419720986430073E-2</v>
      </c>
      <c r="H661" s="1">
        <f>[1]Other_transformation!D$28</f>
        <v>2.1980397998079982E-2</v>
      </c>
      <c r="I661" s="1">
        <f>[1]Other_transformation!E$28</f>
        <v>7.5416337896452579E-2</v>
      </c>
      <c r="J661" s="1">
        <f>[1]Other_transformation!F$28</f>
        <v>5.0696270776286729</v>
      </c>
      <c r="K661" s="1">
        <f>[1]Other_transformation!G$28</f>
        <v>10.781930377340721</v>
      </c>
    </row>
    <row r="662" spans="2:11" x14ac:dyDescent="0.3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5.0908195944825664E-3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1.7419720986430073E-2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2.1980397998079982E-2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7.53837912041318E-2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5.0593051094916994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10.77547929476493</v>
      </c>
    </row>
    <row r="663" spans="2:11" x14ac:dyDescent="0.3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3.2546692320781002E-5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2.8979687546236204E-3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3.0399807568945868E-3</v>
      </c>
    </row>
    <row r="664" spans="2:11" x14ac:dyDescent="0.3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7.4239993823502501E-3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3.4111018188968016E-3</v>
      </c>
    </row>
    <row r="665" spans="2:11" x14ac:dyDescent="0.3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0.19371529605042723</v>
      </c>
    </row>
    <row r="666" spans="2:11" x14ac:dyDescent="0.3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9.598481179223517E-4</v>
      </c>
    </row>
    <row r="667" spans="2:11" x14ac:dyDescent="0.3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0.19275544793250488</v>
      </c>
    </row>
    <row r="668" spans="2:11" x14ac:dyDescent="0.3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3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3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3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0.19371529605042723</v>
      </c>
    </row>
    <row r="672" spans="2:11" x14ac:dyDescent="0.3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9.598481179223517E-4</v>
      </c>
    </row>
    <row r="673" spans="2:11" x14ac:dyDescent="0.3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0.19275544793250488</v>
      </c>
    </row>
    <row r="674" spans="2:11" x14ac:dyDescent="0.3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5.5891198150727446</v>
      </c>
    </row>
    <row r="675" spans="2:11" x14ac:dyDescent="0.3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2.7171952043225645E-4</v>
      </c>
    </row>
    <row r="676" spans="2:11" x14ac:dyDescent="0.3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5.5888480955523123</v>
      </c>
    </row>
    <row r="677" spans="2:11" x14ac:dyDescent="0.3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7.431853422602286E-3</v>
      </c>
      <c r="G677" s="3">
        <f t="shared" ref="G677:K677" si="433">SUM(G678,G682,G684,G693)</f>
        <v>2.5100462516469847E-2</v>
      </c>
      <c r="H677" s="3">
        <f t="shared" si="433"/>
        <v>3.1067700350643115E-2</v>
      </c>
      <c r="I677" s="3">
        <f t="shared" si="433"/>
        <v>0.10331005191294869</v>
      </c>
      <c r="J677" s="3">
        <f t="shared" si="433"/>
        <v>6.5404082722960766</v>
      </c>
      <c r="K677" s="3">
        <f t="shared" si="433"/>
        <v>23.065342352878162</v>
      </c>
    </row>
    <row r="678" spans="2:11" x14ac:dyDescent="0.3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7.431853422602286E-3</v>
      </c>
      <c r="G678" s="1">
        <f t="shared" ref="G678:K678" si="434">SUM(G679:G681)</f>
        <v>2.5100462516469847E-2</v>
      </c>
      <c r="H678" s="1">
        <f t="shared" si="434"/>
        <v>3.1067700350643115E-2</v>
      </c>
      <c r="I678" s="1">
        <f t="shared" si="434"/>
        <v>0.10331005191294869</v>
      </c>
      <c r="J678" s="1">
        <f t="shared" si="434"/>
        <v>6.539298939055036</v>
      </c>
      <c r="K678" s="1">
        <f t="shared" si="434"/>
        <v>13.147946803674783</v>
      </c>
    </row>
    <row r="679" spans="2:11" x14ac:dyDescent="0.3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7.431853422602286E-3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2.5100462516469847E-2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3.1067700350643115E-2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0.10326546740292022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6.5281356251505906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13.140828408249918</v>
      </c>
    </row>
    <row r="680" spans="2:11" x14ac:dyDescent="0.3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4.4584510028467097E-5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3.7393145220949941E-3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3.707293605969008E-3</v>
      </c>
    </row>
    <row r="681" spans="2:11" x14ac:dyDescent="0.3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7.4239993823502501E-3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3.4111018188968016E-3</v>
      </c>
    </row>
    <row r="682" spans="2:11" x14ac:dyDescent="0.3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1.1093332410408421E-3</v>
      </c>
      <c r="K682" s="1">
        <f t="shared" si="441"/>
        <v>3.7901131321075514E-4</v>
      </c>
    </row>
    <row r="683" spans="2:11" x14ac:dyDescent="0.3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1.1093332410408421E-3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3.7901131321075514E-4</v>
      </c>
    </row>
    <row r="684" spans="2:11" x14ac:dyDescent="0.3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0.28061867969120929</v>
      </c>
    </row>
    <row r="685" spans="2:11" x14ac:dyDescent="0.3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1.262958049897843E-3</v>
      </c>
    </row>
    <row r="686" spans="2:11" x14ac:dyDescent="0.3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0.27935572164131145</v>
      </c>
    </row>
    <row r="687" spans="2:11" x14ac:dyDescent="0.3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3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3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3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0.28061867969120929</v>
      </c>
    </row>
    <row r="691" spans="2:11" x14ac:dyDescent="0.3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1.262958049897843E-3</v>
      </c>
    </row>
    <row r="692" spans="2:11" x14ac:dyDescent="0.3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0.27935572164131145</v>
      </c>
    </row>
    <row r="693" spans="2:11" x14ac:dyDescent="0.3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9.6363978581989596</v>
      </c>
    </row>
    <row r="694" spans="2:11" x14ac:dyDescent="0.3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4.5286586738650246E-4</v>
      </c>
    </row>
    <row r="695" spans="2:11" x14ac:dyDescent="0.3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9.6359449923315736</v>
      </c>
    </row>
    <row r="696" spans="2:11" x14ac:dyDescent="0.3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0.68500000000000005</v>
      </c>
      <c r="G697" s="4">
        <f t="shared" ref="G697:K697" si="450">IFERROR(G662/G679,"-")</f>
        <v>0.69399999999999995</v>
      </c>
      <c r="H697" s="4">
        <f t="shared" si="450"/>
        <v>0.70749999999999924</v>
      </c>
      <c r="I697" s="4">
        <f t="shared" si="450"/>
        <v>0.73000000000000032</v>
      </c>
      <c r="J697" s="4">
        <f t="shared" si="450"/>
        <v>0.77499999999999869</v>
      </c>
      <c r="K697" s="4">
        <f t="shared" si="450"/>
        <v>0.81999999999999973</v>
      </c>
    </row>
    <row r="698" spans="2:11" x14ac:dyDescent="0.3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0.73000000000000043</v>
      </c>
      <c r="J698" s="4">
        <f t="shared" si="452"/>
        <v>0.77500000000000002</v>
      </c>
      <c r="K698" s="4">
        <f t="shared" si="452"/>
        <v>0.82000000000000006</v>
      </c>
    </row>
    <row r="699" spans="2:11" x14ac:dyDescent="0.3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0.87</v>
      </c>
      <c r="K699" s="4">
        <f t="shared" si="453"/>
        <v>0.90000000000000013</v>
      </c>
    </row>
    <row r="700" spans="2:11" x14ac:dyDescent="0.3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0.7599999999999929</v>
      </c>
    </row>
    <row r="701" spans="2:11" x14ac:dyDescent="0.3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</v>
      </c>
    </row>
    <row r="702" spans="2:11" x14ac:dyDescent="0.3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0.6000000000007838</v>
      </c>
    </row>
    <row r="703" spans="2:11" x14ac:dyDescent="0.3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0.57999999999999996</v>
      </c>
    </row>
    <row r="704" spans="2:11" x14ac:dyDescent="0.3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1.1764722453290379</v>
      </c>
      <c r="G704" s="1">
        <f>[1]Other_transformation!C$39</f>
        <v>3.9234163132449722</v>
      </c>
      <c r="H704" s="1">
        <f>[1]Other_transformation!D$39</f>
        <v>2.8194029125704123</v>
      </c>
      <c r="I704" s="1">
        <f>[1]Other_transformation!E$39</f>
        <v>2.8193785594641638</v>
      </c>
      <c r="J704" s="1">
        <f>[1]Other_transformation!F$39</f>
        <v>2.8201376887523644</v>
      </c>
      <c r="K704" s="1">
        <f>[1]Other_transformation!G$39</f>
        <v>3.1790560724855625</v>
      </c>
    </row>
    <row r="705" spans="2:11" x14ac:dyDescent="0.3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1.2890719750073092</v>
      </c>
      <c r="G705" s="1">
        <f>[1]Other_transformation!C$38</f>
        <v>4.2989250581734515</v>
      </c>
      <c r="H705" s="1">
        <f>[1]Other_transformation!D$38</f>
        <v>3.0892469374252149</v>
      </c>
      <c r="I705" s="1">
        <f>[1]Other_transformation!E$38</f>
        <v>3.0892202534920474</v>
      </c>
      <c r="J705" s="1">
        <f>[1]Other_transformation!F$38</f>
        <v>3.0900520387676509</v>
      </c>
      <c r="K705" s="1">
        <f>[1]Other_transformation!G$38</f>
        <v>3.483322370152298</v>
      </c>
    </row>
    <row r="706" spans="2:11" x14ac:dyDescent="0.3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0.91265054871925766</v>
      </c>
      <c r="G706" s="14">
        <f t="shared" si="456"/>
        <v>0.91265054871925888</v>
      </c>
      <c r="H706" s="14">
        <f t="shared" si="456"/>
        <v>0.91265054871925888</v>
      </c>
      <c r="I706" s="14">
        <f t="shared" si="456"/>
        <v>0.91265054871925844</v>
      </c>
      <c r="J706" s="14">
        <f t="shared" si="456"/>
        <v>0.91265054871925988</v>
      </c>
      <c r="K706" s="14">
        <f t="shared" si="456"/>
        <v>0.91265054871925844</v>
      </c>
    </row>
    <row r="707" spans="2:11" x14ac:dyDescent="0.3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5.979639949696673</v>
      </c>
      <c r="G707" s="17" cm="1">
        <f t="array" ref="G707">SUMPRODUCT(("CT_CWODPLT"=[1]OUT_SyntheticFuels!$C$4:$C$1000)*1,("Var_Fout"=[1]OUT_SyntheticFuels!$B$4:$B$1000)*1,[1]OUT_SyntheticFuels!F$4:F$1000)</f>
        <v>6.9696531348315833</v>
      </c>
      <c r="H707" s="17" cm="1">
        <f t="array" ref="H707">SUMPRODUCT(("CT_CWODPLT"=[1]OUT_SyntheticFuels!$C$4:$C$1000)*1,("Var_Fout"=[1]OUT_SyntheticFuels!$B$4:$B$1000)*1,[1]OUT_SyntheticFuels!G$4:G$1000)</f>
        <v>1.8757926958953834</v>
      </c>
      <c r="I707" s="17" cm="1">
        <f t="array" ref="I707">SUMPRODUCT(("CT_CWODPLT"=[1]OUT_SyntheticFuels!$C$4:$C$1000)*1,("Var_Fout"=[1]OUT_SyntheticFuels!$B$4:$B$1000)*1,[1]OUT_SyntheticFuels!H$4:H$1000)</f>
        <v>2.4478187380340217</v>
      </c>
      <c r="J707" s="17" cm="1">
        <f t="array" ref="J707">SUMPRODUCT(("CT_CWODPLT"=[1]OUT_SyntheticFuels!$C$4:$C$1000)*1,("Var_Fout"=[1]OUT_SyntheticFuels!$B$4:$B$1000)*1,[1]OUT_SyntheticFuels!I$4:I$1000)</f>
        <v>2.9547998795798929</v>
      </c>
      <c r="K707" s="17" cm="1">
        <f t="array" ref="K707">SUMPRODUCT(("CT_CWODPLT"=[1]OUT_SyntheticFuels!$C$4:$C$1000)*1,("Var_Fout"=[1]OUT_SyntheticFuels!$B$4:$B$1000)*1,[1]OUT_SyntheticFuels!J$4:J$1000)</f>
        <v>2.7626022467651761</v>
      </c>
    </row>
    <row r="708" spans="2:11" x14ac:dyDescent="0.3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5.979639949696673</v>
      </c>
      <c r="G708" s="18">
        <f t="shared" ref="G708:K708" si="457">G707</f>
        <v>6.9696531348315833</v>
      </c>
      <c r="H708" s="18">
        <f t="shared" si="457"/>
        <v>1.8757926958953834</v>
      </c>
      <c r="I708" s="18">
        <f t="shared" si="457"/>
        <v>2.4478187380340217</v>
      </c>
      <c r="J708" s="18">
        <f t="shared" si="457"/>
        <v>2.9547998795798929</v>
      </c>
      <c r="K708" s="18">
        <f t="shared" si="457"/>
        <v>2.7626022467651761</v>
      </c>
    </row>
    <row r="709" spans="2:11" x14ac:dyDescent="0.3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7.1186189877341253</v>
      </c>
      <c r="G709" s="17" cm="1">
        <f t="array" ref="G709">SUMPRODUCT(("CT_CWODPLT"=[1]OUT_SyntheticFuels!$C$4:$C$1000)*1,("Var_Fin"=[1]OUT_SyntheticFuels!$B$4:$B$1000)*1,[1]OUT_SyntheticFuels!F$4:F$1000)</f>
        <v>8.2972061128947434</v>
      </c>
      <c r="H709" s="17" cm="1">
        <f t="array" ref="H709">SUMPRODUCT(("CT_CWODPLT"=[1]OUT_SyntheticFuels!$C$4:$C$1000)*1,("Var_Fin"=[1]OUT_SyntheticFuels!$B$4:$B$1000)*1,[1]OUT_SyntheticFuels!G$4:G$1000)</f>
        <v>2.2330865427326003</v>
      </c>
      <c r="I709" s="17" cm="1">
        <f t="array" ref="I709">SUMPRODUCT(("CT_CWODPLT"=[1]OUT_SyntheticFuels!$C$4:$C$1000)*1,("Var_Fin"=[1]OUT_SyntheticFuels!$B$4:$B$1000)*1,[1]OUT_SyntheticFuels!H$4:H$1000)</f>
        <v>2.9140699262309799</v>
      </c>
      <c r="J709" s="17" cm="1">
        <f t="array" ref="J709">SUMPRODUCT(("CT_CWODPLT"=[1]OUT_SyntheticFuels!$C$4:$C$1000)*1,("Var_Fin"=[1]OUT_SyntheticFuels!$B$4:$B$1000)*1,[1]OUT_SyntheticFuels!I$4:I$1000)</f>
        <v>3.5176189042617798</v>
      </c>
      <c r="K709" s="17" cm="1">
        <f t="array" ref="K709">SUMPRODUCT(("CT_CWODPLT"=[1]OUT_SyntheticFuels!$C$4:$C$1000)*1,("Var_Fin"=[1]OUT_SyntheticFuels!$B$4:$B$1000)*1,[1]OUT_SyntheticFuels!J$4:J$1000)</f>
        <v>3.2888121985299716</v>
      </c>
    </row>
    <row r="710" spans="2:11" x14ac:dyDescent="0.3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7.1186189877341253</v>
      </c>
      <c r="G710" s="18">
        <f t="shared" si="458"/>
        <v>8.2972061128947434</v>
      </c>
      <c r="H710" s="18">
        <f t="shared" si="458"/>
        <v>2.2330865427326003</v>
      </c>
      <c r="I710" s="18">
        <f t="shared" si="458"/>
        <v>2.9140699262309799</v>
      </c>
      <c r="J710" s="18">
        <f t="shared" si="458"/>
        <v>3.5176189042617798</v>
      </c>
      <c r="K710" s="18">
        <f t="shared" si="458"/>
        <v>3.2888121985299716</v>
      </c>
    </row>
    <row r="711" spans="2:11" x14ac:dyDescent="0.3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0.84000000000000108</v>
      </c>
      <c r="G711" s="14">
        <f t="shared" si="459"/>
        <v>0.83999999999999986</v>
      </c>
      <c r="H711" s="14">
        <f t="shared" si="459"/>
        <v>0.83999999999999964</v>
      </c>
      <c r="I711" s="14">
        <f t="shared" si="459"/>
        <v>0.83999999999999952</v>
      </c>
      <c r="J711" s="14">
        <f t="shared" si="459"/>
        <v>0.83999999999999941</v>
      </c>
      <c r="K711" s="14">
        <f t="shared" si="459"/>
        <v>0.84</v>
      </c>
    </row>
    <row r="712" spans="2:11" x14ac:dyDescent="0.3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0.96903608228582072</v>
      </c>
      <c r="K712" s="17">
        <f t="shared" si="460"/>
        <v>0.19567217147785484</v>
      </c>
    </row>
    <row r="713" spans="2:11" x14ac:dyDescent="0.3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9.0972482187488108E-4</v>
      </c>
      <c r="K713" s="18">
        <f t="shared" si="461"/>
        <v>1.1434944183739886E-3</v>
      </c>
    </row>
    <row r="714" spans="2:11" x14ac:dyDescent="0.3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9.0972482187488108E-4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1.1434944183739886E-3</v>
      </c>
    </row>
    <row r="715" spans="2:11" x14ac:dyDescent="0.3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0.96812635746394582</v>
      </c>
      <c r="K715" s="18">
        <f t="shared" si="463"/>
        <v>0.19452867705948085</v>
      </c>
    </row>
    <row r="716" spans="2:11" x14ac:dyDescent="0.3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0.62587075527664948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3.2657542457496205E-2</v>
      </c>
    </row>
    <row r="717" spans="2:11" x14ac:dyDescent="0.3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7.746244443106845E-2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0.16187113460198463</v>
      </c>
    </row>
    <row r="718" spans="2:11" x14ac:dyDescent="0.3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0.26479315775622791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3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1.6474695198559492</v>
      </c>
      <c r="K719" s="17">
        <f t="shared" si="465"/>
        <v>0.28903564337437337</v>
      </c>
    </row>
    <row r="720" spans="2:11" x14ac:dyDescent="0.3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1.6474695198559492</v>
      </c>
      <c r="K720" s="18">
        <f t="shared" si="467"/>
        <v>0.28903564337437337</v>
      </c>
    </row>
    <row r="721" spans="2:13" x14ac:dyDescent="0.3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1.1814608076297169E-3</v>
      </c>
      <c r="K721" s="18">
        <f t="shared" si="469"/>
        <v>1.4850576861999854E-3</v>
      </c>
    </row>
    <row r="722" spans="2:13" x14ac:dyDescent="0.3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1.1814608076297169E-3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1.4850576861999854E-3</v>
      </c>
    </row>
    <row r="723" spans="2:13" x14ac:dyDescent="0.3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1.6462880590483195</v>
      </c>
      <c r="K723" s="18">
        <f t="shared" si="470"/>
        <v>0.28755058568817338</v>
      </c>
    </row>
    <row r="724" spans="2:13" x14ac:dyDescent="0.3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1.0790875005831875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5.6306107685338218E-2</v>
      </c>
    </row>
    <row r="725" spans="2:13" x14ac:dyDescent="0.3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0.11066063490152651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0.23124447800283518</v>
      </c>
    </row>
    <row r="726" spans="2:13" x14ac:dyDescent="0.3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0.45653992356360562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3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0.76999999999999924</v>
      </c>
      <c r="K728" s="14">
        <f t="shared" si="472"/>
        <v>0.76999999999999991</v>
      </c>
    </row>
    <row r="729" spans="2:13" x14ac:dyDescent="0.3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0.58000000457645995</v>
      </c>
      <c r="K729" s="16">
        <f t="shared" si="474"/>
        <v>0.58000000000000074</v>
      </c>
      <c r="L729" s="9"/>
      <c r="M729" s="9"/>
    </row>
    <row r="730" spans="2:13" x14ac:dyDescent="0.3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0.69999999999999896</v>
      </c>
      <c r="K730" s="16">
        <f t="shared" si="475"/>
        <v>0.70000000000000007</v>
      </c>
      <c r="L730" s="9"/>
      <c r="M730" s="9"/>
    </row>
    <row r="731" spans="2:13" x14ac:dyDescent="0.3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0.58000000457645995</v>
      </c>
      <c r="K731" s="16" t="str">
        <f t="shared" si="476"/>
        <v>-</v>
      </c>
      <c r="L731" s="9"/>
      <c r="M731" s="9"/>
    </row>
    <row r="732" spans="2:13" x14ac:dyDescent="0.3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7.105370118914342E-2</v>
      </c>
      <c r="K732" s="17">
        <f t="shared" ref="K732" si="481">K733</f>
        <v>1.4404380680957219E-2</v>
      </c>
      <c r="L732" s="9"/>
      <c r="M732" s="9"/>
    </row>
    <row r="733" spans="2:13" x14ac:dyDescent="0.3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7.105370118914342E-2</v>
      </c>
      <c r="K733" s="18">
        <f t="shared" ref="K733" si="486">SUM(K737,K739)</f>
        <v>1.4404380680957219E-2</v>
      </c>
      <c r="L733" s="9"/>
      <c r="M733" s="9"/>
    </row>
    <row r="734" spans="2:13" x14ac:dyDescent="0.3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4.5812764348216267E-2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1.0179038607655693E-2</v>
      </c>
      <c r="L734" s="9"/>
      <c r="M734" s="9"/>
    </row>
    <row r="735" spans="2:13" x14ac:dyDescent="0.3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2.52406526125711E-2</v>
      </c>
      <c r="K735" s="18">
        <f>K733-K734-K736</f>
        <v>4.225211913319293E-3</v>
      </c>
      <c r="L735" s="9"/>
      <c r="M735" s="9"/>
    </row>
    <row r="736" spans="2:13" x14ac:dyDescent="0.3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2.8422835605086641E-7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1.3015998223287295E-7</v>
      </c>
      <c r="L736" s="9"/>
    </row>
    <row r="737" spans="2:13" x14ac:dyDescent="0.3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5.130847995374325E-5</v>
      </c>
      <c r="K737" s="18">
        <f t="shared" ref="K737" si="492">K738</f>
        <v>6.4493085196292953E-5</v>
      </c>
      <c r="L737" s="9"/>
    </row>
    <row r="738" spans="2:13" x14ac:dyDescent="0.3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5.130847995374325E-5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6.4493085196292953E-5</v>
      </c>
      <c r="L738" s="9"/>
    </row>
    <row r="739" spans="2:13" x14ac:dyDescent="0.3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7.1002392709189677E-2</v>
      </c>
      <c r="K739" s="18">
        <f t="shared" ref="K739" si="499">SUM(K740:K742)</f>
        <v>1.4339887595760926E-2</v>
      </c>
      <c r="L739" s="9"/>
    </row>
    <row r="740" spans="2:13" x14ac:dyDescent="0.3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4.5876325999793695E-2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2.3937978621344702E-3</v>
      </c>
      <c r="L740" s="9"/>
    </row>
    <row r="741" spans="2:13" x14ac:dyDescent="0.3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5.7167283990128496E-3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1.1946089733626456E-2</v>
      </c>
      <c r="L741" s="9"/>
      <c r="M741" s="9"/>
    </row>
    <row r="742" spans="2:13" x14ac:dyDescent="0.3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1.9409338310383141E-2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3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3.3081785492480058E-5</v>
      </c>
      <c r="K743" s="18">
        <f t="shared" si="500"/>
        <v>4.5574858001897003E-5</v>
      </c>
    </row>
    <row r="744" spans="2:13" x14ac:dyDescent="0.3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3.3081785492480058E-5</v>
      </c>
      <c r="K744" s="18">
        <f t="shared" si="501"/>
        <v>4.5574858001897003E-5</v>
      </c>
    </row>
    <row r="745" spans="2:13" x14ac:dyDescent="0.3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4.5779682562723786E-2</v>
      </c>
      <c r="K745" s="18">
        <f t="shared" si="504"/>
        <v>1.0133463749653794E-2</v>
      </c>
    </row>
    <row r="746" spans="2:13" x14ac:dyDescent="0.3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2.9579336150213468E-2</v>
      </c>
      <c r="K746" s="18">
        <f t="shared" si="505"/>
        <v>1.6916076711165613E-3</v>
      </c>
    </row>
    <row r="747" spans="2:13" x14ac:dyDescent="0.3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3.6859322822545373E-3</v>
      </c>
      <c r="K747" s="18">
        <f t="shared" si="506"/>
        <v>8.4418560785372333E-3</v>
      </c>
    </row>
    <row r="748" spans="2:13" x14ac:dyDescent="0.3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1.2514414130255789E-2</v>
      </c>
      <c r="K748" s="18">
        <f t="shared" si="507"/>
        <v>0</v>
      </c>
    </row>
    <row r="749" spans="2:13" x14ac:dyDescent="0.3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1.8226489217557874E-5</v>
      </c>
      <c r="K749" s="18">
        <f t="shared" si="508"/>
        <v>1.8917644425930623E-5</v>
      </c>
    </row>
    <row r="750" spans="2:13" x14ac:dyDescent="0.3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1.8226489217557874E-5</v>
      </c>
      <c r="K750" s="18">
        <f t="shared" si="509"/>
        <v>1.8917644425930623E-5</v>
      </c>
    </row>
    <row r="751" spans="2:13" x14ac:dyDescent="0.3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2.5222426123353542E-2</v>
      </c>
      <c r="K751" s="18">
        <f t="shared" si="512"/>
        <v>4.2062942688933617E-3</v>
      </c>
    </row>
    <row r="752" spans="2:13" x14ac:dyDescent="0.3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1.6296806335526739E-2</v>
      </c>
      <c r="K752" s="18">
        <f t="shared" si="513"/>
        <v>7.0216856032832148E-4</v>
      </c>
    </row>
    <row r="753" spans="2:13" x14ac:dyDescent="0.3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2.0307732487544273E-3</v>
      </c>
      <c r="K753" s="18">
        <f t="shared" si="514"/>
        <v>3.5041257085650407E-3</v>
      </c>
    </row>
    <row r="754" spans="2:13" x14ac:dyDescent="0.3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6.8948465390723801E-3</v>
      </c>
      <c r="K754" s="18">
        <f t="shared" si="515"/>
        <v>0</v>
      </c>
    </row>
    <row r="755" spans="2:13" x14ac:dyDescent="0.3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2.0524370531945666E-10</v>
      </c>
      <c r="K755" s="18">
        <f t="shared" si="516"/>
        <v>5.8276846531765052E-10</v>
      </c>
    </row>
    <row r="756" spans="2:13" x14ac:dyDescent="0.3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2.0524370531945666E-10</v>
      </c>
      <c r="K756" s="18">
        <f t="shared" si="517"/>
        <v>5.8276846531765052E-10</v>
      </c>
    </row>
    <row r="757" spans="2:13" x14ac:dyDescent="0.3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2.8402311234554697E-7</v>
      </c>
      <c r="K757" s="18">
        <f t="shared" si="520"/>
        <v>1.2957721376755532E-7</v>
      </c>
    </row>
    <row r="758" spans="2:13" x14ac:dyDescent="0.3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1.8351405348842428E-7</v>
      </c>
      <c r="K758" s="18">
        <f t="shared" si="521"/>
        <v>2.1630689587121258E-8</v>
      </c>
    </row>
    <row r="759" spans="2:13" x14ac:dyDescent="0.3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2.2868003885052958E-8</v>
      </c>
      <c r="K759" s="18">
        <f t="shared" si="522"/>
        <v>1.0794652418043406E-7</v>
      </c>
    </row>
    <row r="760" spans="2:13" x14ac:dyDescent="0.3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7.7641054972069738E-8</v>
      </c>
      <c r="K760" s="18">
        <f t="shared" si="523"/>
        <v>0</v>
      </c>
    </row>
    <row r="761" spans="2:13" x14ac:dyDescent="0.3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142.21746655075452</v>
      </c>
      <c r="G761" s="17">
        <f t="shared" si="526"/>
        <v>140.25357574172392</v>
      </c>
      <c r="H761" s="17">
        <f t="shared" si="526"/>
        <v>143.4571105185538</v>
      </c>
      <c r="I761" s="17">
        <f t="shared" si="526"/>
        <v>139.67270584361751</v>
      </c>
      <c r="J761" s="17">
        <f t="shared" si="526"/>
        <v>136.24172392975697</v>
      </c>
      <c r="K761" s="17">
        <f t="shared" si="526"/>
        <v>137.50314656598766</v>
      </c>
    </row>
    <row r="762" spans="2:13" x14ac:dyDescent="0.3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60.070028971071686</v>
      </c>
      <c r="G762" s="18">
        <f>[1]Industry!C$11</f>
        <v>62.621297661018097</v>
      </c>
      <c r="H762" s="18">
        <f>[1]Industry!D$11</f>
        <v>65.408595196957663</v>
      </c>
      <c r="I762" s="18">
        <f>[1]Industry!E$11</f>
        <v>67.435786141856994</v>
      </c>
      <c r="J762" s="18">
        <f>[1]Industry!F$11</f>
        <v>68.472342647160247</v>
      </c>
      <c r="K762" s="18">
        <f>[1]Industry!G$11</f>
        <v>71.80414698223332</v>
      </c>
    </row>
    <row r="763" spans="2:13" x14ac:dyDescent="0.3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11.646950429641429</v>
      </c>
      <c r="G763" s="1">
        <f t="shared" si="528"/>
        <v>12.258979185116992</v>
      </c>
      <c r="H763" s="1">
        <f t="shared" si="528"/>
        <v>12.669864275412287</v>
      </c>
      <c r="I763" s="1">
        <f t="shared" si="528"/>
        <v>12.653109507238057</v>
      </c>
      <c r="J763" s="1">
        <f t="shared" si="528"/>
        <v>12.619730868281898</v>
      </c>
      <c r="K763" s="1">
        <f>K762-K764-K765</f>
        <v>12.586527202352137</v>
      </c>
      <c r="L763" s="1"/>
      <c r="M763" s="1"/>
    </row>
    <row r="764" spans="2:13" x14ac:dyDescent="0.3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0.3596808892592564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0.451064836237343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1.0074278482536525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1.7612340047776662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1.8518078275716565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1.7859015924766732</v>
      </c>
    </row>
    <row r="765" spans="2:13" x14ac:dyDescent="0.3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49.911253639663762</v>
      </c>
      <c r="H765" s="1">
        <f>[1]Industry!D$11-[1]Industry!D$33</f>
        <v>51.73130307329172</v>
      </c>
      <c r="I765" s="1">
        <f>[1]Industry!E$11-[1]Industry!E$33</f>
        <v>53.021442629841275</v>
      </c>
      <c r="J765" s="1">
        <f>[1]Industry!F$11-[1]Industry!F$33</f>
        <v>54.000803951306686</v>
      </c>
      <c r="K765" s="1">
        <f>[1]Industry!G$11-[1]Industry!G$33</f>
        <v>57.431718187404506</v>
      </c>
    </row>
    <row r="766" spans="2:13" x14ac:dyDescent="0.3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11.627810675661074</v>
      </c>
      <c r="G766" s="1">
        <f t="shared" ref="G766:K766" si="529">SUM(G769,G774)</f>
        <v>8.1061709948113077</v>
      </c>
      <c r="H766" s="1">
        <f t="shared" si="529"/>
        <v>7.9819494087816336</v>
      </c>
      <c r="I766" s="1">
        <f t="shared" si="529"/>
        <v>6.1457682097186206</v>
      </c>
      <c r="J766" s="1">
        <f t="shared" si="529"/>
        <v>3.0158651059691914</v>
      </c>
      <c r="K766" s="1">
        <f t="shared" si="529"/>
        <v>0.22823443612506816</v>
      </c>
    </row>
    <row r="767" spans="2:13" x14ac:dyDescent="0.3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8.8978083036145765</v>
      </c>
      <c r="G767" s="1">
        <f t="shared" ref="G767:K767" si="530">SUM(G771,G775)</f>
        <v>8.1044959322113321</v>
      </c>
      <c r="H767" s="1">
        <f t="shared" si="530"/>
        <v>7.9775085375437031</v>
      </c>
      <c r="I767" s="1">
        <f t="shared" si="530"/>
        <v>6.1448684149488768</v>
      </c>
      <c r="J767" s="1">
        <f t="shared" si="530"/>
        <v>3.0134506328815074</v>
      </c>
      <c r="K767" s="1">
        <f t="shared" si="530"/>
        <v>0.22823443612506816</v>
      </c>
    </row>
    <row r="768" spans="2:13" x14ac:dyDescent="0.3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2.7300023720464979</v>
      </c>
      <c r="G768" s="1">
        <f t="shared" ref="G768:K768" si="531">G773</f>
        <v>1.675062599975495E-3</v>
      </c>
      <c r="H768" s="1">
        <f t="shared" si="531"/>
        <v>4.4408712379301789E-3</v>
      </c>
      <c r="I768" s="1">
        <f t="shared" si="531"/>
        <v>8.9979476974338555E-4</v>
      </c>
      <c r="J768" s="1">
        <f t="shared" si="531"/>
        <v>2.4144730876840032E-3</v>
      </c>
      <c r="K768" s="1">
        <f t="shared" si="531"/>
        <v>0</v>
      </c>
    </row>
    <row r="769" spans="2:11" x14ac:dyDescent="0.3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11.627810675661074</v>
      </c>
      <c r="G769" s="1">
        <f t="shared" ref="G769:K769" si="532">SUM(G770,G772)</f>
        <v>8.1061709948113077</v>
      </c>
      <c r="H769" s="1">
        <f t="shared" si="532"/>
        <v>7.9812682233832444</v>
      </c>
      <c r="I769" s="1">
        <f t="shared" si="532"/>
        <v>6.0235234042373706</v>
      </c>
      <c r="J769" s="1">
        <f t="shared" si="532"/>
        <v>2.787595558521152</v>
      </c>
      <c r="K769" s="1">
        <f t="shared" si="532"/>
        <v>4.5203925651463181E-6</v>
      </c>
    </row>
    <row r="770" spans="2:11" x14ac:dyDescent="0.3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8.8978083036145765</v>
      </c>
      <c r="G770" s="1">
        <f>[1]Industry!C$34</f>
        <v>8.1044959322113321</v>
      </c>
      <c r="H770" s="1">
        <f>[1]Industry!D$34</f>
        <v>7.9768273521453139</v>
      </c>
      <c r="I770" s="1">
        <f>[1]Industry!E$34</f>
        <v>6.0226236094676269</v>
      </c>
      <c r="J770" s="1">
        <f>[1]Industry!F$34</f>
        <v>2.785181085433468</v>
      </c>
      <c r="K770" s="1">
        <f>[1]Industry!G$34</f>
        <v>4.5203925651463181E-6</v>
      </c>
    </row>
    <row r="771" spans="2:11" x14ac:dyDescent="0.3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8.8978083036145765</v>
      </c>
      <c r="G771" s="1">
        <f t="shared" ref="G771:K771" si="533">G770</f>
        <v>8.1044959322113321</v>
      </c>
      <c r="H771" s="1">
        <f t="shared" si="533"/>
        <v>7.9768273521453139</v>
      </c>
      <c r="I771" s="1">
        <f t="shared" si="533"/>
        <v>6.0226236094676269</v>
      </c>
      <c r="J771" s="1">
        <f t="shared" si="533"/>
        <v>2.785181085433468</v>
      </c>
      <c r="K771" s="1">
        <f t="shared" si="533"/>
        <v>4.5203925651463181E-6</v>
      </c>
    </row>
    <row r="772" spans="2:11" x14ac:dyDescent="0.3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2.7300023720464979</v>
      </c>
      <c r="G772" s="1">
        <f>[1]Industry!C$35</f>
        <v>1.675062599975495E-3</v>
      </c>
      <c r="H772" s="1">
        <f>[1]Industry!D$35</f>
        <v>4.4408712379301789E-3</v>
      </c>
      <c r="I772" s="1">
        <f>[1]Industry!E$35</f>
        <v>8.9979476974338555E-4</v>
      </c>
      <c r="J772" s="1">
        <f>[1]Industry!F$35</f>
        <v>2.4144730876840032E-3</v>
      </c>
      <c r="K772" s="1">
        <f>[1]Industry!G$35</f>
        <v>0</v>
      </c>
    </row>
    <row r="773" spans="2:11" x14ac:dyDescent="0.3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2.7300023720464979</v>
      </c>
      <c r="G773" s="1">
        <f t="shared" ref="G773:K773" si="534">G772</f>
        <v>1.675062599975495E-3</v>
      </c>
      <c r="H773" s="1">
        <f t="shared" si="534"/>
        <v>4.4408712379301789E-3</v>
      </c>
      <c r="I773" s="1">
        <f t="shared" si="534"/>
        <v>8.9979476974338555E-4</v>
      </c>
      <c r="J773" s="1">
        <f t="shared" si="534"/>
        <v>2.4144730876840032E-3</v>
      </c>
      <c r="K773" s="1">
        <f t="shared" si="534"/>
        <v>0</v>
      </c>
    </row>
    <row r="774" spans="2:11" x14ac:dyDescent="0.3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6.8118539838924678E-4</v>
      </c>
      <c r="I774" s="1">
        <f>[1]Industry!E$36</f>
        <v>0.12224480548124954</v>
      </c>
      <c r="J774" s="1">
        <f>[1]Industry!F$36</f>
        <v>0.22826954744803959</v>
      </c>
      <c r="K774" s="1">
        <f>[1]Industry!G$36</f>
        <v>0.22822991573250301</v>
      </c>
    </row>
    <row r="775" spans="2:11" x14ac:dyDescent="0.3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6.8118539838924678E-4</v>
      </c>
      <c r="I775" s="1">
        <f t="shared" si="535"/>
        <v>0.12224480548124954</v>
      </c>
      <c r="J775" s="1">
        <f t="shared" si="535"/>
        <v>0.22826954744803959</v>
      </c>
      <c r="K775" s="1">
        <f t="shared" si="535"/>
        <v>0.22822991573250301</v>
      </c>
    </row>
    <row r="776" spans="2:11" x14ac:dyDescent="0.3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35.989093427203542</v>
      </c>
      <c r="G776" s="1">
        <f>SUM([1]Industry!C$37:C$39)</f>
        <v>31.960044187109546</v>
      </c>
      <c r="H776" s="1">
        <f>SUM([1]Industry!D$37:D$39)</f>
        <v>34.903905557502519</v>
      </c>
      <c r="I776" s="1">
        <f>SUM([1]Industry!E$37:E$39)</f>
        <v>31.703032654631162</v>
      </c>
      <c r="J776" s="1">
        <f>SUM([1]Industry!F$37:F$39)</f>
        <v>21.314603023804779</v>
      </c>
      <c r="K776" s="1">
        <f>SUM([1]Industry!G$37:G$39)</f>
        <v>11.160806216699267</v>
      </c>
    </row>
    <row r="777" spans="2:11" x14ac:dyDescent="0.3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35.544814168127061</v>
      </c>
      <c r="G777" s="1">
        <f>SUM([1]Industry!C$37:C$38)-G778</f>
        <v>31.400712439794603</v>
      </c>
      <c r="H777" s="1">
        <f>SUM([1]Industry!D$37:D$38)-H778</f>
        <v>30.058068189381807</v>
      </c>
      <c r="I777" s="1">
        <f>SUM([1]Industry!E$37:E$38)-I778</f>
        <v>23.470145740123318</v>
      </c>
      <c r="J777" s="1">
        <f>SUM([1]Industry!F$37:F$38)-J778</f>
        <v>13.081516097911255</v>
      </c>
      <c r="K777" s="1">
        <f>SUM([1]Industry!G$37:G$38)-K778</f>
        <v>2.9277088709140324</v>
      </c>
    </row>
    <row r="778" spans="2:11" x14ac:dyDescent="0.3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7.5509673112196252E-3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7.265896568478908E-3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0.44427925907648103</v>
      </c>
      <c r="G779" s="1">
        <f t="shared" si="540"/>
        <v>0.55933174731494262</v>
      </c>
      <c r="H779" s="1">
        <f t="shared" si="540"/>
        <v>4.8458373681207121</v>
      </c>
      <c r="I779" s="1">
        <f t="shared" si="540"/>
        <v>8.2328869145078443</v>
      </c>
      <c r="J779" s="1">
        <f t="shared" si="540"/>
        <v>8.2330869258935238</v>
      </c>
      <c r="K779" s="1">
        <f t="shared" si="540"/>
        <v>8.2330973457852359</v>
      </c>
    </row>
    <row r="780" spans="2:11" x14ac:dyDescent="0.3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35.242609399377749</v>
      </c>
      <c r="G780" s="1">
        <f>[1]Industry!C$37</f>
        <v>31.407844937616009</v>
      </c>
      <c r="H780" s="1">
        <f>[1]Industry!D$37</f>
        <v>28.623657869152009</v>
      </c>
      <c r="I780" s="1">
        <f>[1]Industry!E$37</f>
        <v>20.851995756682687</v>
      </c>
      <c r="J780" s="1">
        <f>[1]Industry!F$37</f>
        <v>10.683423377859873</v>
      </c>
      <c r="K780" s="1">
        <f>[1]Industry!G$37</f>
        <v>1.2681998449822962</v>
      </c>
    </row>
    <row r="781" spans="2:11" x14ac:dyDescent="0.3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35.235124221091496</v>
      </c>
      <c r="G781" s="1">
        <f>[1]Industry!C$37*G777/SUM(G777:G778)</f>
        <v>31.400579071907888</v>
      </c>
      <c r="H781" s="1">
        <f>[1]Industry!D$37*H777/SUM(H777:H778)</f>
        <v>28.623657869152009</v>
      </c>
      <c r="I781" s="1">
        <f>[1]Industry!E$37*I777/SUM(I777:I778)</f>
        <v>20.851995756682687</v>
      </c>
      <c r="J781" s="1">
        <f>[1]Industry!F$37*J777/SUM(J777:J778)</f>
        <v>10.683423377859873</v>
      </c>
      <c r="K781" s="1">
        <f>[1]Industry!G$37*K777/SUM(K777:K778)</f>
        <v>1.2681998449822962</v>
      </c>
    </row>
    <row r="782" spans="2:11" x14ac:dyDescent="0.3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7.4851782862523919E-3</v>
      </c>
      <c r="G782" s="1">
        <f t="shared" ref="G782:K782" si="545">G780-G781</f>
        <v>7.2658657081206002E-3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3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0.74648402782579182</v>
      </c>
      <c r="G783" s="1">
        <f t="shared" ref="G783:K783" si="546">SUM(G784:G786)</f>
        <v>0.55219924949353894</v>
      </c>
      <c r="H783" s="1">
        <f t="shared" si="546"/>
        <v>6.2802476883505109</v>
      </c>
      <c r="I783" s="1">
        <f t="shared" si="546"/>
        <v>10.851036897948475</v>
      </c>
      <c r="J783" s="1">
        <f t="shared" si="546"/>
        <v>10.631179645944908</v>
      </c>
      <c r="K783" s="1">
        <f t="shared" si="546"/>
        <v>9.8926063717169708</v>
      </c>
    </row>
    <row r="784" spans="2:11" x14ac:dyDescent="0.3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0.30968994703556335</v>
      </c>
      <c r="G784" s="1">
        <f>[1]Industry!C$38*G777/SUM(G777:G778)</f>
        <v>1.3336788671554372E-4</v>
      </c>
      <c r="H784" s="1">
        <f>[1]Industry!D$38*H777/SUM(H777:H778)</f>
        <v>1.4344103202297989</v>
      </c>
      <c r="I784" s="1">
        <f>[1]Industry!E$38*I777/SUM(I777:I778)</f>
        <v>2.6181499834406305</v>
      </c>
      <c r="J784" s="1">
        <f>[1]Industry!F$38*J777/SUM(J777:J778)</f>
        <v>2.3980927200513822</v>
      </c>
      <c r="K784" s="1">
        <f>[1]Industry!G$38*K777/SUM(K777:K778)</f>
        <v>1.6595090259317364</v>
      </c>
    </row>
    <row r="785" spans="2:13" x14ac:dyDescent="0.3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6.5789024964846288E-5</v>
      </c>
      <c r="G785" s="1">
        <f>[1]Industry!C$38-G784</f>
        <v>3.0860359372081965E-8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3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0.43672829176526362</v>
      </c>
      <c r="G786" s="1">
        <f>[1]Industry!C$39</f>
        <v>0.55206585074646397</v>
      </c>
      <c r="H786" s="1">
        <f>[1]Industry!D$39</f>
        <v>4.8458373681207121</v>
      </c>
      <c r="I786" s="1">
        <f>[1]Industry!E$39</f>
        <v>8.2328869145078443</v>
      </c>
      <c r="J786" s="1">
        <f>[1]Industry!F$39</f>
        <v>8.2330869258935255</v>
      </c>
      <c r="K786" s="1">
        <f>[1]Industry!G$39</f>
        <v>8.2330973457852341</v>
      </c>
    </row>
    <row r="787" spans="2:13" x14ac:dyDescent="0.3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3.5600048927609258</v>
      </c>
      <c r="G787" s="1">
        <f>[1]Industry!C$18</f>
        <v>3.4647175932168515</v>
      </c>
      <c r="H787" s="1">
        <f>[1]Industry!D$18</f>
        <v>3.2262470295405659</v>
      </c>
      <c r="I787" s="1">
        <f>[1]Industry!E$18</f>
        <v>7.3775043873252786E-4</v>
      </c>
      <c r="J787" s="1">
        <f>[1]Industry!F$18</f>
        <v>2.0144497958067471E-3</v>
      </c>
      <c r="K787" s="1">
        <f>[1]Industry!G$18</f>
        <v>5.877427324781461E-4</v>
      </c>
    </row>
    <row r="788" spans="2:13" x14ac:dyDescent="0.3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3.5600048927609258</v>
      </c>
      <c r="G788" s="1">
        <f t="shared" ref="G788:K788" si="549">G787</f>
        <v>3.4647175932168515</v>
      </c>
      <c r="H788" s="1">
        <f t="shared" si="549"/>
        <v>3.2262470295405659</v>
      </c>
      <c r="I788" s="1">
        <f t="shared" si="549"/>
        <v>7.3775043873252786E-4</v>
      </c>
      <c r="J788" s="1">
        <f t="shared" si="549"/>
        <v>2.0144497958067471E-3</v>
      </c>
      <c r="K788" s="1">
        <f t="shared" si="549"/>
        <v>5.877427324781461E-4</v>
      </c>
    </row>
    <row r="789" spans="2:13" x14ac:dyDescent="0.3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12.728664885021836</v>
      </c>
      <c r="G789" s="1">
        <f>[1]Industry!C$19</f>
        <v>13.638436195768817</v>
      </c>
      <c r="H789" s="1">
        <f>[1]Industry!D$19</f>
        <v>13.482655707043753</v>
      </c>
      <c r="I789" s="1">
        <f>[1]Industry!E$19</f>
        <v>14.725808438553319</v>
      </c>
      <c r="J789" s="1">
        <f>[1]Industry!F$19</f>
        <v>16.487094379720467</v>
      </c>
      <c r="K789" s="1">
        <f>[1]Industry!G$19</f>
        <v>21.045998778273507</v>
      </c>
    </row>
    <row r="790" spans="2:13" x14ac:dyDescent="0.3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4.2983736217967765</v>
      </c>
      <c r="G790" s="1">
        <f t="shared" ref="G790:K790" si="552">SUM(G791:G799)</f>
        <v>5.8493422386337643</v>
      </c>
      <c r="H790" s="1">
        <f t="shared" si="552"/>
        <v>6.0371894848493968</v>
      </c>
      <c r="I790" s="1">
        <f t="shared" si="552"/>
        <v>7.3762965799346869</v>
      </c>
      <c r="J790" s="1">
        <f t="shared" si="552"/>
        <v>10.042637853576261</v>
      </c>
      <c r="K790" s="1">
        <f t="shared" si="552"/>
        <v>11.973533839938876</v>
      </c>
      <c r="M790" s="1"/>
    </row>
    <row r="791" spans="2:13" x14ac:dyDescent="0.3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0.92936048814059735</v>
      </c>
      <c r="G791" s="1">
        <f t="shared" ref="G791:K791" si="555">G233</f>
        <v>2.0718040089335408</v>
      </c>
      <c r="H791" s="1">
        <f t="shared" si="555"/>
        <v>0.15260840585384416</v>
      </c>
      <c r="I791" s="1">
        <f t="shared" si="555"/>
        <v>1.3111937760141639</v>
      </c>
      <c r="J791" s="1">
        <f t="shared" si="555"/>
        <v>0</v>
      </c>
      <c r="K791" s="1">
        <f t="shared" si="555"/>
        <v>0</v>
      </c>
    </row>
    <row r="792" spans="2:13" x14ac:dyDescent="0.3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0.77397202224321648</v>
      </c>
      <c r="G792" s="1">
        <f t="shared" ref="G792:K792" si="556">G239</f>
        <v>0.10213140405622541</v>
      </c>
      <c r="H792" s="1">
        <f t="shared" si="556"/>
        <v>6.1940466148920938E-2</v>
      </c>
      <c r="I792" s="1">
        <f t="shared" si="556"/>
        <v>0.65833327067236358</v>
      </c>
      <c r="J792" s="1">
        <f t="shared" si="556"/>
        <v>0.74557700407760474</v>
      </c>
      <c r="K792" s="1">
        <f t="shared" si="556"/>
        <v>0.46754867612006407</v>
      </c>
    </row>
    <row r="793" spans="2:13" x14ac:dyDescent="0.3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6.4706641721911182E-3</v>
      </c>
      <c r="K793" s="1">
        <f t="shared" si="557"/>
        <v>0.270354442291665</v>
      </c>
    </row>
    <row r="794" spans="2:13" x14ac:dyDescent="0.3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3.7655445028502034E-4</v>
      </c>
      <c r="J794" s="1">
        <f t="shared" si="558"/>
        <v>2.718360192717074E-3</v>
      </c>
      <c r="K794" s="1">
        <f t="shared" si="558"/>
        <v>9.5408519553490893E-4</v>
      </c>
    </row>
    <row r="795" spans="2:13" x14ac:dyDescent="0.3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1.9348002244339166</v>
      </c>
      <c r="G795" s="1">
        <f t="shared" ref="G795:K795" si="559">G272</f>
        <v>1.8587731451706202</v>
      </c>
      <c r="H795" s="1">
        <f t="shared" si="559"/>
        <v>2.5502943202634207</v>
      </c>
      <c r="I795" s="1">
        <f t="shared" si="559"/>
        <v>2.243344975932938</v>
      </c>
      <c r="J795" s="1">
        <f t="shared" si="559"/>
        <v>1.0372243788282167</v>
      </c>
      <c r="K795" s="1">
        <f t="shared" si="559"/>
        <v>5.1634652071452791E-4</v>
      </c>
    </row>
    <row r="796" spans="2:13" x14ac:dyDescent="0.3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0.55961256968684503</v>
      </c>
      <c r="K796" s="1">
        <f t="shared" si="560"/>
        <v>2.0106875338888361</v>
      </c>
    </row>
    <row r="797" spans="2:13" x14ac:dyDescent="0.3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0.66024088697904559</v>
      </c>
      <c r="G797" s="1">
        <f t="shared" ref="G797:K797" si="561">G281</f>
        <v>1.8166336804733776</v>
      </c>
      <c r="H797" s="1">
        <f t="shared" si="561"/>
        <v>3.2723462925832107</v>
      </c>
      <c r="I797" s="1">
        <f t="shared" si="561"/>
        <v>3.1598274891284661</v>
      </c>
      <c r="J797" s="1">
        <f t="shared" si="561"/>
        <v>2.6448073690074838</v>
      </c>
      <c r="K797" s="1">
        <f t="shared" si="561"/>
        <v>2.1287992264103091</v>
      </c>
    </row>
    <row r="798" spans="2:13" x14ac:dyDescent="0.3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3.7798737116501031</v>
      </c>
      <c r="K798" s="1">
        <f t="shared" si="562"/>
        <v>6.6239647193507958</v>
      </c>
    </row>
    <row r="799" spans="2:13" x14ac:dyDescent="0.3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3.2205137364705572E-3</v>
      </c>
      <c r="J799" s="1">
        <f t="shared" si="563"/>
        <v>1.2663537959610998</v>
      </c>
      <c r="K799" s="1">
        <f t="shared" si="563"/>
        <v>0.47070881016095495</v>
      </c>
      <c r="M799" s="1"/>
    </row>
    <row r="800" spans="2:13" x14ac:dyDescent="0.3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7.1200130254026019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7.6289078985566654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7.3709325873235887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6.7282152314774653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6.4760402576307756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8.2503924780292799</v>
      </c>
    </row>
    <row r="801" spans="2:11" x14ac:dyDescent="0.3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9.0019000817724155</v>
      </c>
      <c r="G801" s="1">
        <f t="shared" ref="G801:K801" si="564">G802</f>
        <v>10.609942059957206</v>
      </c>
      <c r="H801" s="1">
        <f t="shared" si="564"/>
        <v>9.8624041668582834</v>
      </c>
      <c r="I801" s="1">
        <f t="shared" si="564"/>
        <v>9.3545387788461429</v>
      </c>
      <c r="J801" s="1">
        <f t="shared" si="564"/>
        <v>11.120599997062094</v>
      </c>
      <c r="K801" s="1">
        <f t="shared" si="564"/>
        <v>8.8134395980820308</v>
      </c>
    </row>
    <row r="802" spans="2:11" x14ac:dyDescent="0.3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9.0019000817724155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10.609942059957206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9.8624041668582834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9.3545387788461429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11.120599997062094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8.8134395980820308</v>
      </c>
    </row>
    <row r="803" spans="2:11" x14ac:dyDescent="0.3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0.62578927773692261</v>
      </c>
      <c r="G803" s="1">
        <f t="shared" ref="G803:K803" si="566">G804</f>
        <v>0.73757390345390572</v>
      </c>
      <c r="H803" s="1">
        <f t="shared" si="566"/>
        <v>0.73754823578837281</v>
      </c>
      <c r="I803" s="1">
        <f t="shared" si="566"/>
        <v>0.73549626486535402</v>
      </c>
      <c r="J803" s="1">
        <f t="shared" si="566"/>
        <v>0.7314246504841333</v>
      </c>
      <c r="K803" s="1">
        <f t="shared" si="566"/>
        <v>0.72737187061978481</v>
      </c>
    </row>
    <row r="804" spans="2:11" x14ac:dyDescent="0.3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0.62578927773692261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0.73757390345390572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0.73754823578837281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0.73549626486535402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0.7314246504841333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0.72737187061978481</v>
      </c>
    </row>
    <row r="805" spans="2:11" x14ac:dyDescent="0.3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7.7980430551037294</v>
      </c>
      <c r="G805" s="1">
        <f>[1]Industry!C$21</f>
        <v>8.0801642011102981</v>
      </c>
      <c r="H805" s="1">
        <f>[1]Industry!D$21</f>
        <v>5.6082804528839523</v>
      </c>
      <c r="I805" s="1">
        <f>[1]Industry!E$21</f>
        <v>5.5456183344082062</v>
      </c>
      <c r="J805" s="1">
        <f>[1]Industry!F$21</f>
        <v>5.4552982478877832</v>
      </c>
      <c r="K805" s="1">
        <f>[1]Industry!G$21</f>
        <v>1.8741504163635977E-3</v>
      </c>
    </row>
    <row r="806" spans="2:11" x14ac:dyDescent="0.3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7.7980430551037294</v>
      </c>
      <c r="G806" s="1">
        <f t="shared" ref="G806:K806" si="568">G805</f>
        <v>8.0801642011102981</v>
      </c>
      <c r="H806" s="1">
        <f t="shared" si="568"/>
        <v>5.6082804528839523</v>
      </c>
      <c r="I806" s="1">
        <f t="shared" si="568"/>
        <v>5.5456183344082062</v>
      </c>
      <c r="J806" s="1">
        <f t="shared" si="568"/>
        <v>5.4552982478877832</v>
      </c>
      <c r="K806" s="1">
        <f t="shared" si="568"/>
        <v>1.8741504163635977E-3</v>
      </c>
    </row>
    <row r="807" spans="2:11" x14ac:dyDescent="0.3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7.7980430551037294</v>
      </c>
      <c r="G808" s="1">
        <f t="shared" ref="G808:K808" si="569">G806</f>
        <v>8.0801642011102981</v>
      </c>
      <c r="H808" s="1">
        <f t="shared" si="569"/>
        <v>5.6082804528839523</v>
      </c>
      <c r="I808" s="1">
        <f t="shared" si="569"/>
        <v>5.5456183344082062</v>
      </c>
      <c r="J808" s="1">
        <f t="shared" si="569"/>
        <v>5.4552982478877832</v>
      </c>
      <c r="K808" s="1">
        <f t="shared" si="569"/>
        <v>1.8741504163635977E-3</v>
      </c>
    </row>
    <row r="809" spans="2:11" x14ac:dyDescent="0.3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6.7642481939351976E-2</v>
      </c>
      <c r="G809" s="1">
        <f>[1]Industry!C$22</f>
        <v>8.5495027839752727E-2</v>
      </c>
      <c r="H809" s="1">
        <f>[1]Industry!D$22</f>
        <v>8.4033770185846082E-2</v>
      </c>
      <c r="I809" s="1">
        <f>[1]Industry!E$22</f>
        <v>8.637873056086981E-2</v>
      </c>
      <c r="J809" s="1">
        <f>[1]Industry!F$22</f>
        <v>5.9052595175042626E-2</v>
      </c>
      <c r="K809" s="1">
        <f>[1]Industry!G$22</f>
        <v>5.3521715071254992E-2</v>
      </c>
    </row>
    <row r="810" spans="2:11" x14ac:dyDescent="0.3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6.7642481939351976E-2</v>
      </c>
      <c r="G810" s="1">
        <f t="shared" ref="G810:K810" si="572">G809</f>
        <v>8.5495027839752727E-2</v>
      </c>
      <c r="H810" s="1">
        <f t="shared" si="572"/>
        <v>8.4033770185846082E-2</v>
      </c>
      <c r="I810" s="1">
        <f t="shared" si="572"/>
        <v>8.637873056086981E-2</v>
      </c>
      <c r="J810" s="1">
        <f t="shared" si="572"/>
        <v>5.9052595175042626E-2</v>
      </c>
      <c r="K810" s="1">
        <f t="shared" si="572"/>
        <v>5.3521715071254992E-2</v>
      </c>
    </row>
    <row r="811" spans="2:11" x14ac:dyDescent="0.3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0</v>
      </c>
      <c r="I811" s="1">
        <f>[1]Industry!E$23</f>
        <v>5.4872841909232931E-2</v>
      </c>
      <c r="J811" s="1">
        <f>[1]Industry!F$23</f>
        <v>5.267579279179694</v>
      </c>
      <c r="K811" s="1">
        <f>[1]Industry!G$23</f>
        <v>19.285113936129154</v>
      </c>
    </row>
    <row r="812" spans="2:11" x14ac:dyDescent="0.3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0</v>
      </c>
      <c r="I812" s="1">
        <f t="shared" si="575"/>
        <v>5.4872841909232931E-2</v>
      </c>
      <c r="J812" s="1">
        <f t="shared" si="575"/>
        <v>5.267579279179694</v>
      </c>
      <c r="K812" s="1">
        <f t="shared" si="575"/>
        <v>19.285113936129154</v>
      </c>
    </row>
    <row r="813" spans="2:11" x14ac:dyDescent="0.3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0.74848880248304828</v>
      </c>
      <c r="G813" s="1">
        <f>[1]Industry!C$24</f>
        <v>0.94973391743813895</v>
      </c>
      <c r="H813" s="1">
        <f>[1]Industry!D$24</f>
        <v>2.1614909930112209</v>
      </c>
      <c r="I813" s="1">
        <f>[1]Industry!E$24</f>
        <v>3.8846676978288639</v>
      </c>
      <c r="J813" s="1">
        <f>[1]Industry!F$24</f>
        <v>4.3158495535177179</v>
      </c>
      <c r="K813" s="1">
        <f>[1]Industry!G$24</f>
        <v>4.3820511396054096</v>
      </c>
    </row>
    <row r="814" spans="2:11" x14ac:dyDescent="0.3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0.74848880248304828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0.94973391743813895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2.1582866448077458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3.8813487767163535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4.3083293044454898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4.3742795092742073</v>
      </c>
    </row>
    <row r="815" spans="2:11" x14ac:dyDescent="0.3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3.2043482034751491E-3</v>
      </c>
      <c r="I815" s="1">
        <f t="shared" si="580"/>
        <v>3.3189211125104201E-3</v>
      </c>
      <c r="J815" s="1">
        <f t="shared" si="580"/>
        <v>7.5202490722281468E-3</v>
      </c>
      <c r="K815" s="1">
        <f t="shared" si="580"/>
        <v>7.7716303312023172E-3</v>
      </c>
    </row>
    <row r="816" spans="2:11" x14ac:dyDescent="0.3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72.708289524069187</v>
      </c>
      <c r="G816" s="17">
        <f>[1]Industry!C$71</f>
        <v>74.111370928664698</v>
      </c>
      <c r="H816" s="17">
        <f>[1]Industry!D$71</f>
        <v>76.154623097315309</v>
      </c>
      <c r="I816" s="17">
        <f>[1]Industry!E$71</f>
        <v>77.13139789670835</v>
      </c>
      <c r="J816" s="17">
        <f>[1]Industry!F$71</f>
        <v>78.265358095290964</v>
      </c>
      <c r="K816" s="17">
        <f>[1]Industry!G$71</f>
        <v>78.892763961861519</v>
      </c>
    </row>
    <row r="817" spans="2:13" x14ac:dyDescent="0.3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58.985467481540837</v>
      </c>
      <c r="G817" s="18">
        <f t="shared" ref="G817:K817" si="581">SUM(G818:G820)</f>
        <v>61.647134632447759</v>
      </c>
      <c r="H817" s="18">
        <f t="shared" si="581"/>
        <v>65.586995467019719</v>
      </c>
      <c r="I817" s="18">
        <f t="shared" si="581"/>
        <v>69.354141455539093</v>
      </c>
      <c r="J817" s="18">
        <f t="shared" si="581"/>
        <v>70.851237048049455</v>
      </c>
      <c r="K817" s="18">
        <f t="shared" si="581"/>
        <v>72.221440118219732</v>
      </c>
    </row>
    <row r="818" spans="2:13" x14ac:dyDescent="0.3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9.8139001376275363</v>
      </c>
      <c r="G818" s="1">
        <f>[1]Industry!C$55</f>
        <v>10.335083986004959</v>
      </c>
      <c r="H818" s="1">
        <f>[1]Industry!D$55</f>
        <v>10.689979664523213</v>
      </c>
      <c r="I818" s="1">
        <f>[1]Industry!E$55</f>
        <v>10.689980934309586</v>
      </c>
      <c r="J818" s="1">
        <f>[1]Industry!F$55</f>
        <v>10.689982030504677</v>
      </c>
      <c r="K818" s="1">
        <f>[1]Industry!G$55</f>
        <v>10.689982553634433</v>
      </c>
      <c r="L818" s="1"/>
      <c r="M818" s="1"/>
    </row>
    <row r="819" spans="2:13" x14ac:dyDescent="0.3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1.1081696917423047</v>
      </c>
      <c r="G819" s="1">
        <f>[1]Industry!C$56</f>
        <v>1.400798753675482</v>
      </c>
      <c r="H819" s="1">
        <f>[1]Industry!D$56</f>
        <v>3.1657144930613983</v>
      </c>
      <c r="I819" s="1">
        <f>[1]Industry!E$56</f>
        <v>5.6425827814940197</v>
      </c>
      <c r="J819" s="1">
        <f>[1]Industry!F$56</f>
        <v>6.1601371320171463</v>
      </c>
      <c r="K819" s="1">
        <f>[1]Industry!G$56</f>
        <v>6.1601811017508803</v>
      </c>
    </row>
    <row r="820" spans="2:13" x14ac:dyDescent="0.3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49.911251892767318</v>
      </c>
      <c r="H820" s="1">
        <f>[1]Industry!D$3-([1]Industry!D$6-[1]Industry!D$70)</f>
        <v>51.731301309435111</v>
      </c>
      <c r="I820" s="1">
        <f>[1]Industry!E$3-([1]Industry!E$6-[1]Industry!E$70)</f>
        <v>53.021577739735491</v>
      </c>
      <c r="J820" s="1">
        <f>[1]Industry!F$3-([1]Industry!F$6-[1]Industry!F$70)</f>
        <v>54.001117885527634</v>
      </c>
      <c r="K820" s="1">
        <f>[1]Industry!G$3-([1]Industry!G$6-[1]Industry!G$70)</f>
        <v>55.371276462834423</v>
      </c>
    </row>
    <row r="821" spans="2:13" x14ac:dyDescent="0.3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8.7635318698232503</v>
      </c>
      <c r="G821" s="1">
        <f t="shared" ref="G821:K821" si="583">SUM(G822:G823)</f>
        <v>6.3122695968355318</v>
      </c>
      <c r="H821" s="1">
        <f t="shared" si="583"/>
        <v>6.2303302018572069</v>
      </c>
      <c r="I821" s="1">
        <f t="shared" si="583"/>
        <v>4.8166676793619647</v>
      </c>
      <c r="J821" s="1">
        <f t="shared" si="583"/>
        <v>2.3824486413690207</v>
      </c>
      <c r="K821" s="1">
        <f t="shared" si="583"/>
        <v>0.18174957095119423</v>
      </c>
    </row>
    <row r="822" spans="2:13" x14ac:dyDescent="0.3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6.9177090160233128</v>
      </c>
      <c r="G822" s="1">
        <f>[1]Industry!C$57</f>
        <v>6.3111321455770186</v>
      </c>
      <c r="H822" s="1">
        <f>[1]Industry!D$57</f>
        <v>6.227295143920534</v>
      </c>
      <c r="I822" s="1">
        <f>[1]Industry!E$57</f>
        <v>4.8160461461247648</v>
      </c>
      <c r="J822" s="1">
        <f>[1]Industry!F$57</f>
        <v>2.3807455324147955</v>
      </c>
      <c r="K822" s="1">
        <f>[1]Industry!G$57</f>
        <v>0.18174957095119423</v>
      </c>
    </row>
    <row r="823" spans="2:13" x14ac:dyDescent="0.3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1.8458228537999382</v>
      </c>
      <c r="G823" s="1">
        <f>[1]Industry!C$58</f>
        <v>1.1374512585133614E-3</v>
      </c>
      <c r="H823" s="1">
        <f>[1]Industry!D$58</f>
        <v>3.0350579366729053E-3</v>
      </c>
      <c r="I823" s="1">
        <f>[1]Industry!E$58</f>
        <v>6.2153323720024302E-4</v>
      </c>
      <c r="J823" s="1">
        <f>[1]Industry!F$58</f>
        <v>1.7031089542251042E-3</v>
      </c>
      <c r="K823" s="1">
        <f>[1]Industry!G$58</f>
        <v>0</v>
      </c>
    </row>
    <row r="824" spans="2:13" x14ac:dyDescent="0.3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28.930286177768071</v>
      </c>
      <c r="G824" s="1">
        <f t="shared" ref="G824:K824" si="584">SUM(G825:G827)</f>
        <v>25.698176812452822</v>
      </c>
      <c r="H824" s="1">
        <f t="shared" si="584"/>
        <v>27.699088128309249</v>
      </c>
      <c r="I824" s="1">
        <f t="shared" si="584"/>
        <v>24.855218485090742</v>
      </c>
      <c r="J824" s="1">
        <f t="shared" si="584"/>
        <v>16.793576561047342</v>
      </c>
      <c r="K824" s="1">
        <f t="shared" si="584"/>
        <v>8.3980559941158646</v>
      </c>
    </row>
    <row r="825" spans="2:13" x14ac:dyDescent="0.3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28.619772362322969</v>
      </c>
      <c r="G825" s="1">
        <f>[1]Industry!C$59</f>
        <v>25.305657992572087</v>
      </c>
      <c r="H825" s="1">
        <f>[1]Industry!D$59</f>
        <v>24.246874412999436</v>
      </c>
      <c r="I825" s="1">
        <f>[1]Industry!E$59</f>
        <v>18.994718285036846</v>
      </c>
      <c r="J825" s="1">
        <f>[1]Industry!F$59</f>
        <v>10.924780540353588</v>
      </c>
      <c r="K825" s="1">
        <f>[1]Industry!G$59</f>
        <v>2.4551883782508104</v>
      </c>
    </row>
    <row r="826" spans="2:13" x14ac:dyDescent="0.3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6.823346575986382E-3</v>
      </c>
      <c r="I826" s="1">
        <f>[1]Industry!E$60</f>
        <v>6.9176038388142781E-3</v>
      </c>
      <c r="J826" s="1">
        <f>[1]Industry!F$60</f>
        <v>1.5071216383447886E-2</v>
      </c>
      <c r="K826" s="1">
        <f>[1]Industry!G$60</f>
        <v>1.5037526899681597E-2</v>
      </c>
    </row>
    <row r="827" spans="2:13" x14ac:dyDescent="0.3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0.31051381544510243</v>
      </c>
      <c r="G827" s="1">
        <f>[1]Industry!C$68</f>
        <v>0.39251881988073595</v>
      </c>
      <c r="H827" s="1">
        <f>[1]Industry!D$68</f>
        <v>3.4453903687338272</v>
      </c>
      <c r="I827" s="1">
        <f>[1]Industry!E$68</f>
        <v>5.8535825962150803</v>
      </c>
      <c r="J827" s="1">
        <f>[1]Industry!F$68</f>
        <v>5.8537248043103052</v>
      </c>
      <c r="K827" s="1">
        <f>[1]Industry!G$68</f>
        <v>5.9278300889653721</v>
      </c>
    </row>
    <row r="828" spans="2:13" x14ac:dyDescent="0.3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2.3674032536860152</v>
      </c>
      <c r="G828" s="1">
        <f t="shared" ref="G828:K828" si="587">G829</f>
        <v>2.307501917082424</v>
      </c>
      <c r="H828" s="1">
        <f t="shared" si="587"/>
        <v>2.1535198922183278</v>
      </c>
      <c r="I828" s="1">
        <f t="shared" si="587"/>
        <v>4.9429279395079336E-4</v>
      </c>
      <c r="J828" s="1">
        <f t="shared" si="587"/>
        <v>1.3597536121695522E-3</v>
      </c>
      <c r="K828" s="1">
        <f t="shared" si="587"/>
        <v>3.9966505808513951E-4</v>
      </c>
    </row>
    <row r="829" spans="2:13" x14ac:dyDescent="0.3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2.3674032536860152</v>
      </c>
      <c r="G829" s="1">
        <f>[1]Industry!C$61</f>
        <v>2.307501917082424</v>
      </c>
      <c r="H829" s="1">
        <f>[1]Industry!D$61</f>
        <v>2.1535198922183278</v>
      </c>
      <c r="I829" s="1">
        <f>[1]Industry!E$61</f>
        <v>4.9429279395079336E-4</v>
      </c>
      <c r="J829" s="1">
        <f>[1]Industry!F$61</f>
        <v>1.3597536121695522E-3</v>
      </c>
      <c r="K829" s="1">
        <f>[1]Industry!G$61</f>
        <v>3.9966505808513951E-4</v>
      </c>
    </row>
    <row r="830" spans="2:13" x14ac:dyDescent="0.3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11.767348537811166</v>
      </c>
      <c r="G830" s="1">
        <f t="shared" ref="G830:K830" si="588">G831+G841</f>
        <v>12.635416010327397</v>
      </c>
      <c r="H830" s="1">
        <f t="shared" si="588"/>
        <v>12.531137730634546</v>
      </c>
      <c r="I830" s="1">
        <f t="shared" si="588"/>
        <v>13.759453341806466</v>
      </c>
      <c r="J830" s="1">
        <f t="shared" si="588"/>
        <v>15.569074405630829</v>
      </c>
      <c r="K830" s="1">
        <f t="shared" si="588"/>
        <v>19.186836966288276</v>
      </c>
    </row>
    <row r="831" spans="2:13" x14ac:dyDescent="0.3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5.18506550809151</v>
      </c>
      <c r="G831" s="1">
        <f>[1]Industry!C$62</f>
        <v>5.5675657363611286</v>
      </c>
      <c r="H831" s="1">
        <f>[1]Industry!D$62</f>
        <v>5.6803975306367445</v>
      </c>
      <c r="I831" s="1">
        <f>[1]Industry!E$62</f>
        <v>7.4727653180255036</v>
      </c>
      <c r="J831" s="1">
        <f>[1]Industry!F$62</f>
        <v>9.4538967260432401</v>
      </c>
      <c r="K831" s="1">
        <f>[1]Industry!G$62</f>
        <v>11.348964112160466</v>
      </c>
      <c r="M831" s="1"/>
    </row>
    <row r="832" spans="2:13" x14ac:dyDescent="0.3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1.1210740237202974</v>
      </c>
      <c r="G832" s="1">
        <f t="shared" ref="G832:K832" si="589">IFERROR(G791/G$790,0)*G$831</f>
        <v>1.9720003620934008</v>
      </c>
      <c r="H832" s="1">
        <f t="shared" si="589"/>
        <v>0.14358939932928269</v>
      </c>
      <c r="I832" s="1">
        <f t="shared" si="589"/>
        <v>1.3283418404383494</v>
      </c>
      <c r="J832" s="1">
        <f t="shared" si="589"/>
        <v>0</v>
      </c>
      <c r="K832" s="1">
        <f t="shared" si="589"/>
        <v>0</v>
      </c>
    </row>
    <row r="833" spans="2:13" x14ac:dyDescent="0.3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0.93363118003772094</v>
      </c>
      <c r="G833" s="1">
        <f t="shared" si="590"/>
        <v>9.7211495349724716E-2</v>
      </c>
      <c r="H833" s="1">
        <f t="shared" si="590"/>
        <v>5.8279845587387004E-2</v>
      </c>
      <c r="I833" s="1">
        <f t="shared" si="590"/>
        <v>0.66694308986506279</v>
      </c>
      <c r="J833" s="1">
        <f t="shared" si="590"/>
        <v>0.70186818449819255</v>
      </c>
      <c r="K833" s="1">
        <f t="shared" si="590"/>
        <v>0.44316015780365742</v>
      </c>
    </row>
    <row r="834" spans="2:13" x14ac:dyDescent="0.3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6.0913269725263192E-3</v>
      </c>
      <c r="K834" s="1">
        <f t="shared" si="590"/>
        <v>0.2562520726251129</v>
      </c>
    </row>
    <row r="835" spans="2:13" x14ac:dyDescent="0.3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3.8147910756361893E-4</v>
      </c>
      <c r="J835" s="1">
        <f t="shared" si="590"/>
        <v>2.5589986317173198E-3</v>
      </c>
      <c r="K835" s="1">
        <f t="shared" si="590"/>
        <v>9.0431770509988047E-4</v>
      </c>
    </row>
    <row r="836" spans="2:13" x14ac:dyDescent="0.3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2.3339213366395262</v>
      </c>
      <c r="G836" s="1">
        <f t="shared" si="590"/>
        <v>1.7692316935001808</v>
      </c>
      <c r="H836" s="1">
        <f t="shared" si="590"/>
        <v>2.3995744370085204</v>
      </c>
      <c r="I836" s="1">
        <f t="shared" si="590"/>
        <v>2.2726839072767939</v>
      </c>
      <c r="J836" s="1">
        <f t="shared" si="590"/>
        <v>0.97641797923484663</v>
      </c>
      <c r="K836" s="1">
        <f t="shared" si="590"/>
        <v>4.8941258373376038E-4</v>
      </c>
    </row>
    <row r="837" spans="2:13" x14ac:dyDescent="0.3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0.52680575736693658</v>
      </c>
      <c r="K837" s="1">
        <f t="shared" si="590"/>
        <v>1.9058050002545717</v>
      </c>
    </row>
    <row r="838" spans="2:13" x14ac:dyDescent="0.3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0.79643896769396505</v>
      </c>
      <c r="G838" s="1">
        <f t="shared" si="590"/>
        <v>1.7291221854178216</v>
      </c>
      <c r="H838" s="1">
        <f t="shared" si="590"/>
        <v>3.0789538487115546</v>
      </c>
      <c r="I838" s="1">
        <f t="shared" si="590"/>
        <v>3.2011523690539958</v>
      </c>
      <c r="J838" s="1">
        <f t="shared" si="590"/>
        <v>2.4897577799214243</v>
      </c>
      <c r="K838" s="1">
        <f t="shared" si="590"/>
        <v>2.0177556889628243</v>
      </c>
    </row>
    <row r="839" spans="2:13" x14ac:dyDescent="0.3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3.5582818208166764</v>
      </c>
      <c r="K839" s="1">
        <f t="shared" si="590"/>
        <v>6.278442010943782</v>
      </c>
    </row>
    <row r="840" spans="2:13" x14ac:dyDescent="0.3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3.2626322837381082E-3</v>
      </c>
      <c r="J840" s="1">
        <f t="shared" si="590"/>
        <v>1.1921148786009204</v>
      </c>
      <c r="K840" s="1">
        <f t="shared" si="590"/>
        <v>0.44615545128168294</v>
      </c>
      <c r="M840" s="1"/>
    </row>
    <row r="841" spans="2:13" x14ac:dyDescent="0.3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6.5822830297196573</v>
      </c>
      <c r="G841" s="1">
        <f>[1]Industry!C$63</f>
        <v>7.0678502739662692</v>
      </c>
      <c r="H841" s="1">
        <f>[1]Industry!D$63</f>
        <v>6.8507401999978015</v>
      </c>
      <c r="I841" s="1">
        <f>[1]Industry!E$63</f>
        <v>6.2866880237809628</v>
      </c>
      <c r="J841" s="1">
        <f>[1]Industry!F$63</f>
        <v>6.1151776795875898</v>
      </c>
      <c r="K841" s="1">
        <f>[1]Industry!G$63</f>
        <v>7.8378728541278102</v>
      </c>
    </row>
    <row r="842" spans="2:13" x14ac:dyDescent="0.3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5.3111210482457301</v>
      </c>
      <c r="G842" s="1">
        <f t="shared" ref="G842:K842" si="591">G843</f>
        <v>6.266939110081398</v>
      </c>
      <c r="H842" s="1">
        <f t="shared" si="591"/>
        <v>5.8352557987244813</v>
      </c>
      <c r="I842" s="1">
        <f t="shared" si="591"/>
        <v>5.5503596754487132</v>
      </c>
      <c r="J842" s="1">
        <f t="shared" si="591"/>
        <v>6.6352913315803788</v>
      </c>
      <c r="K842" s="1">
        <f t="shared" si="591"/>
        <v>5.288063758849221</v>
      </c>
    </row>
    <row r="843" spans="2:13" x14ac:dyDescent="0.3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5.3111210482457301</v>
      </c>
      <c r="G843" s="1">
        <f>[1]Industry!C$64</f>
        <v>6.266939110081398</v>
      </c>
      <c r="H843" s="1">
        <f>[1]Industry!D$64</f>
        <v>5.8352557987244813</v>
      </c>
      <c r="I843" s="1">
        <f>[1]Industry!E$64</f>
        <v>5.5503596754487132</v>
      </c>
      <c r="J843" s="1">
        <f>[1]Industry!F$64</f>
        <v>6.6352913315803788</v>
      </c>
      <c r="K843" s="1">
        <f>[1]Industry!G$64</f>
        <v>5.288063758849221</v>
      </c>
    </row>
    <row r="844" spans="2:13" x14ac:dyDescent="0.3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0.46151959233098044</v>
      </c>
      <c r="G844" s="1">
        <f t="shared" ref="G844:K844" si="592">G845</f>
        <v>0.54457539871680072</v>
      </c>
      <c r="H844" s="1">
        <f t="shared" si="592"/>
        <v>0.54547838271848414</v>
      </c>
      <c r="I844" s="1">
        <f t="shared" si="592"/>
        <v>0.54549306310847101</v>
      </c>
      <c r="J844" s="1">
        <f t="shared" si="592"/>
        <v>0.54552088515274966</v>
      </c>
      <c r="K844" s="1">
        <f t="shared" si="592"/>
        <v>0.54552890296483814</v>
      </c>
    </row>
    <row r="845" spans="2:13" x14ac:dyDescent="0.3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0.46151959233098044</v>
      </c>
      <c r="G845" s="1">
        <f>[1]Industry!C$65</f>
        <v>0.54457539871680072</v>
      </c>
      <c r="H845" s="1">
        <f>[1]Industry!D$65</f>
        <v>0.54547838271848414</v>
      </c>
      <c r="I845" s="1">
        <f>[1]Industry!E$65</f>
        <v>0.54549306310847101</v>
      </c>
      <c r="J845" s="1">
        <f>[1]Industry!F$65</f>
        <v>0.54552088515274966</v>
      </c>
      <c r="K845" s="1">
        <f>[1]Industry!G$65</f>
        <v>0.54552890296483814</v>
      </c>
    </row>
    <row r="846" spans="2:13" x14ac:dyDescent="0.3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4.1173667330947703</v>
      </c>
      <c r="G846" s="1">
        <f t="shared" ref="G846:K846" si="593">G847</f>
        <v>4.2663266981862371</v>
      </c>
      <c r="H846" s="1">
        <f t="shared" si="593"/>
        <v>2.9611720791227309</v>
      </c>
      <c r="I846" s="1">
        <f t="shared" si="593"/>
        <v>2.9280864805675333</v>
      </c>
      <c r="J846" s="1">
        <f t="shared" si="593"/>
        <v>2.8803974748847501</v>
      </c>
      <c r="K846" s="1">
        <f t="shared" si="593"/>
        <v>1.0195378265017967E-3</v>
      </c>
    </row>
    <row r="847" spans="2:13" x14ac:dyDescent="0.3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4.1173667330947703</v>
      </c>
      <c r="G847" s="1">
        <f>[1]Industry!C$66</f>
        <v>4.2663266981862371</v>
      </c>
      <c r="H847" s="1">
        <f>[1]Industry!D$66</f>
        <v>2.9611720791227309</v>
      </c>
      <c r="I847" s="1">
        <f>[1]Industry!E$66</f>
        <v>2.9280864805675333</v>
      </c>
      <c r="J847" s="1">
        <f>[1]Industry!F$66</f>
        <v>2.8803974748847501</v>
      </c>
      <c r="K847" s="1">
        <f>[1]Industry!G$66</f>
        <v>1.0195378265017967E-3</v>
      </c>
    </row>
    <row r="848" spans="2:13" x14ac:dyDescent="0.3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6.7642481939351976E-2</v>
      </c>
      <c r="G848" s="1">
        <f t="shared" ref="G848:K848" si="594">G849</f>
        <v>8.5495027839752727E-2</v>
      </c>
      <c r="H848" s="1">
        <f t="shared" si="594"/>
        <v>8.4033770185846082E-2</v>
      </c>
      <c r="I848" s="1">
        <f t="shared" si="594"/>
        <v>8.637873056086981E-2</v>
      </c>
      <c r="J848" s="1">
        <f t="shared" si="594"/>
        <v>5.9052595175042626E-2</v>
      </c>
      <c r="K848" s="1">
        <f t="shared" si="594"/>
        <v>5.3521715071254992E-2</v>
      </c>
    </row>
    <row r="849" spans="2:11" x14ac:dyDescent="0.3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6.7642481939351976E-2</v>
      </c>
      <c r="G849" s="1">
        <f>[1]Industry!C$67</f>
        <v>8.5495027839752727E-2</v>
      </c>
      <c r="H849" s="1">
        <f>[1]Industry!D$67</f>
        <v>8.4033770185846082E-2</v>
      </c>
      <c r="I849" s="1">
        <f>[1]Industry!E$67</f>
        <v>8.637873056086981E-2</v>
      </c>
      <c r="J849" s="1">
        <f>[1]Industry!F$67</f>
        <v>5.9052595175042626E-2</v>
      </c>
      <c r="K849" s="1">
        <f>[1]Industry!G$67</f>
        <v>5.3521715071254992E-2</v>
      </c>
    </row>
    <row r="850" spans="2:11" x14ac:dyDescent="0.3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2.2871747775673412E-2</v>
      </c>
      <c r="J850" s="1">
        <f t="shared" si="595"/>
        <v>3.9522409742187428</v>
      </c>
      <c r="K850" s="1">
        <f t="shared" si="595"/>
        <v>15.587430488075192</v>
      </c>
    </row>
    <row r="851" spans="2:11" x14ac:dyDescent="0.3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2.2871747775673412E-2</v>
      </c>
      <c r="J851" s="1">
        <f>[1]Industry!F$69</f>
        <v>3.9522409742187428</v>
      </c>
      <c r="K851" s="1">
        <f>[1]Industry!G$69</f>
        <v>15.587430488075192</v>
      </c>
    </row>
    <row r="852" spans="2:11" x14ac:dyDescent="0.3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4.8943326531739437</v>
      </c>
      <c r="H852" s="1">
        <f t="shared" si="596"/>
        <v>4.8943599717836257</v>
      </c>
      <c r="I852" s="1">
        <f t="shared" si="596"/>
        <v>9.0491226464964445</v>
      </c>
      <c r="J852" s="1">
        <f t="shared" si="596"/>
        <v>13.944066667285224</v>
      </c>
      <c r="K852" s="1">
        <f t="shared" si="596"/>
        <v>14.161703852141345</v>
      </c>
    </row>
    <row r="853" spans="2:11" x14ac:dyDescent="0.3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0.63554503571205423</v>
      </c>
      <c r="H853" s="1">
        <f>[1]Industry!D$6-H854</f>
        <v>0.63544701582379659</v>
      </c>
      <c r="I853" s="1">
        <f>[1]Industry!E$6-I854</f>
        <v>0.81531196210607959</v>
      </c>
      <c r="J853" s="1">
        <f>[1]Industry!F$6-J854</f>
        <v>1.3477903571870975</v>
      </c>
      <c r="K853" s="1">
        <f>[1]Industry!G$6-K854</f>
        <v>1.3617101448655742</v>
      </c>
    </row>
    <row r="854" spans="2:11" x14ac:dyDescent="0.3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4.2587876174618895</v>
      </c>
      <c r="H854" s="1">
        <f>[1]Industry!D$70</f>
        <v>4.2589129559598291</v>
      </c>
      <c r="I854" s="1">
        <f>[1]Industry!E$70</f>
        <v>8.2338106843903649</v>
      </c>
      <c r="J854" s="1">
        <f>[1]Industry!F$70</f>
        <v>12.596276310098126</v>
      </c>
      <c r="K854" s="1">
        <f>[1]Industry!G$70</f>
        <v>12.799993707275771</v>
      </c>
    </row>
    <row r="855" spans="2:11" x14ac:dyDescent="0.3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0.84261542941328327</v>
      </c>
      <c r="G856" s="4">
        <f t="shared" ref="G856:K856" si="597">IFERROR(G818/G763,"-")</f>
        <v>0.843062365139853</v>
      </c>
      <c r="H856" s="4">
        <f t="shared" si="597"/>
        <v>0.84373276872970704</v>
      </c>
      <c r="I856" s="4">
        <f t="shared" si="597"/>
        <v>0.84485010804612992</v>
      </c>
      <c r="J856" s="4">
        <f t="shared" si="597"/>
        <v>0.84708478667897724</v>
      </c>
      <c r="K856" s="4">
        <f t="shared" si="597"/>
        <v>0.84931946531182301</v>
      </c>
    </row>
    <row r="857" spans="2:11" x14ac:dyDescent="0.3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3.0809801822513316</v>
      </c>
      <c r="G857" s="4">
        <f t="shared" si="600"/>
        <v>3.1055374774069162</v>
      </c>
      <c r="H857" s="4">
        <f t="shared" si="600"/>
        <v>3.1423734201402853</v>
      </c>
      <c r="I857" s="4">
        <f t="shared" si="600"/>
        <v>3.2037666580292523</v>
      </c>
      <c r="J857" s="4">
        <f t="shared" si="600"/>
        <v>3.3265531338071725</v>
      </c>
      <c r="K857" s="4">
        <f t="shared" si="600"/>
        <v>3.449339609585091</v>
      </c>
    </row>
    <row r="858" spans="2:11" x14ac:dyDescent="0.3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0.99999996499994859</v>
      </c>
      <c r="H858" s="4">
        <f t="shared" si="601"/>
        <v>0.99999996590349549</v>
      </c>
      <c r="I858" s="4">
        <f t="shared" si="601"/>
        <v>1.0000025482123367</v>
      </c>
      <c r="J858" s="4">
        <f t="shared" si="601"/>
        <v>1.0000058135101328</v>
      </c>
      <c r="K858" s="4">
        <f t="shared" si="601"/>
        <v>0.96412362733347645</v>
      </c>
    </row>
    <row r="859" spans="2:11" x14ac:dyDescent="0.3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0.77746213224363536</v>
      </c>
      <c r="G859" s="4">
        <f t="shared" ref="G859:K860" si="602">IFERROR(G822/G767,"-")</f>
        <v>0.77871988564932382</v>
      </c>
      <c r="H859" s="4">
        <f t="shared" si="602"/>
        <v>0.78060651575785533</v>
      </c>
      <c r="I859" s="4">
        <f t="shared" si="602"/>
        <v>0.78375089927207708</v>
      </c>
      <c r="J859" s="4">
        <f t="shared" si="602"/>
        <v>0.79003966630051958</v>
      </c>
      <c r="K859" s="4">
        <f t="shared" si="602"/>
        <v>0.79632843332896053</v>
      </c>
    </row>
    <row r="860" spans="2:11" x14ac:dyDescent="0.3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0.67612499999999998</v>
      </c>
      <c r="G860" s="4">
        <f t="shared" si="602"/>
        <v>0.67905000000000093</v>
      </c>
      <c r="H860" s="4">
        <f t="shared" si="602"/>
        <v>0.6834374999999997</v>
      </c>
      <c r="I860" s="4">
        <f t="shared" si="602"/>
        <v>0.69074999999999942</v>
      </c>
      <c r="J860" s="4">
        <f t="shared" si="602"/>
        <v>0.7053750000000002</v>
      </c>
      <c r="K860" s="4" t="str">
        <f t="shared" si="602"/>
        <v>-</v>
      </c>
    </row>
    <row r="861" spans="2:11" x14ac:dyDescent="0.3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0.80517434208409067</v>
      </c>
      <c r="G861" s="4">
        <f t="shared" ref="G861:K863" si="603">IFERROR(G825/G777,"-")</f>
        <v>0.80589438985154493</v>
      </c>
      <c r="H861" s="4">
        <f t="shared" si="603"/>
        <v>0.80666775589938911</v>
      </c>
      <c r="I861" s="4">
        <f t="shared" si="603"/>
        <v>0.80931403219045561</v>
      </c>
      <c r="J861" s="4">
        <f t="shared" si="603"/>
        <v>0.83513107032738843</v>
      </c>
      <c r="K861" s="4">
        <f t="shared" si="603"/>
        <v>0.83860400282364789</v>
      </c>
    </row>
    <row r="862" spans="2:11" x14ac:dyDescent="0.3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3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0.69891584876270041</v>
      </c>
      <c r="G863" s="4">
        <f t="shared" si="603"/>
        <v>0.70176388478753837</v>
      </c>
      <c r="H863" s="4">
        <f t="shared" si="603"/>
        <v>0.71100000000000019</v>
      </c>
      <c r="I863" s="4">
        <f t="shared" si="603"/>
        <v>0.71100000000000041</v>
      </c>
      <c r="J863" s="4">
        <f t="shared" si="603"/>
        <v>0.71100000000000119</v>
      </c>
      <c r="K863" s="4">
        <f t="shared" si="603"/>
        <v>0.72000000000000031</v>
      </c>
    </row>
    <row r="864" spans="2:11" x14ac:dyDescent="0.3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0.66499999999999992</v>
      </c>
      <c r="G864" s="4">
        <f t="shared" ref="G864:K864" si="604">IFERROR(G829/G788,"-")</f>
        <v>0.66600000000000026</v>
      </c>
      <c r="H864" s="4">
        <f t="shared" si="604"/>
        <v>0.66750000000000009</v>
      </c>
      <c r="I864" s="4">
        <f t="shared" si="604"/>
        <v>0.6699999999999996</v>
      </c>
      <c r="J864" s="4">
        <f t="shared" si="604"/>
        <v>0.67499999999999905</v>
      </c>
      <c r="K864" s="4">
        <f t="shared" si="604"/>
        <v>0.68000000000000027</v>
      </c>
    </row>
    <row r="865" spans="2:12" x14ac:dyDescent="0.3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1.206285438240728</v>
      </c>
      <c r="G865" s="4">
        <f t="shared" ref="G865:K865" si="605">IFERROR(G832/G791,"-")</f>
        <v>0.95182766014073217</v>
      </c>
      <c r="H865" s="4">
        <f t="shared" si="605"/>
        <v>0.9409009846207349</v>
      </c>
      <c r="I865" s="4">
        <f t="shared" si="605"/>
        <v>1.0130782076134568</v>
      </c>
      <c r="J865" s="4" t="str">
        <f t="shared" si="605"/>
        <v>-</v>
      </c>
      <c r="K865" s="4" t="str">
        <f t="shared" si="605"/>
        <v>-</v>
      </c>
    </row>
    <row r="866" spans="2:12" x14ac:dyDescent="0.3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1.206285438240728</v>
      </c>
      <c r="G866" s="4">
        <f t="shared" si="606"/>
        <v>0.95182766014073217</v>
      </c>
      <c r="H866" s="4">
        <f t="shared" si="606"/>
        <v>0.94090098462073479</v>
      </c>
      <c r="I866" s="4">
        <f t="shared" si="606"/>
        <v>1.0130782076134568</v>
      </c>
      <c r="J866" s="4">
        <f t="shared" si="606"/>
        <v>0.94137584804739671</v>
      </c>
      <c r="K866" s="4">
        <f t="shared" si="606"/>
        <v>0.94783747754609449</v>
      </c>
    </row>
    <row r="867" spans="2:12" x14ac:dyDescent="0.3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0.9413758480473966</v>
      </c>
      <c r="K867" s="4">
        <f t="shared" si="606"/>
        <v>0.94783747754609438</v>
      </c>
    </row>
    <row r="868" spans="2:12" x14ac:dyDescent="0.3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1.0130782076134568</v>
      </c>
      <c r="J868" s="4">
        <f t="shared" si="606"/>
        <v>0.94137584804739649</v>
      </c>
      <c r="K868" s="4">
        <f t="shared" si="606"/>
        <v>0.9478374775460946</v>
      </c>
    </row>
    <row r="869" spans="2:12" x14ac:dyDescent="0.3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1.206285438240728</v>
      </c>
      <c r="G869" s="4">
        <f t="shared" si="606"/>
        <v>0.95182766014073217</v>
      </c>
      <c r="H869" s="4">
        <f t="shared" si="606"/>
        <v>0.9409009846207349</v>
      </c>
      <c r="I869" s="4">
        <f t="shared" si="606"/>
        <v>1.0130782076134566</v>
      </c>
      <c r="J869" s="4">
        <f t="shared" si="606"/>
        <v>0.9413758480473966</v>
      </c>
      <c r="K869" s="4">
        <f t="shared" si="606"/>
        <v>0.94783747754609449</v>
      </c>
    </row>
    <row r="870" spans="2:12" x14ac:dyDescent="0.3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0.9413758480473966</v>
      </c>
      <c r="K870" s="4">
        <f t="shared" si="606"/>
        <v>0.94783747754609438</v>
      </c>
    </row>
    <row r="871" spans="2:12" x14ac:dyDescent="0.3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1.2062854382407282</v>
      </c>
      <c r="G871" s="4">
        <f t="shared" si="606"/>
        <v>0.95182766014073228</v>
      </c>
      <c r="H871" s="4">
        <f t="shared" si="606"/>
        <v>0.94090098462073501</v>
      </c>
      <c r="I871" s="4">
        <f t="shared" si="606"/>
        <v>1.0130782076134568</v>
      </c>
      <c r="J871" s="4">
        <f t="shared" si="606"/>
        <v>0.94137584804739682</v>
      </c>
      <c r="K871" s="4">
        <f t="shared" si="606"/>
        <v>0.94783747754609438</v>
      </c>
    </row>
    <row r="872" spans="2:12" x14ac:dyDescent="0.3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0.9413758480473966</v>
      </c>
      <c r="K872" s="4">
        <f t="shared" si="606"/>
        <v>0.94783747754609449</v>
      </c>
    </row>
    <row r="873" spans="2:12" x14ac:dyDescent="0.3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1.0130782076134566</v>
      </c>
      <c r="J873" s="4">
        <f t="shared" si="606"/>
        <v>0.94137584804739682</v>
      </c>
      <c r="K873" s="4">
        <f t="shared" si="606"/>
        <v>0.94783747754609438</v>
      </c>
    </row>
    <row r="874" spans="2:12" x14ac:dyDescent="0.3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0.92447626236575053</v>
      </c>
      <c r="G874" s="4">
        <f t="shared" si="606"/>
        <v>0.92645636412827259</v>
      </c>
      <c r="H874" s="4">
        <f t="shared" si="606"/>
        <v>0.92942651677205601</v>
      </c>
      <c r="I874" s="4">
        <f t="shared" si="606"/>
        <v>0.93437677117835805</v>
      </c>
      <c r="J874" s="4">
        <f t="shared" si="606"/>
        <v>0.944277279990967</v>
      </c>
      <c r="K874" s="4">
        <f>IFERROR(K841/K800,"-")</f>
        <v>0.94999999999999929</v>
      </c>
    </row>
    <row r="875" spans="2:12" x14ac:dyDescent="0.3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0.59000000000000052</v>
      </c>
      <c r="G875" s="4">
        <f t="shared" ref="G875:K875" si="607">IFERROR(G843/G802,"-")</f>
        <v>0.59066666666666745</v>
      </c>
      <c r="H875" s="4">
        <f t="shared" si="607"/>
        <v>0.59166666666666634</v>
      </c>
      <c r="I875" s="4">
        <f t="shared" si="607"/>
        <v>0.59333333333333349</v>
      </c>
      <c r="J875" s="4">
        <f t="shared" si="607"/>
        <v>0.59666666666666635</v>
      </c>
      <c r="K875" s="4">
        <f t="shared" si="607"/>
        <v>0.60000000000000031</v>
      </c>
    </row>
    <row r="876" spans="2:12" x14ac:dyDescent="0.3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0.73750000000000004</v>
      </c>
      <c r="G876" s="4">
        <f t="shared" ref="G876:K876" si="608">IFERROR(G845/G804,"-")</f>
        <v>0.73833333333333373</v>
      </c>
      <c r="H876" s="4">
        <f t="shared" si="608"/>
        <v>0.73958333333333348</v>
      </c>
      <c r="I876" s="4">
        <f t="shared" si="608"/>
        <v>0.74166666666666681</v>
      </c>
      <c r="J876" s="4">
        <f t="shared" si="608"/>
        <v>0.74583333333333368</v>
      </c>
      <c r="K876" s="4">
        <f t="shared" si="608"/>
        <v>0.74999999999999933</v>
      </c>
    </row>
    <row r="877" spans="2:12" x14ac:dyDescent="0.3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0.52800000000000014</v>
      </c>
      <c r="G877" s="4">
        <f t="shared" ref="G877:K877" si="609">IFERROR(G847/G806,"-")</f>
        <v>0.52799999999999991</v>
      </c>
      <c r="H877" s="4">
        <f t="shared" si="609"/>
        <v>0.52800000000000069</v>
      </c>
      <c r="I877" s="4">
        <f t="shared" si="609"/>
        <v>0.52800000000000002</v>
      </c>
      <c r="J877" s="4">
        <f t="shared" si="609"/>
        <v>0.52800000000000014</v>
      </c>
      <c r="K877" s="4">
        <f t="shared" si="609"/>
        <v>0.54399999999999982</v>
      </c>
    </row>
    <row r="878" spans="2:12" x14ac:dyDescent="0.3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3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 t="str">
        <f t="shared" si="611"/>
        <v>-</v>
      </c>
      <c r="I879" s="4">
        <f t="shared" si="611"/>
        <v>0.41681361817392953</v>
      </c>
      <c r="J879" s="4">
        <f t="shared" si="611"/>
        <v>0.7502954895885714</v>
      </c>
      <c r="K879" s="4">
        <f t="shared" si="611"/>
        <v>0.80826229700791963</v>
      </c>
    </row>
    <row r="880" spans="2:12" x14ac:dyDescent="0.3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140.10110697591256</v>
      </c>
      <c r="G880" s="17">
        <f t="shared" si="612"/>
        <v>139.71285275240049</v>
      </c>
      <c r="H880" s="17">
        <f t="shared" si="612"/>
        <v>127.64607696217836</v>
      </c>
      <c r="I880" s="17">
        <f t="shared" si="612"/>
        <v>117.68888134023815</v>
      </c>
      <c r="J880" s="17">
        <f t="shared" si="612"/>
        <v>104.47794578963541</v>
      </c>
      <c r="K880" s="17">
        <f t="shared" si="612"/>
        <v>92.758191995856237</v>
      </c>
      <c r="L880" s="17"/>
    </row>
    <row r="881" spans="2:12" x14ac:dyDescent="0.3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60.950013957346776</v>
      </c>
      <c r="G881" s="1">
        <f>[1]Services!C$11</f>
        <v>60.138946326220193</v>
      </c>
      <c r="H881" s="1">
        <f>[1]Services!D$11</f>
        <v>58.035895679320156</v>
      </c>
      <c r="I881" s="1">
        <f>[1]Services!E$11</f>
        <v>57.648061348213254</v>
      </c>
      <c r="J881" s="1">
        <f>[1]Services!F$11</f>
        <v>56.79901492749628</v>
      </c>
      <c r="K881" s="1">
        <f>[1]Services!G$11</f>
        <v>53.009244713395667</v>
      </c>
    </row>
    <row r="882" spans="2:12" x14ac:dyDescent="0.3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2.6236078997378343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1.1847559976826403E-2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1.0310119140540481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0.589504767720196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0.41738764758739455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0.29980625254741106</v>
      </c>
    </row>
    <row r="883" spans="2:12" x14ac:dyDescent="0.3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1.3316314826964999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1.4252019395054827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2.117448702638558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4.6662982858255733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7.2725486175278613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7.2621673797374422</v>
      </c>
    </row>
    <row r="884" spans="2:12" x14ac:dyDescent="0.3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58.701896826737887</v>
      </c>
      <c r="H884" s="1">
        <f>[1]Services!D$11-[1]Services!D$28</f>
        <v>54.887435062627546</v>
      </c>
      <c r="I884" s="1">
        <f>[1]Services!E$11-[1]Services!E$28</f>
        <v>52.392258294667485</v>
      </c>
      <c r="J884" s="1">
        <f>[1]Services!F$11-[1]Services!F$28</f>
        <v>49.109078662381023</v>
      </c>
      <c r="K884" s="1">
        <f>[1]Services!G$11-[1]Services!G$28</f>
        <v>45.447271081110813</v>
      </c>
    </row>
    <row r="885" spans="2:12" x14ac:dyDescent="0.3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30.256636825465016</v>
      </c>
      <c r="G885" s="1">
        <f t="shared" ref="G885:K885" si="615">G886</f>
        <v>27.274808190181499</v>
      </c>
      <c r="H885" s="1">
        <f t="shared" si="615"/>
        <v>23.764613050893377</v>
      </c>
      <c r="I885" s="1">
        <f t="shared" si="615"/>
        <v>12.402189581826701</v>
      </c>
      <c r="J885" s="1">
        <f t="shared" si="615"/>
        <v>3.1335286823351236</v>
      </c>
      <c r="K885" s="1">
        <f t="shared" si="615"/>
        <v>8.2326035372755332E-2</v>
      </c>
      <c r="L885" s="1"/>
    </row>
    <row r="886" spans="2:12" x14ac:dyDescent="0.3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30.256636825465016</v>
      </c>
      <c r="G886" s="1">
        <f t="shared" ref="G886:K886" si="616">SUM(G889,G891)</f>
        <v>27.274808190181499</v>
      </c>
      <c r="H886" s="1">
        <f t="shared" si="616"/>
        <v>23.764613050893377</v>
      </c>
      <c r="I886" s="1">
        <f t="shared" si="616"/>
        <v>12.402189581826701</v>
      </c>
      <c r="J886" s="1">
        <f t="shared" si="616"/>
        <v>3.1335286823351236</v>
      </c>
      <c r="K886" s="1">
        <f t="shared" si="616"/>
        <v>8.2326035372755332E-2</v>
      </c>
    </row>
    <row r="887" spans="2:12" x14ac:dyDescent="0.3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30.256636825465016</v>
      </c>
      <c r="G887" s="1">
        <f t="shared" ref="G887:K887" si="617">G888</f>
        <v>27.274808190181499</v>
      </c>
      <c r="H887" s="1">
        <f t="shared" si="617"/>
        <v>23.763981927132196</v>
      </c>
      <c r="I887" s="1">
        <f t="shared" si="617"/>
        <v>12.401993394431813</v>
      </c>
      <c r="J887" s="1">
        <f t="shared" si="617"/>
        <v>3.1328412209532952</v>
      </c>
      <c r="K887" s="1">
        <f t="shared" si="617"/>
        <v>3.9981626229475294E-6</v>
      </c>
    </row>
    <row r="888" spans="2:12" x14ac:dyDescent="0.3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30.256636825465016</v>
      </c>
      <c r="G888" s="1">
        <f>[1]Services!C$12</f>
        <v>27.274808190181499</v>
      </c>
      <c r="H888" s="1">
        <f>[1]Services!D$12</f>
        <v>23.763981927132196</v>
      </c>
      <c r="I888" s="1">
        <f>[1]Services!E$12</f>
        <v>12.401993394431813</v>
      </c>
      <c r="J888" s="1">
        <f>[1]Services!F$12</f>
        <v>3.1328412209532952</v>
      </c>
      <c r="K888" s="1">
        <f>[1]Services!G$12</f>
        <v>3.9981626229475294E-6</v>
      </c>
    </row>
    <row r="889" spans="2:12" x14ac:dyDescent="0.3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30.256636825465016</v>
      </c>
      <c r="G889" s="1">
        <f t="shared" ref="G889:K889" si="618">G888</f>
        <v>27.274808190181499</v>
      </c>
      <c r="H889" s="1">
        <f t="shared" si="618"/>
        <v>23.763981927132196</v>
      </c>
      <c r="I889" s="1">
        <f t="shared" si="618"/>
        <v>12.401993394431813</v>
      </c>
      <c r="J889" s="1">
        <f t="shared" si="618"/>
        <v>3.1328412209532952</v>
      </c>
      <c r="K889" s="1">
        <f t="shared" si="618"/>
        <v>3.9981626229475294E-6</v>
      </c>
    </row>
    <row r="890" spans="2:12" x14ac:dyDescent="0.3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6.311237611807348E-4</v>
      </c>
      <c r="I890">
        <f t="shared" si="619"/>
        <v>1.9618739488789079E-4</v>
      </c>
      <c r="J890">
        <f t="shared" si="619"/>
        <v>6.8746138182851357E-4</v>
      </c>
      <c r="K890">
        <f t="shared" si="619"/>
        <v>8.2322037210132384E-2</v>
      </c>
    </row>
    <row r="891" spans="2:12" x14ac:dyDescent="0.3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6.311237611807348E-4</v>
      </c>
      <c r="I891">
        <f>[1]Services!E$13</f>
        <v>1.9618739488789079E-4</v>
      </c>
      <c r="J891">
        <f>[1]Services!F$13</f>
        <v>6.8746138182851357E-4</v>
      </c>
      <c r="K891">
        <f>[1]Services!G$13</f>
        <v>8.2322037210132384E-2</v>
      </c>
    </row>
    <row r="892" spans="2:12" x14ac:dyDescent="0.3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26.950969455911704</v>
      </c>
      <c r="G892" s="1">
        <f t="shared" ref="G892:K892" si="620">SUM(G893:G895)</f>
        <v>28.287008618340312</v>
      </c>
      <c r="H892" s="1">
        <f t="shared" si="620"/>
        <v>24.12996587876691</v>
      </c>
      <c r="I892" s="1">
        <f t="shared" si="620"/>
        <v>18.127629273085361</v>
      </c>
      <c r="J892" s="1">
        <f t="shared" si="620"/>
        <v>8.5629752516816424</v>
      </c>
      <c r="K892" s="1">
        <f t="shared" si="620"/>
        <v>5.4811734863522954</v>
      </c>
    </row>
    <row r="893" spans="2:12" x14ac:dyDescent="0.3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25.548689887464889</v>
      </c>
      <c r="G893" s="1">
        <f>SUM([1]Services!C$14:C$15)</f>
        <v>26.749783311365064</v>
      </c>
      <c r="H893" s="1">
        <f>SUM([1]Services!D$14:D$15)</f>
        <v>23.232864297665035</v>
      </c>
      <c r="I893" s="1">
        <f>SUM([1]Services!E$14:E$15)</f>
        <v>16.588947186068115</v>
      </c>
      <c r="J893" s="1">
        <f>SUM([1]Services!F$14:F$15)</f>
        <v>6.2097446923314248</v>
      </c>
      <c r="K893" s="1">
        <f>SUM([1]Services!G$14:G$15)</f>
        <v>3.2932806216338277</v>
      </c>
    </row>
    <row r="894" spans="2:12" x14ac:dyDescent="0.3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0.89710158110187699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1.538682087017246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2.3532305593502185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2.1878928647184677</v>
      </c>
    </row>
    <row r="895" spans="2:12" x14ac:dyDescent="0.3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1.4022795684468132</v>
      </c>
      <c r="G895" s="1">
        <f>[1]Services!C$16</f>
        <v>1.5372253069752497</v>
      </c>
      <c r="H895" s="1">
        <f>[1]Services!D$16</f>
        <v>0</v>
      </c>
      <c r="I895" s="1">
        <f>[1]Services!E$16</f>
        <v>0</v>
      </c>
      <c r="J895" s="1">
        <f>[1]Services!F$16</f>
        <v>0</v>
      </c>
      <c r="K895" s="1">
        <f>[1]Services!G$16</f>
        <v>0</v>
      </c>
    </row>
    <row r="896" spans="2:12" x14ac:dyDescent="0.3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25.262089782728513</v>
      </c>
      <c r="G896" s="1">
        <f>[1]Services!C$14</f>
        <v>25.099958782687818</v>
      </c>
      <c r="H896" s="1">
        <f>[1]Services!D$14</f>
        <v>22.621291990791207</v>
      </c>
      <c r="I896" s="1">
        <f>[1]Services!E$14</f>
        <v>16.588585170686425</v>
      </c>
      <c r="J896" s="1">
        <f>[1]Services!F$14</f>
        <v>6.2088951806706572</v>
      </c>
      <c r="K896" s="1">
        <f>[1]Services!G$14</f>
        <v>3.2927184055820997</v>
      </c>
    </row>
    <row r="897" spans="2:11" x14ac:dyDescent="0.3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25.262089782728513</v>
      </c>
      <c r="G897" s="1">
        <f>[1]Services!C$14*IFERROR(G893/SUM(G893:G894),0)</f>
        <v>25.099958782687818</v>
      </c>
      <c r="H897" s="1">
        <f>[1]Services!D$14*IFERROR(H893/SUM(H893:H894),0)</f>
        <v>21.78027974429801</v>
      </c>
      <c r="I897" s="1">
        <f>[1]Services!E$14*IFERROR(I893/SUM(I893:I894),0)</f>
        <v>15.180537903910498</v>
      </c>
      <c r="J897" s="1">
        <f>[1]Services!F$14*IFERROR(J893/SUM(J893:J894),0)</f>
        <v>4.5026001781144949</v>
      </c>
      <c r="K897" s="1">
        <f>[1]Services!G$14*IFERROR(K893/SUM(K893:K894),0)</f>
        <v>1.9783803130116049</v>
      </c>
    </row>
    <row r="898" spans="2:11" x14ac:dyDescent="0.3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0.84101224649319661</v>
      </c>
      <c r="I898" s="1">
        <f t="shared" si="624"/>
        <v>1.4080472667759274</v>
      </c>
      <c r="J898" s="1">
        <f t="shared" si="624"/>
        <v>1.7062950025561623</v>
      </c>
      <c r="K898" s="1">
        <f t="shared" si="624"/>
        <v>1.3143380925704948</v>
      </c>
    </row>
    <row r="899" spans="2:11" x14ac:dyDescent="0.3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1.6888796731831888</v>
      </c>
      <c r="G899" s="1">
        <f>[1]Services!C$15+G902</f>
        <v>3.1870498356524957</v>
      </c>
      <c r="H899" s="1">
        <f>[1]Services!D$15+H902</f>
        <v>0.61157230687382946</v>
      </c>
      <c r="I899" s="1">
        <f>[1]Services!E$15+I902</f>
        <v>3.6201538168985028E-4</v>
      </c>
      <c r="J899" s="1">
        <f>[1]Services!F$15+J902</f>
        <v>8.495116607679904E-4</v>
      </c>
      <c r="K899" s="1">
        <f>[1]Services!G$15+K902</f>
        <v>5.6221605172818861E-4</v>
      </c>
    </row>
    <row r="900" spans="2:11" x14ac:dyDescent="0.3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0.28660010473637543</v>
      </c>
      <c r="G900" s="1">
        <f>[1]Services!C$15*G893/SUM(G893:G894)</f>
        <v>1.6498245286772462</v>
      </c>
      <c r="H900" s="1">
        <f>[1]Services!D$15*H893/SUM(H893:H894)</f>
        <v>0.58883532969735486</v>
      </c>
      <c r="I900" s="1">
        <f>[1]Services!E$15*I893/SUM(I893:I894)</f>
        <v>3.3128733806983221E-4</v>
      </c>
      <c r="J900" s="1">
        <f>[1]Services!F$15*J893/SUM(J893:J894)</f>
        <v>6.1605345939680259E-4</v>
      </c>
      <c r="K900" s="1">
        <f>[1]Services!G$15*K893/SUM(K893:K894)</f>
        <v>3.377990557930901E-4</v>
      </c>
    </row>
    <row r="901" spans="2:11" x14ac:dyDescent="0.3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2.2736977176474625E-2</v>
      </c>
      <c r="I901" s="1">
        <f>[1]Services!E$15*I894/SUM(I893:I894)</f>
        <v>3.0728043620018087E-5</v>
      </c>
      <c r="J901" s="1">
        <f>[1]Services!F$15*J894/SUM(J893:J894)</f>
        <v>2.3345820137118787E-4</v>
      </c>
      <c r="K901" s="1">
        <f>[1]Services!G$15*K894/SUM(K893:K894)</f>
        <v>2.2441699593509854E-4</v>
      </c>
    </row>
    <row r="902" spans="2:11" x14ac:dyDescent="0.3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1.4022795684468132</v>
      </c>
      <c r="G902" s="1">
        <f>[1]Services!C$16</f>
        <v>1.5372253069752497</v>
      </c>
      <c r="H902" s="1">
        <f>[1]Services!D$16</f>
        <v>0</v>
      </c>
      <c r="I902" s="1">
        <f>[1]Services!E$16</f>
        <v>0</v>
      </c>
      <c r="J902" s="1">
        <f>[1]Services!F$16</f>
        <v>0</v>
      </c>
      <c r="K902" s="1">
        <f>[1]Services!G$16</f>
        <v>0</v>
      </c>
    </row>
    <row r="903" spans="2:11" x14ac:dyDescent="0.3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7.726893836350321</v>
      </c>
      <c r="G903" s="1">
        <f>[1]Services!C$17</f>
        <v>8.3697017618908625</v>
      </c>
      <c r="H903" s="1">
        <f>[1]Services!D$17</f>
        <v>5.8437888746088129</v>
      </c>
      <c r="I903" s="1">
        <f>[1]Services!E$17</f>
        <v>6.4511970109225452</v>
      </c>
      <c r="J903" s="1">
        <f>[1]Services!F$17</f>
        <v>6.2294708106202767</v>
      </c>
      <c r="K903" s="1">
        <f>[1]Services!G$17</f>
        <v>5.5048878961137424</v>
      </c>
    </row>
    <row r="904" spans="2:11" x14ac:dyDescent="0.3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2.1168893614847288</v>
      </c>
      <c r="G904" s="1">
        <f>[1]Services!C$51/0.99</f>
        <v>2.2929964009701527</v>
      </c>
      <c r="H904" s="1">
        <f>[1]Services!D$51/0.99</f>
        <v>0</v>
      </c>
      <c r="I904" s="1">
        <f>[1]Services!E$51/0.99</f>
        <v>0</v>
      </c>
      <c r="J904" s="1">
        <f>[1]Services!F$51/0.99</f>
        <v>0</v>
      </c>
      <c r="K904" s="1">
        <f>[1]Services!G$51/0.99</f>
        <v>0</v>
      </c>
    </row>
    <row r="905" spans="2:11" x14ac:dyDescent="0.3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1.4243058106137094</v>
      </c>
      <c r="G905" s="1">
        <f t="shared" ref="G905:K905" si="626">G904-SUM(G906:G909)</f>
        <v>1.5427726134878545</v>
      </c>
      <c r="H905" s="1">
        <f t="shared" si="626"/>
        <v>-1.4258015638591678E-2</v>
      </c>
      <c r="I905" s="1">
        <f t="shared" si="626"/>
        <v>-4.4005527119644915E-2</v>
      </c>
      <c r="J905" s="1">
        <f t="shared" si="626"/>
        <v>-3.5904020496451791E-2</v>
      </c>
      <c r="K905" s="1">
        <f t="shared" si="626"/>
        <v>-1.0839466081560173E-2</v>
      </c>
    </row>
    <row r="906" spans="2:11" x14ac:dyDescent="0.3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0.69258355087101953</v>
      </c>
      <c r="G906" s="1">
        <f t="shared" si="627"/>
        <v>0.75022378748229812</v>
      </c>
      <c r="H906" s="1">
        <f t="shared" si="627"/>
        <v>1.4258015638591678E-2</v>
      </c>
      <c r="I906" s="1">
        <f t="shared" si="627"/>
        <v>4.1327933764894763E-2</v>
      </c>
      <c r="J906" s="1">
        <f t="shared" si="627"/>
        <v>2.107996904829422E-2</v>
      </c>
      <c r="K906" s="1">
        <f t="shared" si="627"/>
        <v>0</v>
      </c>
    </row>
    <row r="907" spans="2:11" x14ac:dyDescent="0.3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0</v>
      </c>
      <c r="J907" s="1">
        <f t="shared" si="627"/>
        <v>0</v>
      </c>
      <c r="K907" s="1">
        <f t="shared" si="627"/>
        <v>0</v>
      </c>
    </row>
    <row r="908" spans="2:11" x14ac:dyDescent="0.3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1.70530167268456E-3</v>
      </c>
      <c r="J908" s="1">
        <f t="shared" si="628"/>
        <v>3.8369376147759301E-3</v>
      </c>
      <c r="K908" s="1">
        <f t="shared" si="628"/>
        <v>8.9146096515938346E-4</v>
      </c>
    </row>
    <row r="909" spans="2:11" x14ac:dyDescent="0.3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9.7229168206559478E-4</v>
      </c>
      <c r="J909" s="1">
        <f t="shared" si="629"/>
        <v>1.0987113833381645E-2</v>
      </c>
      <c r="K909" s="1">
        <f t="shared" si="629"/>
        <v>9.9480051164007894E-3</v>
      </c>
    </row>
    <row r="910" spans="2:11" x14ac:dyDescent="0.3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5.6100044748655922</v>
      </c>
      <c r="G910" s="1">
        <f t="shared" ref="G910:K910" si="630">G903-G904</f>
        <v>6.0767053609207098</v>
      </c>
      <c r="H910" s="1">
        <f t="shared" si="630"/>
        <v>5.8437888746088129</v>
      </c>
      <c r="I910" s="1">
        <f t="shared" si="630"/>
        <v>6.4511970109225452</v>
      </c>
      <c r="J910" s="1">
        <f t="shared" si="630"/>
        <v>6.2294708106202767</v>
      </c>
      <c r="K910" s="1">
        <f t="shared" si="630"/>
        <v>5.5048878961137424</v>
      </c>
    </row>
    <row r="911" spans="2:11" x14ac:dyDescent="0.3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8.5743703578275881</v>
      </c>
      <c r="G911" s="1">
        <f t="shared" ref="G911:K911" si="631">G912</f>
        <v>9.3625060808783935</v>
      </c>
      <c r="H911" s="1">
        <f t="shared" si="631"/>
        <v>10.511500573353679</v>
      </c>
      <c r="I911" s="1">
        <f t="shared" si="631"/>
        <v>10.344214277259123</v>
      </c>
      <c r="J911" s="1">
        <f t="shared" si="631"/>
        <v>7.8677177061565882</v>
      </c>
      <c r="K911" s="1">
        <f t="shared" si="631"/>
        <v>5.1281979841773131</v>
      </c>
    </row>
    <row r="912" spans="2:11" x14ac:dyDescent="0.3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8.5743703578275881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9.3625060808783935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10.511500573353679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10.344214277259123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7.8677177061565882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5.1281979841773131</v>
      </c>
    </row>
    <row r="913" spans="2:12" x14ac:dyDescent="0.3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2.0856366562171682</v>
      </c>
      <c r="G913" s="1">
        <f t="shared" ref="G913:K913" si="632">G914</f>
        <v>2.4000923485022674</v>
      </c>
      <c r="H913" s="1">
        <f t="shared" si="632"/>
        <v>0.53095504394980653</v>
      </c>
      <c r="I913" s="1">
        <f t="shared" si="632"/>
        <v>0.81645868236981523</v>
      </c>
      <c r="J913" s="1">
        <f t="shared" si="632"/>
        <v>1.1229691871126395</v>
      </c>
      <c r="K913" s="1">
        <f t="shared" si="632"/>
        <v>1.0381740467699916</v>
      </c>
    </row>
    <row r="914" spans="2:12" x14ac:dyDescent="0.3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2.0856366562171682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2.4000923485022674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0.53095504394980653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0.81645868236981523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1.1229691871126395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1.0381740467699916</v>
      </c>
    </row>
    <row r="915" spans="2:12" x14ac:dyDescent="0.3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0.62699662486170937</v>
      </c>
      <c r="G915" s="1">
        <f t="shared" ref="G915:K915" si="633">G916</f>
        <v>0.68733708189469023</v>
      </c>
      <c r="H915" s="1">
        <f t="shared" si="633"/>
        <v>0.55017016142159259</v>
      </c>
      <c r="I915" s="1">
        <f t="shared" si="633"/>
        <v>0.77599861913068036</v>
      </c>
      <c r="J915" s="1">
        <f t="shared" si="633"/>
        <v>1.1269873667141204</v>
      </c>
      <c r="K915" s="1">
        <f t="shared" si="633"/>
        <v>1.2839243356651608</v>
      </c>
    </row>
    <row r="916" spans="2:12" x14ac:dyDescent="0.3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0.62699662486170937</v>
      </c>
      <c r="G916" s="1">
        <f>[1]Services!C$19</f>
        <v>0.68733708189469023</v>
      </c>
      <c r="H916" s="1">
        <f>[1]Services!D$19</f>
        <v>0.55017016142159259</v>
      </c>
      <c r="I916" s="1">
        <f>[1]Services!E$19</f>
        <v>0.77599861913068036</v>
      </c>
      <c r="J916" s="1">
        <f>[1]Services!F$19</f>
        <v>1.1269873667141204</v>
      </c>
      <c r="K916" s="1">
        <f>[1]Services!G$19</f>
        <v>1.2839243356651608</v>
      </c>
    </row>
    <row r="917" spans="2:12" x14ac:dyDescent="0.3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0</v>
      </c>
      <c r="I917" s="1">
        <f>[1]Services!E$20</f>
        <v>1.0025013417490306E-3</v>
      </c>
      <c r="J917" s="1">
        <f>[1]Services!F$20</f>
        <v>9.690175001007037E-3</v>
      </c>
      <c r="K917" s="1">
        <f>[1]Services!G$20</f>
        <v>8.1854290402249806E-3</v>
      </c>
    </row>
    <row r="918" spans="2:12" x14ac:dyDescent="0.3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3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0</v>
      </c>
      <c r="I919" s="1">
        <f t="shared" si="635"/>
        <v>1.0025013417490306E-3</v>
      </c>
      <c r="J919" s="1">
        <f t="shared" si="635"/>
        <v>9.690175001007037E-3</v>
      </c>
      <c r="K919" s="1">
        <f t="shared" si="635"/>
        <v>8.1854290402249806E-3</v>
      </c>
    </row>
    <row r="920" spans="2:12" x14ac:dyDescent="0.3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0</v>
      </c>
      <c r="I920" s="1">
        <f>[1]Services!E$20</f>
        <v>1.0025013417490306E-3</v>
      </c>
      <c r="J920" s="1">
        <f>[1]Services!F$20</f>
        <v>9.690175001007037E-3</v>
      </c>
      <c r="K920" s="1">
        <f>[1]Services!G$20</f>
        <v>8.1854290402249806E-3</v>
      </c>
    </row>
    <row r="921" spans="2:12" x14ac:dyDescent="0.3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2.9295892619322985</v>
      </c>
      <c r="G921" s="1">
        <f t="shared" ref="G921:K921" si="636">G922</f>
        <v>3.1924523444922777</v>
      </c>
      <c r="H921" s="1">
        <f t="shared" si="636"/>
        <v>4.2791876998640159</v>
      </c>
      <c r="I921" s="1">
        <f t="shared" si="636"/>
        <v>11.122130046088937</v>
      </c>
      <c r="J921" s="1">
        <f t="shared" si="636"/>
        <v>19.625591682517744</v>
      </c>
      <c r="K921" s="1">
        <f t="shared" si="636"/>
        <v>21.222078068969079</v>
      </c>
    </row>
    <row r="922" spans="2:12" x14ac:dyDescent="0.3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2.9295892619322985</v>
      </c>
      <c r="G922" s="1">
        <f>[1]Services!C$21-G923</f>
        <v>3.1924523444922777</v>
      </c>
      <c r="H922" s="1">
        <f>[1]Services!D$21-H923</f>
        <v>4.2791876998640159</v>
      </c>
      <c r="I922" s="1">
        <f>[1]Services!E$21-I923</f>
        <v>11.122130046088937</v>
      </c>
      <c r="J922" s="1">
        <f>[1]Services!F$21-J923</f>
        <v>19.625591682517744</v>
      </c>
      <c r="K922" s="1">
        <f>[1]Services!G$21-K923</f>
        <v>21.222078068969079</v>
      </c>
    </row>
    <row r="923" spans="2:12" x14ac:dyDescent="0.3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0.84675907768784975</v>
      </c>
      <c r="I923" s="1">
        <f>[1]Services!E$50-I894</f>
        <v>1.6177334021724343</v>
      </c>
      <c r="J923" s="1">
        <f>[1]Services!F$50-J894</f>
        <v>2.8317143077409135</v>
      </c>
      <c r="K923" s="1">
        <f>[1]Services!G$50-K894</f>
        <v>3.0721419976128597</v>
      </c>
    </row>
    <row r="924" spans="2:12" x14ac:dyDescent="0.3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73.238361288190873</v>
      </c>
      <c r="G924" s="17">
        <f>[1]Services!C$59</f>
        <v>78.573987862178058</v>
      </c>
      <c r="H924" s="17">
        <f>[1]Services!D$59</f>
        <v>61.551183482393412</v>
      </c>
      <c r="I924" s="17">
        <f>[1]Services!E$59</f>
        <v>60.578661135816638</v>
      </c>
      <c r="J924" s="17">
        <f>[1]Services!F$59</f>
        <v>59.615752337644224</v>
      </c>
      <c r="K924" s="17">
        <f>[1]Services!G$59</f>
        <v>58.119141246073227</v>
      </c>
    </row>
    <row r="925" spans="2:12" x14ac:dyDescent="0.3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63.65003752805201</v>
      </c>
      <c r="G925" s="1">
        <f t="shared" ref="G925:K925" si="639">SUM(G926:G928)</f>
        <v>63.330391628114434</v>
      </c>
      <c r="H925" s="1">
        <f t="shared" si="639"/>
        <v>61.772086050194474</v>
      </c>
      <c r="I925" s="1">
        <f t="shared" si="639"/>
        <v>68.471639564940801</v>
      </c>
      <c r="J925" s="1">
        <f t="shared" si="639"/>
        <v>76.220090735798607</v>
      </c>
      <c r="K925" s="1">
        <f t="shared" si="639"/>
        <v>74.092272536915388</v>
      </c>
    </row>
    <row r="926" spans="2:12" x14ac:dyDescent="0.3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2.3940422085107751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1.0840517378796176E-2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0.48801458506435058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0.29095293835880742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0.21287177337198659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0.16075600709805832</v>
      </c>
    </row>
    <row r="927" spans="2:12" x14ac:dyDescent="0.3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4.2612207446287984</v>
      </c>
      <c r="G927" s="1">
        <f>[1]Services!C$47</f>
        <v>4.6176542839977603</v>
      </c>
      <c r="H927" s="1">
        <f>[1]Services!D$47</f>
        <v>6.3966364025025735</v>
      </c>
      <c r="I927" s="1">
        <f>[1]Services!E$47</f>
        <v>15.78842833191451</v>
      </c>
      <c r="J927" s="1">
        <f>[1]Services!F$47</f>
        <v>26.898140300045604</v>
      </c>
      <c r="K927" s="1">
        <f>[1]Services!G$47</f>
        <v>28.48424544870652</v>
      </c>
    </row>
    <row r="928" spans="2:12" x14ac:dyDescent="0.3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58.70189682673788</v>
      </c>
      <c r="H928" s="1">
        <f>[1]Services!D$3-([1]Services!D$6-[1]Services!D$58)</f>
        <v>54.887435062627553</v>
      </c>
      <c r="I928" s="1">
        <f>[1]Services!E$3-([1]Services!E$6-[1]Services!E$58)</f>
        <v>52.392258294667485</v>
      </c>
      <c r="J928" s="1">
        <f>[1]Services!F$3-([1]Services!F$6-[1]Services!F$58)</f>
        <v>49.109078662381023</v>
      </c>
      <c r="K928" s="1">
        <f>[1]Services!G$3-([1]Services!G$6-[1]Services!G$58)</f>
        <v>45.447271081110813</v>
      </c>
      <c r="L928" s="1"/>
    </row>
    <row r="929" spans="2:11" x14ac:dyDescent="0.3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24.843071903261727</v>
      </c>
      <c r="G929" s="1">
        <f t="shared" ref="G929:K929" si="642">G930</f>
        <v>22.439102777701741</v>
      </c>
      <c r="H929" s="1">
        <f t="shared" si="642"/>
        <v>18.719459235065244</v>
      </c>
      <c r="I929" s="1">
        <f t="shared" si="642"/>
        <v>10.10794857120287</v>
      </c>
      <c r="J929" s="1">
        <f t="shared" si="642"/>
        <v>2.5538673278986712</v>
      </c>
      <c r="K929" s="1">
        <f t="shared" si="642"/>
        <v>6.8654107560375821E-2</v>
      </c>
    </row>
    <row r="930" spans="2:11" x14ac:dyDescent="0.3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24.843071903261727</v>
      </c>
      <c r="G930" s="1">
        <f>[1]Services!C$48</f>
        <v>22.439102777701741</v>
      </c>
      <c r="H930" s="1">
        <f>[1]Services!D$48</f>
        <v>18.719459235065244</v>
      </c>
      <c r="I930" s="1">
        <f>[1]Services!E$48</f>
        <v>10.10794857120287</v>
      </c>
      <c r="J930" s="1">
        <f>[1]Services!F$48</f>
        <v>2.5538673278986712</v>
      </c>
      <c r="K930" s="1">
        <f>[1]Services!G$48</f>
        <v>6.8654107560375821E-2</v>
      </c>
    </row>
    <row r="931" spans="2:11" x14ac:dyDescent="0.3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25.412785260709725</v>
      </c>
      <c r="G931" s="1">
        <f t="shared" ref="G931:K931" si="643">SUM(G932:G934)</f>
        <v>26.667690409674602</v>
      </c>
      <c r="H931" s="1">
        <f t="shared" si="643"/>
        <v>20.780593953846417</v>
      </c>
      <c r="I931" s="1">
        <f t="shared" si="643"/>
        <v>16.114954614693207</v>
      </c>
      <c r="J931" s="1">
        <f t="shared" si="643"/>
        <v>8.5135920695945888</v>
      </c>
      <c r="K931" s="1">
        <f t="shared" si="643"/>
        <v>6.2187768156629284</v>
      </c>
    </row>
    <row r="932" spans="2:11" x14ac:dyDescent="0.3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24.189717021110415</v>
      </c>
      <c r="G932" s="1">
        <f>[1]Services!C$49</f>
        <v>25.326922496930788</v>
      </c>
      <c r="H932" s="1">
        <f>[1]Services!D$49</f>
        <v>19.036733295056688</v>
      </c>
      <c r="I932" s="1">
        <f>[1]Services!E$49</f>
        <v>12.958539125503526</v>
      </c>
      <c r="J932" s="1">
        <f>[1]Services!F$49</f>
        <v>3.3286472025034572</v>
      </c>
      <c r="K932" s="1">
        <f>[1]Services!G$49</f>
        <v>0.95874195333160128</v>
      </c>
    </row>
    <row r="933" spans="2:11" x14ac:dyDescent="0.3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1.7438606587897267</v>
      </c>
      <c r="I933" s="1">
        <f>[1]Services!E$50</f>
        <v>3.1564154891896803</v>
      </c>
      <c r="J933" s="1">
        <f>[1]Services!F$50</f>
        <v>5.184944867091132</v>
      </c>
      <c r="K933" s="1">
        <f>[1]Services!G$50</f>
        <v>5.2600348623313273</v>
      </c>
    </row>
    <row r="934" spans="2:11" x14ac:dyDescent="0.3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1.2230682395993115</v>
      </c>
      <c r="G934" s="1">
        <f>[1]Services!C$56</f>
        <v>1.3407679127438146</v>
      </c>
      <c r="H934" s="1">
        <f>[1]Services!D$56</f>
        <v>0</v>
      </c>
      <c r="I934" s="1">
        <f>[1]Services!E$56</f>
        <v>0</v>
      </c>
      <c r="J934" s="1">
        <f>[1]Services!F$56</f>
        <v>0</v>
      </c>
      <c r="K934" s="1">
        <f>[1]Services!G$56</f>
        <v>0</v>
      </c>
    </row>
    <row r="935" spans="2:11" x14ac:dyDescent="0.3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7.649624897986822</v>
      </c>
      <c r="G935" s="1">
        <f t="shared" ref="G935:K935" si="648">G936+G942</f>
        <v>8.286004744271958</v>
      </c>
      <c r="H935" s="1">
        <f t="shared" si="648"/>
        <v>4.8004570212845685</v>
      </c>
      <c r="I935" s="1">
        <f t="shared" si="648"/>
        <v>5.3010530827721754</v>
      </c>
      <c r="J935" s="1">
        <f t="shared" si="648"/>
        <v>5.1188570723800551</v>
      </c>
      <c r="K935" s="1">
        <f t="shared" si="648"/>
        <v>4.5234555544655306</v>
      </c>
    </row>
    <row r="936" spans="2:11" x14ac:dyDescent="0.3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2.0957204678698815</v>
      </c>
      <c r="G936" s="1">
        <f>[1]Services!C$51</f>
        <v>2.2700664369604513</v>
      </c>
      <c r="H936" s="1">
        <f>[1]Services!D$51</f>
        <v>0</v>
      </c>
      <c r="I936" s="1">
        <f>[1]Services!E$51</f>
        <v>0</v>
      </c>
      <c r="J936" s="1">
        <f>[1]Services!F$51</f>
        <v>0</v>
      </c>
      <c r="K936" s="1">
        <f>[1]Services!G$51</f>
        <v>0</v>
      </c>
    </row>
    <row r="937" spans="2:11" x14ac:dyDescent="0.3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1.4100627525075724</v>
      </c>
      <c r="G937" s="1">
        <f t="shared" ref="G937:K937" si="649">IFERROR(G905/G$904,0)*G$936</f>
        <v>1.5273448873529762</v>
      </c>
      <c r="H937" s="1">
        <f t="shared" si="649"/>
        <v>0</v>
      </c>
      <c r="I937" s="1">
        <f t="shared" si="649"/>
        <v>0</v>
      </c>
      <c r="J937" s="1">
        <f t="shared" si="649"/>
        <v>0</v>
      </c>
      <c r="K937" s="1">
        <f t="shared" si="649"/>
        <v>0</v>
      </c>
    </row>
    <row r="938" spans="2:11" x14ac:dyDescent="0.3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0.68565771536230935</v>
      </c>
      <c r="G938" s="1">
        <f t="shared" ref="G938:K941" si="650">IFERROR(G906/G$904,0)*G$936</f>
        <v>0.74272154960747516</v>
      </c>
      <c r="H938" s="1">
        <f t="shared" si="650"/>
        <v>0</v>
      </c>
      <c r="I938" s="1">
        <f t="shared" si="650"/>
        <v>0</v>
      </c>
      <c r="J938" s="1">
        <f t="shared" si="650"/>
        <v>0</v>
      </c>
      <c r="K938" s="1">
        <f t="shared" si="650"/>
        <v>0</v>
      </c>
    </row>
    <row r="939" spans="2:11" x14ac:dyDescent="0.3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0</v>
      </c>
      <c r="J939" s="1">
        <f t="shared" si="650"/>
        <v>0</v>
      </c>
      <c r="K939" s="1">
        <f t="shared" si="650"/>
        <v>0</v>
      </c>
    </row>
    <row r="940" spans="2:11" x14ac:dyDescent="0.3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0</v>
      </c>
      <c r="J940" s="1">
        <f t="shared" si="650"/>
        <v>0</v>
      </c>
      <c r="K940" s="1">
        <f t="shared" si="650"/>
        <v>0</v>
      </c>
    </row>
    <row r="941" spans="2:11" x14ac:dyDescent="0.3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0</v>
      </c>
      <c r="J941" s="1">
        <f t="shared" si="650"/>
        <v>0</v>
      </c>
      <c r="K941" s="1">
        <f t="shared" si="650"/>
        <v>0</v>
      </c>
    </row>
    <row r="942" spans="2:11" x14ac:dyDescent="0.3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5.5539044301169405</v>
      </c>
      <c r="G942" s="1">
        <f>[1]Services!C$52</f>
        <v>6.0159383073115071</v>
      </c>
      <c r="H942" s="1">
        <f>[1]Services!D$52</f>
        <v>4.8004570212845685</v>
      </c>
      <c r="I942" s="1">
        <f>[1]Services!E$52</f>
        <v>5.3010530827721754</v>
      </c>
      <c r="J942" s="1">
        <f>[1]Services!F$52</f>
        <v>5.1188570723800551</v>
      </c>
      <c r="K942" s="1">
        <f>[1]Services!G$52</f>
        <v>4.5234555544655306</v>
      </c>
    </row>
    <row r="943" spans="2:11" x14ac:dyDescent="0.3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6.1735466576358604</v>
      </c>
      <c r="G943" s="1">
        <f t="shared" ref="G943:K943" si="651">G944</f>
        <v>6.7410043782324491</v>
      </c>
      <c r="H943" s="1">
        <f t="shared" si="651"/>
        <v>7.1148176906323011</v>
      </c>
      <c r="I943" s="1">
        <f t="shared" si="651"/>
        <v>7.001588233948346</v>
      </c>
      <c r="J943" s="1">
        <f t="shared" si="651"/>
        <v>5.3638265282038784</v>
      </c>
      <c r="K943" s="1">
        <f t="shared" si="651"/>
        <v>3.5993314409156971</v>
      </c>
    </row>
    <row r="944" spans="2:11" x14ac:dyDescent="0.3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6.1735466576358604</v>
      </c>
      <c r="G944" s="1">
        <f>[1]Services!C$53</f>
        <v>6.7410043782324491</v>
      </c>
      <c r="H944" s="1">
        <f>[1]Services!D$53</f>
        <v>7.1148176906323011</v>
      </c>
      <c r="I944" s="1">
        <f>[1]Services!E$53</f>
        <v>7.001588233948346</v>
      </c>
      <c r="J944" s="1">
        <f>[1]Services!F$53</f>
        <v>5.3638265282038784</v>
      </c>
      <c r="K944" s="1">
        <f>[1]Services!G$53</f>
        <v>3.5993314409156971</v>
      </c>
    </row>
    <row r="945" spans="2:11" x14ac:dyDescent="0.3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1.8770729905954513</v>
      </c>
      <c r="G945" s="1">
        <f t="shared" ref="G945:K945" si="652">G946</f>
        <v>2.1600831136520386</v>
      </c>
      <c r="H945" s="1">
        <f t="shared" si="652"/>
        <v>0.34999080317823233</v>
      </c>
      <c r="I945" s="1">
        <f t="shared" si="652"/>
        <v>0.54632609396580856</v>
      </c>
      <c r="J945" s="1">
        <f t="shared" si="652"/>
        <v>0.76575372950409482</v>
      </c>
      <c r="K945" s="1">
        <f t="shared" si="652"/>
        <v>0.70793184471297521</v>
      </c>
    </row>
    <row r="946" spans="2:11" x14ac:dyDescent="0.3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1.8770729905954513</v>
      </c>
      <c r="G946" s="1">
        <f>[1]Services!C$54</f>
        <v>2.1600831136520386</v>
      </c>
      <c r="H946" s="1">
        <f>[1]Services!D$54</f>
        <v>0.34999080317823233</v>
      </c>
      <c r="I946" s="1">
        <f>[1]Services!E$54</f>
        <v>0.54632609396580856</v>
      </c>
      <c r="J946" s="1">
        <f>[1]Services!F$54</f>
        <v>0.76575372950409482</v>
      </c>
      <c r="K946" s="1">
        <f>[1]Services!G$54</f>
        <v>0.70793184471297521</v>
      </c>
    </row>
    <row r="947" spans="2:11" x14ac:dyDescent="0.3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0.62699662486170937</v>
      </c>
      <c r="G947" s="1">
        <f t="shared" ref="G947:K947" si="653">G948</f>
        <v>0.68733708189469023</v>
      </c>
      <c r="H947" s="1">
        <f t="shared" si="653"/>
        <v>0.55017016142159259</v>
      </c>
      <c r="I947" s="1">
        <f t="shared" si="653"/>
        <v>0.77599861913068036</v>
      </c>
      <c r="J947" s="1">
        <f t="shared" si="653"/>
        <v>1.1269873667141204</v>
      </c>
      <c r="K947" s="1">
        <f t="shared" si="653"/>
        <v>1.2839243356651608</v>
      </c>
    </row>
    <row r="948" spans="2:11" x14ac:dyDescent="0.3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0.62699662486170937</v>
      </c>
      <c r="G948" s="1">
        <f>[1]Services!C$55</f>
        <v>0.68733708189469023</v>
      </c>
      <c r="H948" s="1">
        <f>[1]Services!D$55</f>
        <v>0.55017016142159259</v>
      </c>
      <c r="I948" s="1">
        <f>[1]Services!E$55</f>
        <v>0.77599861913068036</v>
      </c>
      <c r="J948" s="1">
        <f>[1]Services!F$55</f>
        <v>1.1269873667141204</v>
      </c>
      <c r="K948" s="1">
        <f>[1]Services!G$55</f>
        <v>1.2839243356651608</v>
      </c>
    </row>
    <row r="949" spans="2:11" x14ac:dyDescent="0.3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0</v>
      </c>
      <c r="J949" s="1">
        <f t="shared" si="654"/>
        <v>0</v>
      </c>
      <c r="K949" s="1">
        <f t="shared" si="654"/>
        <v>0</v>
      </c>
    </row>
    <row r="950" spans="2:11" x14ac:dyDescent="0.3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0</v>
      </c>
      <c r="J950" s="1">
        <f>[1]Services!F$57</f>
        <v>0</v>
      </c>
      <c r="K950" s="1">
        <f>[1]Services!G$57</f>
        <v>0</v>
      </c>
    </row>
    <row r="951" spans="2:11" x14ac:dyDescent="0.3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6.9642705553740214</v>
      </c>
      <c r="H951" s="1">
        <f>[1]Services!D$58</f>
        <v>2.3510436293981409</v>
      </c>
      <c r="I951" s="1">
        <f>[1]Services!E$58</f>
        <v>4.6514106498302272</v>
      </c>
      <c r="J951" s="1">
        <f>[1]Services!F$58</f>
        <v>9.0618561699312252</v>
      </c>
      <c r="K951" s="1">
        <f>[1]Services!G$58</f>
        <v>13.072065691285976</v>
      </c>
    </row>
    <row r="952" spans="2:11" x14ac:dyDescent="0.3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0.91250000000000053</v>
      </c>
      <c r="G953" s="4">
        <f t="shared" si="657"/>
        <v>0.91500000000000137</v>
      </c>
      <c r="H953" s="4">
        <f t="shared" si="657"/>
        <v>0.47333554385945503</v>
      </c>
      <c r="I953" s="4">
        <f t="shared" si="657"/>
        <v>0.4935548519548294</v>
      </c>
      <c r="J953" s="4">
        <f t="shared" si="657"/>
        <v>0.5100097585600315</v>
      </c>
      <c r="K953" s="4">
        <f t="shared" si="657"/>
        <v>0.53619964804648801</v>
      </c>
    </row>
    <row r="954" spans="2:11" x14ac:dyDescent="0.3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3.1999999999999988</v>
      </c>
      <c r="G954" s="4">
        <f t="shared" si="657"/>
        <v>3.2399999999999975</v>
      </c>
      <c r="H954" s="4">
        <f t="shared" si="657"/>
        <v>3.020916820573603</v>
      </c>
      <c r="I954" s="4">
        <f t="shared" si="657"/>
        <v>3.3835017319560792</v>
      </c>
      <c r="J954" s="4">
        <f t="shared" si="657"/>
        <v>3.698585147332988</v>
      </c>
      <c r="K954" s="4">
        <f t="shared" si="657"/>
        <v>3.9222788403613391</v>
      </c>
    </row>
    <row r="955" spans="2:11" x14ac:dyDescent="0.3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0.99999999999999989</v>
      </c>
      <c r="H955" s="4">
        <f t="shared" si="657"/>
        <v>1.0000000000000002</v>
      </c>
      <c r="I955" s="4">
        <f t="shared" si="657"/>
        <v>1</v>
      </c>
      <c r="J955" s="4">
        <f t="shared" si="657"/>
        <v>1</v>
      </c>
      <c r="K955" s="4">
        <f t="shared" si="657"/>
        <v>1</v>
      </c>
    </row>
    <row r="956" spans="2:11" x14ac:dyDescent="0.3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0.82107843137254932</v>
      </c>
      <c r="G956" s="4">
        <f t="shared" si="658"/>
        <v>0.8227043292564552</v>
      </c>
      <c r="H956" s="4">
        <f t="shared" si="658"/>
        <v>0.78770309430144614</v>
      </c>
      <c r="I956" s="4">
        <f t="shared" si="658"/>
        <v>0.81501322847171676</v>
      </c>
      <c r="J956" s="4">
        <f t="shared" si="658"/>
        <v>0.81501322847171598</v>
      </c>
      <c r="K956" s="4">
        <f t="shared" si="658"/>
        <v>0.83392947625285441</v>
      </c>
    </row>
    <row r="957" spans="2:11" x14ac:dyDescent="0.3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0.94680851063829952</v>
      </c>
      <c r="G957" s="4">
        <f t="shared" si="659"/>
        <v>0.94680851063829918</v>
      </c>
      <c r="H957" s="4">
        <f t="shared" si="659"/>
        <v>0.81938813273961797</v>
      </c>
      <c r="I957" s="4">
        <f t="shared" si="659"/>
        <v>0.78115500520650805</v>
      </c>
      <c r="J957" s="4">
        <f t="shared" si="659"/>
        <v>0.53603607997186908</v>
      </c>
      <c r="K957" s="4">
        <f t="shared" si="659"/>
        <v>0.29112063728597787</v>
      </c>
    </row>
    <row r="958" spans="2:11" x14ac:dyDescent="0.3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1.9438831627604609</v>
      </c>
      <c r="I958" s="4">
        <f t="shared" si="659"/>
        <v>2.0513759897656509</v>
      </c>
      <c r="J958" s="4">
        <f t="shared" si="659"/>
        <v>2.203330585900098</v>
      </c>
      <c r="K958" s="4">
        <f t="shared" si="659"/>
        <v>2.4041555905929495</v>
      </c>
    </row>
    <row r="959" spans="2:11" x14ac:dyDescent="0.3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0.87220000000000075</v>
      </c>
      <c r="G959" s="4">
        <f t="shared" si="659"/>
        <v>0.8722000000000012</v>
      </c>
      <c r="H959" s="4" t="str">
        <f t="shared" si="659"/>
        <v>-</v>
      </c>
      <c r="I959" s="4" t="str">
        <f t="shared" si="659"/>
        <v>-</v>
      </c>
      <c r="J959" s="4" t="str">
        <f t="shared" si="659"/>
        <v>-</v>
      </c>
      <c r="K959" s="4" t="str">
        <f t="shared" si="659"/>
        <v>-</v>
      </c>
    </row>
    <row r="960" spans="2:11" x14ac:dyDescent="0.3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0.9900000000000001</v>
      </c>
      <c r="G960" s="4">
        <f t="shared" si="660"/>
        <v>0.9900000000000001</v>
      </c>
      <c r="H960" s="4">
        <f t="shared" si="660"/>
        <v>0</v>
      </c>
      <c r="I960" s="4">
        <f t="shared" si="660"/>
        <v>0</v>
      </c>
      <c r="J960" s="4">
        <f t="shared" si="660"/>
        <v>0</v>
      </c>
      <c r="K960" s="4">
        <f t="shared" si="660"/>
        <v>0</v>
      </c>
    </row>
    <row r="961" spans="2:11" x14ac:dyDescent="0.3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</v>
      </c>
      <c r="G961" s="4">
        <f t="shared" si="660"/>
        <v>0.99</v>
      </c>
      <c r="H961" s="4">
        <f t="shared" si="660"/>
        <v>0</v>
      </c>
      <c r="I961" s="4">
        <f t="shared" si="660"/>
        <v>0</v>
      </c>
      <c r="J961" s="4">
        <f t="shared" si="660"/>
        <v>0</v>
      </c>
      <c r="K961" s="4" t="str">
        <f t="shared" si="660"/>
        <v>-</v>
      </c>
    </row>
    <row r="962" spans="2:11" x14ac:dyDescent="0.3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 t="str">
        <f t="shared" si="660"/>
        <v>-</v>
      </c>
      <c r="J962" s="4" t="str">
        <f t="shared" si="660"/>
        <v>-</v>
      </c>
      <c r="K962" s="4" t="str">
        <f t="shared" si="660"/>
        <v>-</v>
      </c>
    </row>
    <row r="963" spans="2:11" x14ac:dyDescent="0.3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</v>
      </c>
      <c r="J963" s="4">
        <f t="shared" si="660"/>
        <v>0</v>
      </c>
      <c r="K963" s="4">
        <f t="shared" si="660"/>
        <v>0</v>
      </c>
    </row>
    <row r="964" spans="2:11" x14ac:dyDescent="0.3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</v>
      </c>
      <c r="J964" s="4">
        <f t="shared" si="660"/>
        <v>0</v>
      </c>
      <c r="K964" s="4">
        <f t="shared" si="660"/>
        <v>0</v>
      </c>
    </row>
    <row r="965" spans="2:11" x14ac:dyDescent="0.3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0.99000000000000077</v>
      </c>
      <c r="G965" s="4">
        <f t="shared" si="660"/>
        <v>0.99000000000000077</v>
      </c>
      <c r="H965" s="4">
        <f t="shared" si="660"/>
        <v>0.8214631165308679</v>
      </c>
      <c r="I965" s="4">
        <f t="shared" si="660"/>
        <v>0.82171619837325427</v>
      </c>
      <c r="J965" s="4">
        <f t="shared" si="660"/>
        <v>0.82171619837325538</v>
      </c>
      <c r="K965" s="4">
        <f t="shared" si="660"/>
        <v>0.82171619837325505</v>
      </c>
    </row>
    <row r="966" spans="2:11" x14ac:dyDescent="0.3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0.71999999999999964</v>
      </c>
      <c r="G966" s="4">
        <f t="shared" si="661"/>
        <v>0.72000000000000064</v>
      </c>
      <c r="H966" s="4">
        <f t="shared" si="661"/>
        <v>0.67686032464937862</v>
      </c>
      <c r="I966" s="4">
        <f t="shared" si="661"/>
        <v>0.67686032464937851</v>
      </c>
      <c r="J966" s="4">
        <f t="shared" si="661"/>
        <v>0.68175126873281389</v>
      </c>
      <c r="K966" s="4">
        <f t="shared" si="661"/>
        <v>0.70187060874427543</v>
      </c>
    </row>
    <row r="967" spans="2:11" x14ac:dyDescent="0.3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0.89999999999999991</v>
      </c>
      <c r="G967" s="4">
        <f t="shared" si="662"/>
        <v>0.89999999999999913</v>
      </c>
      <c r="H967" s="4">
        <f t="shared" si="662"/>
        <v>0.65917219765844903</v>
      </c>
      <c r="I967" s="4">
        <f t="shared" si="662"/>
        <v>0.6691411405903207</v>
      </c>
      <c r="J967" s="4">
        <f t="shared" si="662"/>
        <v>0.68190092683930947</v>
      </c>
      <c r="K967" s="4">
        <f t="shared" si="662"/>
        <v>0.68190092683931081</v>
      </c>
    </row>
    <row r="968" spans="2:11" x14ac:dyDescent="0.3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3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 t="str">
        <f t="shared" si="664"/>
        <v>-</v>
      </c>
      <c r="I969" s="4">
        <f t="shared" si="664"/>
        <v>0</v>
      </c>
      <c r="J969" s="4">
        <f t="shared" si="664"/>
        <v>0</v>
      </c>
      <c r="K969" s="4">
        <f t="shared" si="664"/>
        <v>0</v>
      </c>
    </row>
    <row r="970" spans="2:11" x14ac:dyDescent="0.3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219.88593676705315</v>
      </c>
      <c r="G970" s="3">
        <f>[1]Residential!C$26</f>
        <v>216.80072628781198</v>
      </c>
      <c r="H970" s="3">
        <f>[1]Residential!D$26</f>
        <v>215.38363030651917</v>
      </c>
      <c r="I970" s="3">
        <f>[1]Residential!E$26</f>
        <v>197.96395904085207</v>
      </c>
      <c r="J970" s="3">
        <f>[1]Residential!F$26</f>
        <v>179.934921134028</v>
      </c>
      <c r="K970" s="3">
        <f>[1]Residential!G$26</f>
        <v>164.46705082697858</v>
      </c>
    </row>
    <row r="971" spans="2:11" x14ac:dyDescent="0.3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69.470050712190343</v>
      </c>
      <c r="G971" s="1">
        <f>[1]Residential!C$15</f>
        <v>68.671791885422294</v>
      </c>
      <c r="H971" s="1">
        <f>[1]Residential!D$15</f>
        <v>68.32640450764336</v>
      </c>
      <c r="I971" s="1">
        <f>[1]Residential!E$15</f>
        <v>69.801348869824992</v>
      </c>
      <c r="J971" s="1">
        <f>[1]Residential!F$15</f>
        <v>71.979747477180183</v>
      </c>
      <c r="K971" s="1">
        <f>[1]Residential!G$15</f>
        <v>67.345950551000016</v>
      </c>
    </row>
    <row r="972" spans="2:11" x14ac:dyDescent="0.3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15.333218918449283</v>
      </c>
      <c r="G972" s="1">
        <f t="shared" ref="G972:K972" si="665">SUM(G973:G974)</f>
        <v>13.725299125942893</v>
      </c>
      <c r="H972" s="1">
        <f t="shared" si="665"/>
        <v>11.879080651663248</v>
      </c>
      <c r="I972" s="1">
        <f t="shared" si="665"/>
        <v>15.787060789368013</v>
      </c>
      <c r="J972" s="1">
        <f t="shared" si="665"/>
        <v>18.577640745594103</v>
      </c>
      <c r="K972" s="1">
        <f t="shared" si="665"/>
        <v>16.834247029225338</v>
      </c>
    </row>
    <row r="973" spans="2:11" x14ac:dyDescent="0.3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9.3768591188391568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6.9413678740857643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0.87828253413938984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0.21762931765812474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1.3930651311589996E-2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1.0563911558285262E-2</v>
      </c>
    </row>
    <row r="974" spans="2:11" x14ac:dyDescent="0.3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5.9563597996101265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6.7839312518571289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11.000798117523859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15.569431471709889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18.563710094282513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16.823683117667052</v>
      </c>
    </row>
    <row r="975" spans="2:11" x14ac:dyDescent="0.3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9.5599225307823463</v>
      </c>
      <c r="G975" s="1">
        <f t="shared" ref="G975:K975" si="669">SUM(G976:G977)</f>
        <v>10.085310023726381</v>
      </c>
      <c r="H975" s="1">
        <f t="shared" si="669"/>
        <v>8.5734311875876905</v>
      </c>
      <c r="I975" s="1">
        <f t="shared" si="669"/>
        <v>8.422919282221585</v>
      </c>
      <c r="J975" s="1">
        <f t="shared" si="669"/>
        <v>9.6909407020830827</v>
      </c>
      <c r="K975" s="1">
        <f t="shared" si="669"/>
        <v>9.6696362886015148</v>
      </c>
    </row>
    <row r="976" spans="2:11" x14ac:dyDescent="0.3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8.4110202600965849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8.7988760853467447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5.9108278298509793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4.0830888431948287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3.4027746979499836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3.0092050982913139</v>
      </c>
    </row>
    <row r="977" spans="2:11" x14ac:dyDescent="0.3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1.148902270685761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1.2864339383796353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2.6626033577367121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4.3398304390267564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6.2881660041330996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6.6604311903102014</v>
      </c>
    </row>
    <row r="978" spans="2:11" x14ac:dyDescent="0.3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44.576909262958715</v>
      </c>
      <c r="G978" s="1">
        <f>[1]Residential!C$3-([1]Residential!C$10-[1]Residential!C$244)</f>
        <v>44.861182735753026</v>
      </c>
      <c r="H978" s="1">
        <f>[1]Residential!D$3-([1]Residential!D$10-[1]Residential!D$244)</f>
        <v>47.873892668392429</v>
      </c>
      <c r="I978" s="1">
        <f>[1]Residential!E$3-([1]Residential!E$10-[1]Residential!E$244)</f>
        <v>45.591368798235393</v>
      </c>
      <c r="J978" s="1">
        <f>[1]Residential!F$3-([1]Residential!F$10-[1]Residential!F$244)</f>
        <v>43.711166029502991</v>
      </c>
      <c r="K978" s="1">
        <f>[1]Residential!G$3-([1]Residential!G$10-[1]Residential!G$244)</f>
        <v>40.842067233173168</v>
      </c>
    </row>
    <row r="979" spans="2:11" x14ac:dyDescent="0.3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60.231837601315881</v>
      </c>
      <c r="G979" s="1">
        <f>SUM([1]Residential!C$16:C$17)</f>
        <v>51.320011458676142</v>
      </c>
      <c r="H979" s="1">
        <f>SUM([1]Residential!D$16:D$17)</f>
        <v>47.076811279005895</v>
      </c>
      <c r="I979" s="1">
        <f>SUM([1]Residential!E$16:E$17)</f>
        <v>22.041873063731071</v>
      </c>
      <c r="J979" s="1">
        <f>SUM([1]Residential!F$16:F$17)</f>
        <v>4.4989030357879916</v>
      </c>
      <c r="K979" s="1">
        <f>SUM([1]Residential!G$16:G$17)</f>
        <v>0.16931781097648368</v>
      </c>
    </row>
    <row r="980" spans="2:11" x14ac:dyDescent="0.3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60.231837601315881</v>
      </c>
      <c r="G980" s="1">
        <f>[1]Residential!C$16</f>
        <v>51.320011458676142</v>
      </c>
      <c r="H980" s="1">
        <f>[1]Residential!D$16</f>
        <v>47.076173276836144</v>
      </c>
      <c r="I980" s="1">
        <f>[1]Residential!E$16</f>
        <v>22.041672486452466</v>
      </c>
      <c r="J980" s="1">
        <f>[1]Residential!F$16</f>
        <v>4.4981995660302676</v>
      </c>
      <c r="K980" s="1">
        <f>[1]Residential!G$16</f>
        <v>4.4795350798099769E-6</v>
      </c>
    </row>
    <row r="981" spans="2:11" x14ac:dyDescent="0.3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6.3800216975197759E-4</v>
      </c>
      <c r="I981" s="1">
        <f>[1]Residential!E$17</f>
        <v>2.0057727860338403E-4</v>
      </c>
      <c r="J981" s="1">
        <f>[1]Residential!F$17</f>
        <v>7.0346975772380522E-4</v>
      </c>
      <c r="K981" s="1">
        <f>[1]Residential!G$17</f>
        <v>0.16931333144140387</v>
      </c>
    </row>
    <row r="982" spans="2:11" x14ac:dyDescent="0.3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50.371420826666707</v>
      </c>
      <c r="G982" s="1">
        <f t="shared" ref="G982:K982" si="672">SUM(G984,G986)</f>
        <v>43.558590329164829</v>
      </c>
      <c r="H982" s="1">
        <f t="shared" si="672"/>
        <v>38.543701476199573</v>
      </c>
      <c r="I982" s="1">
        <f t="shared" si="672"/>
        <v>18.498027091802022</v>
      </c>
      <c r="J982" s="1">
        <f t="shared" si="672"/>
        <v>3.5187048294120968</v>
      </c>
      <c r="K982" s="1">
        <f t="shared" si="672"/>
        <v>0.14720636292545813</v>
      </c>
    </row>
    <row r="983" spans="2:11" x14ac:dyDescent="0.3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50.371420826666707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43.558590329164829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38.543701476199573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18.498027091802022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3.5187048294120968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0.14720636292545813</v>
      </c>
    </row>
    <row r="984" spans="2:11" x14ac:dyDescent="0.3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50.371420826666707</v>
      </c>
      <c r="G984" s="1">
        <f t="shared" ref="G984:K984" si="673">G985</f>
        <v>43.558590329164829</v>
      </c>
      <c r="H984" s="1">
        <f t="shared" si="673"/>
        <v>38.54317911785575</v>
      </c>
      <c r="I984" s="1">
        <f t="shared" si="673"/>
        <v>18.497858762916227</v>
      </c>
      <c r="J984" s="1">
        <f t="shared" si="673"/>
        <v>3.518154628082093</v>
      </c>
      <c r="K984" s="1">
        <f t="shared" si="673"/>
        <v>3.8945463734315219E-6</v>
      </c>
    </row>
    <row r="985" spans="2:11" x14ac:dyDescent="0.3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50.371420826666707</v>
      </c>
      <c r="G985" s="1">
        <f t="shared" ref="G985:K985" si="674">G983*IFERROR(G980/G979,0)</f>
        <v>43.558590329164829</v>
      </c>
      <c r="H985" s="1">
        <f t="shared" si="674"/>
        <v>38.54317911785575</v>
      </c>
      <c r="I985" s="1">
        <f t="shared" si="674"/>
        <v>18.497858762916227</v>
      </c>
      <c r="J985" s="1">
        <f t="shared" si="674"/>
        <v>3.518154628082093</v>
      </c>
      <c r="K985" s="1">
        <f t="shared" si="674"/>
        <v>3.8945463734315219E-6</v>
      </c>
    </row>
    <row r="986" spans="2:11" x14ac:dyDescent="0.3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5.2235834382230451E-4</v>
      </c>
      <c r="I986" s="1">
        <f t="shared" si="675"/>
        <v>1.6832888579543237E-4</v>
      </c>
      <c r="J986" s="1">
        <f t="shared" si="675"/>
        <v>5.5020133000382998E-4</v>
      </c>
      <c r="K986" s="1">
        <f t="shared" si="675"/>
        <v>0.14720246837908471</v>
      </c>
    </row>
    <row r="987" spans="2:11" x14ac:dyDescent="0.3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5.2235834382230451E-4</v>
      </c>
      <c r="I987" s="1">
        <f t="shared" si="676"/>
        <v>1.6832888579543237E-4</v>
      </c>
      <c r="J987" s="1">
        <f t="shared" si="676"/>
        <v>5.5020133000382998E-4</v>
      </c>
      <c r="K987" s="1">
        <f t="shared" si="676"/>
        <v>0.14720246837908471</v>
      </c>
    </row>
    <row r="988" spans="2:11" x14ac:dyDescent="0.3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9.8604167746491811</v>
      </c>
      <c r="G988" s="1">
        <f t="shared" ref="G988:K988" si="677">G989</f>
        <v>7.7614211295113202</v>
      </c>
      <c r="H988" s="1">
        <f t="shared" si="677"/>
        <v>8.5331098028063295</v>
      </c>
      <c r="I988" s="1">
        <f t="shared" si="677"/>
        <v>3.5438459719290458</v>
      </c>
      <c r="J988" s="1">
        <f t="shared" si="677"/>
        <v>0.98019820637589494</v>
      </c>
      <c r="K988" s="1">
        <f t="shared" si="677"/>
        <v>2.2111448051025558E-2</v>
      </c>
    </row>
    <row r="989" spans="2:11" x14ac:dyDescent="0.3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9.8604167746491811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7.7614211295113202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8.5331098028063295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3.5438459719290458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0.98019820637589494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2.2111448051025558E-2</v>
      </c>
    </row>
    <row r="990" spans="2:11" x14ac:dyDescent="0.3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9.8604167746491811</v>
      </c>
      <c r="G990" s="1">
        <f t="shared" ref="G990:K990" si="678">IFERROR(G980/G979,0)*G989</f>
        <v>7.7614211295113202</v>
      </c>
      <c r="H990" s="1">
        <f t="shared" si="678"/>
        <v>8.532994158980399</v>
      </c>
      <c r="I990" s="1">
        <f t="shared" si="678"/>
        <v>3.543813723536235</v>
      </c>
      <c r="J990" s="1">
        <f t="shared" si="678"/>
        <v>0.98004493794817471</v>
      </c>
      <c r="K990" s="1">
        <f t="shared" si="678"/>
        <v>5.8498870637845476E-7</v>
      </c>
    </row>
    <row r="991" spans="2:11" x14ac:dyDescent="0.3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1.1564382593043376E-4</v>
      </c>
      <c r="I991" s="1">
        <f t="shared" si="679"/>
        <v>3.2248392810796389E-5</v>
      </c>
      <c r="J991" s="1">
        <f t="shared" si="679"/>
        <v>1.532684277202323E-4</v>
      </c>
      <c r="K991" s="1">
        <f t="shared" si="679"/>
        <v>2.2110863062319179E-2</v>
      </c>
    </row>
    <row r="992" spans="2:11" x14ac:dyDescent="0.3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47.001934467210397</v>
      </c>
      <c r="G992" s="1">
        <f t="shared" ref="G992:K992" si="680">SUM(G993:G994)</f>
        <v>47.993955152719117</v>
      </c>
      <c r="H992" s="1">
        <f t="shared" si="680"/>
        <v>45.756290519755282</v>
      </c>
      <c r="I992" s="1">
        <f t="shared" si="680"/>
        <v>33.21306838139877</v>
      </c>
      <c r="J992" s="1">
        <f t="shared" si="680"/>
        <v>13.346964764886915</v>
      </c>
      <c r="K992" s="1">
        <f t="shared" si="680"/>
        <v>7.786712246586001</v>
      </c>
    </row>
    <row r="993" spans="2:13" x14ac:dyDescent="0.3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46.693645396762889</v>
      </c>
      <c r="G993" s="1">
        <f>[1]Residential!C$18</f>
        <v>45.863760216071562</v>
      </c>
      <c r="H993" s="1">
        <f>[1]Residential!D$18</f>
        <v>45.022881845733984</v>
      </c>
      <c r="I993" s="1">
        <f>[1]Residential!E$18</f>
        <v>33.212706670702602</v>
      </c>
      <c r="J993" s="1">
        <f>[1]Residential!F$18</f>
        <v>13.346121266411027</v>
      </c>
      <c r="K993" s="1">
        <f>[1]Residential!G$18</f>
        <v>7.7861361727631877</v>
      </c>
    </row>
    <row r="994" spans="2:13" x14ac:dyDescent="0.3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0.30828907044751047</v>
      </c>
      <c r="G994" s="1">
        <f>[1]Residential!C$19</f>
        <v>2.1301949366475581</v>
      </c>
      <c r="H994" s="1">
        <f>[1]Residential!D$19</f>
        <v>0.73340867402129994</v>
      </c>
      <c r="I994" s="1">
        <f>[1]Residential!E$19</f>
        <v>3.6171069616861088E-4</v>
      </c>
      <c r="J994" s="1">
        <f>[1]Residential!F$19</f>
        <v>8.4349847588773073E-4</v>
      </c>
      <c r="K994" s="1">
        <f>[1]Residential!G$19</f>
        <v>5.7607382281331778E-4</v>
      </c>
    </row>
    <row r="995" spans="2:13" x14ac:dyDescent="0.3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38.494661250334502</v>
      </c>
      <c r="G995" s="1">
        <f t="shared" ref="G995:K995" si="683">SUM(G996:G997)</f>
        <v>40.650971384710786</v>
      </c>
      <c r="H995" s="1">
        <f t="shared" si="683"/>
        <v>35.683498422212239</v>
      </c>
      <c r="I995" s="1">
        <f t="shared" si="683"/>
        <v>26.553146131218377</v>
      </c>
      <c r="J995" s="1">
        <f t="shared" si="683"/>
        <v>9.9692064786670098</v>
      </c>
      <c r="K995" s="1">
        <f t="shared" si="683"/>
        <v>5.7514782612904378</v>
      </c>
    </row>
    <row r="996" spans="2:13" x14ac:dyDescent="0.3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38.494661250334502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40.650971384710786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33.805955137435966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23.627002903123262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5.9092635116073371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1.9862072373007771</v>
      </c>
    </row>
    <row r="997" spans="2:13" x14ac:dyDescent="0.3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1.8775432847762745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2.926143228095115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4.0599429670596727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3.7652710239896607</v>
      </c>
    </row>
    <row r="998" spans="2:13" x14ac:dyDescent="0.3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38.2421719971031</v>
      </c>
      <c r="G998" s="1">
        <f t="shared" ref="G998:K998" si="684">SUM(G999:G1000)</f>
        <v>38.84669221792889</v>
      </c>
      <c r="H998" s="1">
        <f t="shared" si="684"/>
        <v>35.111542370596197</v>
      </c>
      <c r="I998" s="1">
        <f t="shared" si="684"/>
        <v>26.552856951162433</v>
      </c>
      <c r="J998" s="1">
        <f t="shared" si="684"/>
        <v>9.9685764469992328</v>
      </c>
      <c r="K998" s="1">
        <f t="shared" si="684"/>
        <v>5.7510527574367076</v>
      </c>
    </row>
    <row r="999" spans="2:13" x14ac:dyDescent="0.3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38.2421719971031</v>
      </c>
      <c r="G999" s="1">
        <f t="shared" ref="G999:K999" si="685">G996-G1002</f>
        <v>38.84669221792889</v>
      </c>
      <c r="H999" s="1">
        <f t="shared" si="685"/>
        <v>33.264093451321664</v>
      </c>
      <c r="I999" s="1">
        <f t="shared" si="685"/>
        <v>23.626745590562727</v>
      </c>
      <c r="J999" s="1">
        <f t="shared" si="685"/>
        <v>5.908890059301628</v>
      </c>
      <c r="K999" s="1">
        <f t="shared" si="685"/>
        <v>1.9860602944114218</v>
      </c>
    </row>
    <row r="1000" spans="2:13" x14ac:dyDescent="0.3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1.8474489192745336</v>
      </c>
      <c r="I1000" s="1">
        <f t="shared" si="686"/>
        <v>2.9261113605997071</v>
      </c>
      <c r="J1000" s="1">
        <f t="shared" si="686"/>
        <v>4.0596863876976057</v>
      </c>
      <c r="K1000" s="1">
        <f t="shared" si="686"/>
        <v>3.764992463025286</v>
      </c>
    </row>
    <row r="1001" spans="2:13" x14ac:dyDescent="0.3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0.25248925323140575</v>
      </c>
      <c r="G1001" s="1">
        <f t="shared" ref="G1001:K1001" si="687">SUM(G1002:G1003)</f>
        <v>1.8042791667818949</v>
      </c>
      <c r="H1001" s="1">
        <f t="shared" si="687"/>
        <v>0.57195605161604335</v>
      </c>
      <c r="I1001" s="1">
        <f t="shared" si="687"/>
        <v>2.8918005594355024E-4</v>
      </c>
      <c r="J1001" s="1">
        <f t="shared" si="687"/>
        <v>6.30031667775738E-4</v>
      </c>
      <c r="K1001" s="1">
        <f t="shared" si="687"/>
        <v>4.2550385373004459E-4</v>
      </c>
      <c r="L1001" s="1"/>
    </row>
    <row r="1002" spans="2:13" x14ac:dyDescent="0.3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0.25248925323140575</v>
      </c>
      <c r="G1002" s="1">
        <f t="shared" ref="G1002:K1002" si="688">G996*IFERROR(G994/G992,0)</f>
        <v>1.8042791667818949</v>
      </c>
      <c r="H1002" s="1">
        <f t="shared" si="688"/>
        <v>0.5418616861143023</v>
      </c>
      <c r="I1002" s="1">
        <f t="shared" si="688"/>
        <v>2.5731256053574487E-4</v>
      </c>
      <c r="J1002" s="1">
        <f t="shared" si="688"/>
        <v>3.7345230570869802E-4</v>
      </c>
      <c r="K1002" s="1">
        <f t="shared" si="688"/>
        <v>1.4694288935526031E-4</v>
      </c>
    </row>
    <row r="1003" spans="2:13" x14ac:dyDescent="0.3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3.0094365501741029E-2</v>
      </c>
      <c r="I1003" s="1">
        <f t="shared" si="689"/>
        <v>3.1867495407805346E-5</v>
      </c>
      <c r="J1003" s="1">
        <f t="shared" si="689"/>
        <v>2.5657936206704003E-4</v>
      </c>
      <c r="K1003" s="1">
        <f t="shared" si="689"/>
        <v>2.7856096437478426E-4</v>
      </c>
    </row>
    <row r="1004" spans="2:13" x14ac:dyDescent="0.3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8.5072732168758947</v>
      </c>
      <c r="G1004" s="1">
        <f t="shared" ref="G1004:K1004" si="690">SUM(G1005:G1006)</f>
        <v>7.342983768008331</v>
      </c>
      <c r="H1004" s="1">
        <f t="shared" si="690"/>
        <v>10.072792097543042</v>
      </c>
      <c r="I1004" s="1">
        <f t="shared" si="690"/>
        <v>6.6599222501803927</v>
      </c>
      <c r="J1004" s="1">
        <f t="shared" si="690"/>
        <v>3.3777582862199047</v>
      </c>
      <c r="K1004" s="1">
        <f t="shared" si="690"/>
        <v>2.0352339852955637</v>
      </c>
      <c r="L1004" s="1"/>
      <c r="M1004" s="19"/>
    </row>
    <row r="1005" spans="2:13" x14ac:dyDescent="0.3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8.5072732168758947</v>
      </c>
      <c r="G1005" s="1">
        <f t="shared" ref="G1005:K1005" si="691">G992-G996-G997-G1006</f>
        <v>7.342983768008331</v>
      </c>
      <c r="H1005" s="1">
        <f t="shared" si="691"/>
        <v>9.6886663325242051</v>
      </c>
      <c r="I1005" s="1">
        <f t="shared" si="691"/>
        <v>5.9032880956483185</v>
      </c>
      <c r="J1005" s="1">
        <f t="shared" si="691"/>
        <v>2.0728522547920409</v>
      </c>
      <c r="K1005" s="1">
        <f t="shared" si="691"/>
        <v>0.7663576645809258</v>
      </c>
    </row>
    <row r="1006" spans="2:13" x14ac:dyDescent="0.3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0.38412576501883722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0.75663415453207461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1.3049060314278635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1.2688763207146379</v>
      </c>
    </row>
    <row r="1007" spans="2:13" x14ac:dyDescent="0.3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8.4514733996597897</v>
      </c>
      <c r="G1007" s="1">
        <f t="shared" ref="G1007:K1007" si="692">SUM(G1008:G1009)</f>
        <v>7.017067998142668</v>
      </c>
      <c r="H1007" s="1">
        <f t="shared" si="692"/>
        <v>9.911339475137785</v>
      </c>
      <c r="I1007" s="1">
        <f t="shared" si="692"/>
        <v>6.6598497195401674</v>
      </c>
      <c r="J1007" s="1">
        <f t="shared" si="692"/>
        <v>3.3775448194117921</v>
      </c>
      <c r="K1007" s="1">
        <f t="shared" si="692"/>
        <v>2.0350834153264805</v>
      </c>
    </row>
    <row r="1008" spans="2:13" x14ac:dyDescent="0.3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8.4514733996597897</v>
      </c>
      <c r="G1008" s="1">
        <f t="shared" ref="G1008:K1008" si="693">G1005-G1011</f>
        <v>7.017067998142668</v>
      </c>
      <c r="H1008" s="1">
        <f t="shared" si="693"/>
        <v>9.5333707032838166</v>
      </c>
      <c r="I1008" s="1">
        <f t="shared" si="693"/>
        <v>5.9032238052183512</v>
      </c>
      <c r="J1008" s="1">
        <f t="shared" si="693"/>
        <v>2.072721255141674</v>
      </c>
      <c r="K1008" s="1">
        <f t="shared" si="693"/>
        <v>0.76630096817614068</v>
      </c>
    </row>
    <row r="1009" spans="2:11" x14ac:dyDescent="0.3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0.37796877185396843</v>
      </c>
      <c r="I1009" s="1">
        <f t="shared" si="694"/>
        <v>0.75662591432181647</v>
      </c>
      <c r="J1009" s="1">
        <f t="shared" si="694"/>
        <v>1.3048235642701183</v>
      </c>
      <c r="K1009" s="1">
        <f t="shared" si="694"/>
        <v>1.2687824471503397</v>
      </c>
    </row>
    <row r="1010" spans="2:11" x14ac:dyDescent="0.3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5.5799817216104698E-2</v>
      </c>
      <c r="G1010" s="1">
        <f t="shared" si="695"/>
        <v>0.32591576986566295</v>
      </c>
      <c r="H1010" s="1">
        <f t="shared" si="695"/>
        <v>0.16145262240525657</v>
      </c>
      <c r="I1010" s="1">
        <f t="shared" si="695"/>
        <v>7.2530640225060641E-5</v>
      </c>
      <c r="J1010" s="1">
        <f t="shared" si="695"/>
        <v>2.1346680811199273E-4</v>
      </c>
      <c r="K1010" s="1">
        <f t="shared" si="695"/>
        <v>1.5056996908327324E-4</v>
      </c>
    </row>
    <row r="1011" spans="2:11" x14ac:dyDescent="0.3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5.5799817216104698E-2</v>
      </c>
      <c r="G1011" s="1">
        <f t="shared" ref="G1011:K1011" si="696">G1005*IFERROR(G$994/G$992,0)</f>
        <v>0.32591576986566295</v>
      </c>
      <c r="H1011" s="1">
        <f t="shared" si="696"/>
        <v>0.15529562924038781</v>
      </c>
      <c r="I1011" s="1">
        <f t="shared" si="696"/>
        <v>6.4290429966919513E-5</v>
      </c>
      <c r="J1011" s="1">
        <f t="shared" si="696"/>
        <v>1.3099965036675115E-4</v>
      </c>
      <c r="K1011" s="1">
        <f t="shared" si="696"/>
        <v>5.6696404785085226E-5</v>
      </c>
    </row>
    <row r="1012" spans="2:11" x14ac:dyDescent="0.3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6.1569931648687674E-3</v>
      </c>
      <c r="I1012" s="1">
        <f t="shared" si="697"/>
        <v>8.240210258141131E-6</v>
      </c>
      <c r="J1012" s="1">
        <f t="shared" si="697"/>
        <v>8.2467157745241574E-5</v>
      </c>
      <c r="K1012" s="1">
        <f t="shared" si="697"/>
        <v>9.3873564298187998E-5</v>
      </c>
    </row>
    <row r="1013" spans="2:11" x14ac:dyDescent="0.3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0.10000095929278358</v>
      </c>
      <c r="G1013" s="1">
        <f>[1]Residential!C$20</f>
        <v>9.9999702902423229E-2</v>
      </c>
      <c r="H1013" s="1">
        <f>[1]Residential!D$20</f>
        <v>2.5592048395246737E-2</v>
      </c>
      <c r="I1013" s="1">
        <f>[1]Residential!E$20</f>
        <v>4.8331077497403469E-4</v>
      </c>
      <c r="J1013" s="1">
        <f>[1]Residential!F$20</f>
        <v>0</v>
      </c>
      <c r="K1013" s="1">
        <f>[1]Residential!G$20</f>
        <v>0</v>
      </c>
    </row>
    <row r="1014" spans="2:11" x14ac:dyDescent="0.3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0.10000095929278358</v>
      </c>
      <c r="G1014" s="1">
        <f t="shared" ref="G1014:G1015" si="698">G1013</f>
        <v>9.9999702902423229E-2</v>
      </c>
      <c r="H1014" s="1">
        <f t="shared" ref="H1014:H1015" si="699">H1013</f>
        <v>2.5592048395246737E-2</v>
      </c>
      <c r="I1014" s="1">
        <f t="shared" ref="I1014:I1015" si="700">I1013</f>
        <v>4.8331077497403469E-4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3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0.10000095929278358</v>
      </c>
      <c r="G1015" s="1">
        <f t="shared" si="698"/>
        <v>9.9999702902423229E-2</v>
      </c>
      <c r="H1015" s="1">
        <f t="shared" si="699"/>
        <v>2.5592048395246737E-2</v>
      </c>
      <c r="I1015" s="1">
        <f t="shared" si="700"/>
        <v>4.8331077497403469E-4</v>
      </c>
      <c r="J1015" s="1">
        <f t="shared" si="701"/>
        <v>0</v>
      </c>
      <c r="K1015" s="1">
        <f t="shared" si="702"/>
        <v>0</v>
      </c>
    </row>
    <row r="1016" spans="2:11" x14ac:dyDescent="0.3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13.722996702450619</v>
      </c>
      <c r="G1018" s="1">
        <f t="shared" ref="G1018:K1018" si="704">G1019+G1021</f>
        <v>14.587122758792358</v>
      </c>
      <c r="H1018" s="1">
        <f t="shared" si="704"/>
        <v>17.347992633633137</v>
      </c>
      <c r="I1018" s="1">
        <f t="shared" si="704"/>
        <v>15.558174889003064</v>
      </c>
      <c r="J1018" s="1">
        <f t="shared" si="704"/>
        <v>11.408512742032226</v>
      </c>
      <c r="K1018" s="1">
        <f t="shared" si="704"/>
        <v>7.1612861886791475</v>
      </c>
    </row>
    <row r="1019" spans="2:11" x14ac:dyDescent="0.3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12.682051396251676</v>
      </c>
      <c r="G1019" s="1">
        <f t="shared" ref="G1019:K1019" si="705">G1020</f>
        <v>13.39264084977313</v>
      </c>
      <c r="H1019" s="1">
        <f t="shared" si="705"/>
        <v>14.657256613345414</v>
      </c>
      <c r="I1019" s="1">
        <f t="shared" si="705"/>
        <v>12.888366286818384</v>
      </c>
      <c r="J1019" s="1">
        <f t="shared" si="705"/>
        <v>9.0742338490330958</v>
      </c>
      <c r="K1019" s="1">
        <f t="shared" si="705"/>
        <v>5.4064857338883279</v>
      </c>
    </row>
    <row r="1020" spans="2:11" x14ac:dyDescent="0.3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12.682051396251676</v>
      </c>
      <c r="G1020" s="1">
        <f>[1]Residential!C$22-G1022-G1023</f>
        <v>13.39264084977313</v>
      </c>
      <c r="H1020" s="1">
        <f>[1]Residential!D$22-H1022-H1023</f>
        <v>14.657256613345414</v>
      </c>
      <c r="I1020" s="1">
        <f>[1]Residential!E$22-I1022-I1023</f>
        <v>12.888366286818384</v>
      </c>
      <c r="J1020" s="1">
        <f>[1]Residential!F$22-J1022-J1023</f>
        <v>9.0742338490330958</v>
      </c>
      <c r="K1020" s="1">
        <f>[1]Residential!G$22-K1022-K1023</f>
        <v>5.4064857338883279</v>
      </c>
    </row>
    <row r="1021" spans="2:11" x14ac:dyDescent="0.3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1.0409453061989415</v>
      </c>
      <c r="G1021" s="1">
        <f t="shared" ref="G1021" si="706">G1022</f>
        <v>1.1944819090192267</v>
      </c>
      <c r="H1021" s="1">
        <f t="shared" ref="H1021" si="707">H1022</f>
        <v>2.6907360202877224</v>
      </c>
      <c r="I1021" s="1">
        <f t="shared" ref="I1021" si="708">I1022</f>
        <v>2.6698086021846801</v>
      </c>
      <c r="J1021" s="1">
        <f t="shared" ref="J1021" si="709">J1022</f>
        <v>2.3342788929991305</v>
      </c>
      <c r="K1021" s="1">
        <f t="shared" ref="K1021" si="710">K1022</f>
        <v>1.7548004547908196</v>
      </c>
    </row>
    <row r="1022" spans="2:11" x14ac:dyDescent="0.3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1.0409453061989415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1.1944819090192267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2.6907360202877224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2.6698086021846801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2.3342788929991305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1.7548004547908196</v>
      </c>
    </row>
    <row r="1023" spans="2:11" x14ac:dyDescent="0.3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3.2682140157425765</v>
      </c>
      <c r="G1023" s="1">
        <f t="shared" ref="G1023:K1023" si="711">G1024+G1026</f>
        <v>3.8319868828754098</v>
      </c>
      <c r="H1023" s="1">
        <f t="shared" si="711"/>
        <v>0.60732108603308133</v>
      </c>
      <c r="I1023" s="1">
        <f t="shared" si="711"/>
        <v>0.89588861607965109</v>
      </c>
      <c r="J1023" s="1">
        <f t="shared" si="711"/>
        <v>1.1004171171176484</v>
      </c>
      <c r="K1023" s="1">
        <f t="shared" si="711"/>
        <v>0.99706876687252377</v>
      </c>
    </row>
    <row r="1024" spans="2:11" x14ac:dyDescent="0.3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2.9965428985736828</v>
      </c>
      <c r="G1024" s="1">
        <f t="shared" ref="G1024:K1024" si="712">G1025</f>
        <v>3.5202481650585633</v>
      </c>
      <c r="H1024" s="1">
        <f t="shared" si="712"/>
        <v>0.44656400433958288</v>
      </c>
      <c r="I1024" s="1">
        <f t="shared" si="712"/>
        <v>0.63841089911610482</v>
      </c>
      <c r="J1024" s="1">
        <f t="shared" si="712"/>
        <v>0.74950754113548479</v>
      </c>
      <c r="K1024" s="1">
        <f t="shared" si="712"/>
        <v>0.64442854292023288</v>
      </c>
    </row>
    <row r="1025" spans="2:11" x14ac:dyDescent="0.3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2.9965428985736828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3.5202481650585633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0.44656400433958288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0.63841089911610482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0.74950754113548479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0.64442854292023288</v>
      </c>
    </row>
    <row r="1026" spans="2:11" x14ac:dyDescent="0.3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0.27167111716889353</v>
      </c>
      <c r="G1026" s="1">
        <f t="shared" ref="G1026:K1026" si="713">G1027</f>
        <v>0.31173871781684642</v>
      </c>
      <c r="H1026" s="1">
        <f t="shared" si="713"/>
        <v>0.16075708169349848</v>
      </c>
      <c r="I1026" s="1">
        <f t="shared" si="713"/>
        <v>0.25747771696354621</v>
      </c>
      <c r="J1026" s="1">
        <f t="shared" si="713"/>
        <v>0.35090957598216371</v>
      </c>
      <c r="K1026" s="1">
        <f t="shared" si="713"/>
        <v>0.35264022395229094</v>
      </c>
    </row>
    <row r="1027" spans="2:11" x14ac:dyDescent="0.3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0.27167111716889353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0.31173871781684642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0.16075708169349848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0.25747771696354621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0.35090957598216371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0.35264022395229094</v>
      </c>
    </row>
    <row r="1028" spans="2:11" x14ac:dyDescent="0.3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2.5068276730625558</v>
      </c>
      <c r="G1028" s="1">
        <f>[1]Residential!C$23</f>
        <v>2.9280169768191064</v>
      </c>
      <c r="H1028" s="1">
        <f>[1]Residential!D$23</f>
        <v>0.96663714095229503</v>
      </c>
      <c r="I1028" s="1">
        <f>[1]Residential!E$23</f>
        <v>1.2856630527227497</v>
      </c>
      <c r="J1028" s="1">
        <f>[1]Residential!F$23</f>
        <v>1.7576998235010428</v>
      </c>
      <c r="K1028" s="1">
        <f>[1]Residential!G$23</f>
        <v>1.9849023909169052</v>
      </c>
    </row>
    <row r="1029" spans="2:11" x14ac:dyDescent="0.3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0.78533964840270476</v>
      </c>
      <c r="G1029" s="1">
        <f t="shared" ref="G1029:K1029" si="714">G1030</f>
        <v>0.94128688275322736</v>
      </c>
      <c r="H1029" s="1">
        <f t="shared" si="714"/>
        <v>3.0580704364375051E-2</v>
      </c>
      <c r="I1029" s="1">
        <f t="shared" si="714"/>
        <v>3.7429977297717305E-2</v>
      </c>
      <c r="J1029" s="1">
        <f t="shared" si="714"/>
        <v>4.0866572706110965E-2</v>
      </c>
      <c r="K1029" s="1">
        <f t="shared" si="714"/>
        <v>4.0686860727778829E-2</v>
      </c>
    </row>
    <row r="1030" spans="2:11" x14ac:dyDescent="0.3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0.78533964840270476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0.94128688275322736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3.0580704364375051E-2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3.7429977297717305E-2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4.0866572706110965E-2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4.0686860727778829E-2</v>
      </c>
    </row>
    <row r="1031" spans="2:11" x14ac:dyDescent="0.3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1.9867300940658792</v>
      </c>
      <c r="H1031" s="1">
        <f t="shared" si="715"/>
        <v>0.93605643658791993</v>
      </c>
      <c r="I1031" s="1">
        <f t="shared" si="715"/>
        <v>1.2482330754250324</v>
      </c>
      <c r="J1031" s="1">
        <f t="shared" si="715"/>
        <v>1.7168332507949318</v>
      </c>
      <c r="K1031" s="1">
        <f t="shared" si="715"/>
        <v>1.9442155301891264</v>
      </c>
    </row>
    <row r="1032" spans="2:11" x14ac:dyDescent="0.3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1.9867300940658792</v>
      </c>
      <c r="H1032" s="1">
        <f t="shared" si="716"/>
        <v>0.93605643658791993</v>
      </c>
      <c r="I1032" s="1">
        <f t="shared" si="716"/>
        <v>1.2482330754250324</v>
      </c>
      <c r="J1032" s="1">
        <f t="shared" si="716"/>
        <v>1.7168332507949318</v>
      </c>
      <c r="K1032" s="1">
        <f t="shared" si="716"/>
        <v>1.9442155301891264</v>
      </c>
    </row>
    <row r="1033" spans="2:11" x14ac:dyDescent="0.3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0</v>
      </c>
      <c r="I1033" s="1">
        <f>[1]Residential!E$24</f>
        <v>1.0464787811905641E-3</v>
      </c>
      <c r="J1033" s="1">
        <f>[1]Residential!F$24</f>
        <v>2.0391482531992598E-2</v>
      </c>
      <c r="K1033" s="1">
        <f>[1]Residential!G$24</f>
        <v>2.1683969618233892E-2</v>
      </c>
    </row>
    <row r="1034" spans="2:11" x14ac:dyDescent="0.3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0</v>
      </c>
      <c r="I1034" s="1">
        <f t="shared" si="717"/>
        <v>1.0464787811905641E-3</v>
      </c>
      <c r="J1034" s="1">
        <f t="shared" si="717"/>
        <v>2.0391482531992598E-2</v>
      </c>
      <c r="K1034" s="1">
        <f t="shared" si="717"/>
        <v>2.1683969618233892E-2</v>
      </c>
    </row>
    <row r="1035" spans="2:11" x14ac:dyDescent="0.3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3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3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3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8.3890807340131222</v>
      </c>
      <c r="G1040" s="1">
        <f>[1]Residential!C$21</f>
        <v>9.7323545622868899</v>
      </c>
      <c r="H1040" s="1">
        <f>[1]Residential!D$21</f>
        <v>8.4689590118669695</v>
      </c>
      <c r="I1040" s="1">
        <f>[1]Residential!E$21</f>
        <v>9.3337053397001348</v>
      </c>
      <c r="J1040" s="1">
        <f>[1]Residential!F$21</f>
        <v>8.8633833609931099</v>
      </c>
      <c r="K1040" s="1">
        <f>[1]Residential!G$21</f>
        <v>7.9604752839570061</v>
      </c>
    </row>
    <row r="1041" spans="2:13" x14ac:dyDescent="0.3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0.13783094076789526</v>
      </c>
      <c r="G1041" s="1">
        <f t="shared" ref="G1041:K1041" si="721">SUM(G1042:G1044)</f>
        <v>0.18409801507612439</v>
      </c>
      <c r="H1041" s="1">
        <f t="shared" si="721"/>
        <v>0.20977355528045399</v>
      </c>
      <c r="I1041" s="1">
        <f t="shared" si="721"/>
        <v>0.73473085243987291</v>
      </c>
      <c r="J1041" s="1">
        <f t="shared" si="721"/>
        <v>0.37914366553732731</v>
      </c>
      <c r="K1041" s="1">
        <f t="shared" si="721"/>
        <v>2.4592359061397298E-2</v>
      </c>
    </row>
    <row r="1042" spans="2:13" x14ac:dyDescent="0.3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0.13741383330361009</v>
      </c>
      <c r="G1042" s="1">
        <f t="shared" si="722"/>
        <v>0.18363624587289029</v>
      </c>
      <c r="H1042" s="1">
        <f t="shared" si="722"/>
        <v>0.20957214858513368</v>
      </c>
      <c r="I1042" s="1">
        <f t="shared" si="722"/>
        <v>0.70818515888316191</v>
      </c>
      <c r="J1042" s="1">
        <f t="shared" si="722"/>
        <v>0.32812441832882494</v>
      </c>
      <c r="K1042" s="1">
        <f t="shared" si="722"/>
        <v>4.1034964868297014E-4</v>
      </c>
    </row>
    <row r="1043" spans="2:13" x14ac:dyDescent="0.3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3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4.1710746428517021E-4</v>
      </c>
      <c r="G1044" s="1">
        <f t="shared" si="723"/>
        <v>4.617692032340998E-4</v>
      </c>
      <c r="H1044" s="1">
        <f t="shared" si="723"/>
        <v>2.0140669532032855E-4</v>
      </c>
      <c r="I1044" s="1">
        <f t="shared" si="723"/>
        <v>2.6545693556710992E-2</v>
      </c>
      <c r="J1044" s="1">
        <f t="shared" si="723"/>
        <v>5.1019247208502351E-2</v>
      </c>
      <c r="K1044" s="1">
        <f t="shared" si="723"/>
        <v>2.4182009412714329E-2</v>
      </c>
    </row>
    <row r="1045" spans="2:13" x14ac:dyDescent="0.3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8.2512497932452273</v>
      </c>
      <c r="G1045" s="1">
        <f t="shared" ref="G1045:K1045" si="724">G1040-G1041</f>
        <v>9.5482565472107659</v>
      </c>
      <c r="H1045" s="1">
        <f t="shared" si="724"/>
        <v>8.2591854565865148</v>
      </c>
      <c r="I1045" s="1">
        <f t="shared" si="724"/>
        <v>8.5989744872602625</v>
      </c>
      <c r="J1045" s="1">
        <f t="shared" si="724"/>
        <v>8.4842396954557824</v>
      </c>
      <c r="K1045" s="1">
        <f t="shared" si="724"/>
        <v>7.9358829248956084</v>
      </c>
    </row>
    <row r="1046" spans="2:13" x14ac:dyDescent="0.3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15.194993901774861</v>
      </c>
      <c r="G1046" s="1">
        <f>[1]Residential!C$25</f>
        <v>17.635486907318196</v>
      </c>
      <c r="H1046" s="1">
        <f>[1]Residential!D$25</f>
        <v>26.80762207923393</v>
      </c>
      <c r="I1046" s="1">
        <f>[1]Residential!E$25</f>
        <v>45.832707038835501</v>
      </c>
      <c r="J1046" s="1">
        <f>[1]Residential!F$25</f>
        <v>66.958901329996891</v>
      </c>
      <c r="K1046" s="1">
        <f>[1]Residential!G$25</f>
        <v>71.039653618372256</v>
      </c>
    </row>
    <row r="1047" spans="2:13" x14ac:dyDescent="0.3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13.103991769126774</v>
      </c>
      <c r="G1047" s="1">
        <f t="shared" ref="G1047:K1047" si="725">G1046-G1050</f>
        <v>15.286458535836978</v>
      </c>
      <c r="H1047" s="1">
        <f t="shared" si="725"/>
        <v>23.928412021903707</v>
      </c>
      <c r="I1047" s="1">
        <f t="shared" si="725"/>
        <v>39.652764941234651</v>
      </c>
      <c r="J1047" s="1">
        <f t="shared" si="725"/>
        <v>55.392432364439316</v>
      </c>
      <c r="K1047" s="1">
        <f t="shared" si="725"/>
        <v>56.516231132475902</v>
      </c>
      <c r="M1047" s="1"/>
    </row>
    <row r="1048" spans="2:13" x14ac:dyDescent="0.3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13.103991769126774</v>
      </c>
      <c r="G1048" s="1">
        <f t="shared" ref="G1048:K1048" si="726">G1047-G1049</f>
        <v>15.286458535836978</v>
      </c>
      <c r="H1048" s="1">
        <f t="shared" si="726"/>
        <v>22.320787994452896</v>
      </c>
      <c r="I1048" s="1">
        <f t="shared" si="726"/>
        <v>36.89101118410948</v>
      </c>
      <c r="J1048" s="1">
        <f t="shared" si="726"/>
        <v>51.158688488872386</v>
      </c>
      <c r="K1048" s="1">
        <f t="shared" si="726"/>
        <v>52.236208228807186</v>
      </c>
    </row>
    <row r="1049" spans="2:13" x14ac:dyDescent="0.3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1.6076240274508093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2.7617537571251676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4.2337438755669314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4.2800229036687139</v>
      </c>
      <c r="M1049" s="20"/>
    </row>
    <row r="1050" spans="2:13" x14ac:dyDescent="0.3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2.0910021326480872</v>
      </c>
      <c r="G1050" s="1">
        <f t="shared" ref="G1050:K1050" si="727">SUM(G1051:G1052)</f>
        <v>2.3490283714812179</v>
      </c>
      <c r="H1050" s="1">
        <f t="shared" si="727"/>
        <v>2.8792100573302228</v>
      </c>
      <c r="I1050" s="1">
        <f t="shared" si="727"/>
        <v>6.1799420976008541</v>
      </c>
      <c r="J1050" s="1">
        <f t="shared" si="727"/>
        <v>11.566468965557576</v>
      </c>
      <c r="K1050" s="1">
        <f t="shared" si="727"/>
        <v>14.523422485896354</v>
      </c>
    </row>
    <row r="1051" spans="2:13" x14ac:dyDescent="0.3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2.0910021326480872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2.3490283714812179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2.4789981289347791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5.16164556250824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9.3606553729676545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11.725378043673349</v>
      </c>
    </row>
    <row r="1052" spans="2:13" x14ac:dyDescent="0.3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0.40021192839544373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1.0182965350926145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2.2058135925899212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2.7980444422230057</v>
      </c>
    </row>
    <row r="1053" spans="2:13" x14ac:dyDescent="0.3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156.01529932708007</v>
      </c>
      <c r="G1053" s="3">
        <f>[1]Residential!C$245</f>
        <v>162.33874853358213</v>
      </c>
      <c r="H1053" s="3">
        <f>[1]Residential!D$245</f>
        <v>144.92076730725333</v>
      </c>
      <c r="I1053" s="3">
        <f>[1]Residential!E$245</f>
        <v>145.00058132892707</v>
      </c>
      <c r="J1053" s="3">
        <f>[1]Residential!F$245</f>
        <v>146.09680880631453</v>
      </c>
      <c r="K1053" s="3">
        <f>[1]Residential!G$245</f>
        <v>145.46015527782262</v>
      </c>
    </row>
    <row r="1054" spans="2:13" x14ac:dyDescent="0.3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129.03696278099423</v>
      </c>
      <c r="G1054" s="1">
        <f>[1]Residential!C$116</f>
        <v>136.40959851303961</v>
      </c>
      <c r="H1054" s="1">
        <f>[1]Residential!D$116</f>
        <v>123.68434864645197</v>
      </c>
      <c r="I1054" s="1">
        <f>[1]Residential!E$116</f>
        <v>122.84063544029262</v>
      </c>
      <c r="J1054" s="1">
        <f>[1]Residential!F$116</f>
        <v>119.25975926658684</v>
      </c>
      <c r="K1054" s="1">
        <f>[1]Residential!G$116</f>
        <v>116.73388914951778</v>
      </c>
    </row>
    <row r="1055" spans="2:13" x14ac:dyDescent="0.3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27.968367731634103</v>
      </c>
      <c r="G1055" s="1">
        <f t="shared" ref="G1055:K1055" si="730">SUM(G1056:G1057)</f>
        <v>28.664689268075577</v>
      </c>
      <c r="H1055" s="1">
        <f t="shared" si="730"/>
        <v>34.12581590274889</v>
      </c>
      <c r="I1055" s="1">
        <f t="shared" si="730"/>
        <v>52.660005246123866</v>
      </c>
      <c r="J1055" s="1">
        <f t="shared" si="730"/>
        <v>69.735524886082345</v>
      </c>
      <c r="K1055" s="1">
        <f t="shared" si="730"/>
        <v>69.069901694530827</v>
      </c>
    </row>
    <row r="1056" spans="2:13" x14ac:dyDescent="0.3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8.9080161628972032</v>
      </c>
      <c r="G1056" s="1">
        <f>[1]Residential!C$102</f>
        <v>6.594299480381471</v>
      </c>
      <c r="H1056" s="1">
        <f>[1]Residential!D$102</f>
        <v>0.80422979077213896</v>
      </c>
      <c r="I1056" s="1">
        <f>[1]Residential!E$102</f>
        <v>0.19956259030449797</v>
      </c>
      <c r="J1056" s="1">
        <f>[1]Residential!F$102</f>
        <v>1.3126302927445871E-2</v>
      </c>
      <c r="K1056" s="1">
        <f>[1]Residential!G$102</f>
        <v>1.0010348056592058E-2</v>
      </c>
    </row>
    <row r="1057" spans="2:11" x14ac:dyDescent="0.3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19.060351568736898</v>
      </c>
      <c r="G1057" s="1">
        <f>[1]Residential!C$104</f>
        <v>22.070389787694104</v>
      </c>
      <c r="H1057" s="1">
        <f>[1]Residential!D$104</f>
        <v>33.32158611197675</v>
      </c>
      <c r="I1057" s="1">
        <f>[1]Residential!E$104</f>
        <v>52.460442655819371</v>
      </c>
      <c r="J1057" s="1">
        <f>[1]Residential!F$104</f>
        <v>69.722398583154899</v>
      </c>
      <c r="K1057" s="1">
        <f>[1]Residential!G$104</f>
        <v>69.059891346474231</v>
      </c>
    </row>
    <row r="1058" spans="2:11" x14ac:dyDescent="0.3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45.124397823888955</v>
      </c>
      <c r="G1058" s="1">
        <f t="shared" ref="G1058:K1058" si="731">G1059</f>
        <v>39.021237169876883</v>
      </c>
      <c r="H1058" s="1">
        <f t="shared" si="731"/>
        <v>32.67468245800616</v>
      </c>
      <c r="I1058" s="1">
        <f t="shared" si="731"/>
        <v>15.994003189361015</v>
      </c>
      <c r="J1058" s="1">
        <f t="shared" si="731"/>
        <v>3.0449681146053553</v>
      </c>
      <c r="K1058" s="1">
        <f t="shared" si="731"/>
        <v>0.12772114353831793</v>
      </c>
    </row>
    <row r="1059" spans="2:11" x14ac:dyDescent="0.3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45.124397823888955</v>
      </c>
      <c r="G1059" s="1">
        <f>[1]Residential!C$105</f>
        <v>39.021237169876883</v>
      </c>
      <c r="H1059" s="1">
        <f>[1]Residential!D$105</f>
        <v>32.67468245800616</v>
      </c>
      <c r="I1059" s="1">
        <f>[1]Residential!E$105</f>
        <v>15.994003189361015</v>
      </c>
      <c r="J1059" s="1">
        <f>[1]Residential!F$105</f>
        <v>3.0449681146053553</v>
      </c>
      <c r="K1059" s="1">
        <f>[1]Residential!G$105</f>
        <v>0.12772114353831793</v>
      </c>
    </row>
    <row r="1060" spans="2:11" x14ac:dyDescent="0.3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36.56992818781773</v>
      </c>
      <c r="G1060" s="1">
        <f t="shared" ref="G1060:K1060" si="732">SUM(G1061:G1062)</f>
        <v>38.61842281547527</v>
      </c>
      <c r="H1060" s="1">
        <f t="shared" si="732"/>
        <v>34.904275758416944</v>
      </c>
      <c r="I1060" s="1">
        <f t="shared" si="732"/>
        <v>27.660012397798795</v>
      </c>
      <c r="J1060" s="1">
        <f t="shared" si="732"/>
        <v>13.781224421812961</v>
      </c>
      <c r="K1060" s="1">
        <f t="shared" si="732"/>
        <v>9.905520660124342</v>
      </c>
    </row>
    <row r="1061" spans="2:11" x14ac:dyDescent="0.3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36.56992818781773</v>
      </c>
      <c r="G1061" s="1">
        <f>[1]Residential!C$106</f>
        <v>38.61842281547527</v>
      </c>
      <c r="H1061" s="1">
        <f>[1]Residential!D$106</f>
        <v>31.419108446189856</v>
      </c>
      <c r="I1061" s="1">
        <f>[1]Residential!E$106</f>
        <v>21.972115412578511</v>
      </c>
      <c r="J1061" s="1">
        <f>[1]Residential!F$106</f>
        <v>5.4875375791863563</v>
      </c>
      <c r="K1061" s="1">
        <f>[1]Residential!G$106</f>
        <v>1.8602267324659687</v>
      </c>
    </row>
    <row r="1062" spans="2:11" x14ac:dyDescent="0.3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3.4851673122270843</v>
      </c>
      <c r="I1062" s="1">
        <f>[1]Residential!E$107</f>
        <v>5.6878969852202825</v>
      </c>
      <c r="J1062" s="1">
        <f>[1]Residential!F$107</f>
        <v>8.2936868426266042</v>
      </c>
      <c r="K1062" s="1">
        <f>[1]Residential!G$107</f>
        <v>8.0452939276583741</v>
      </c>
    </row>
    <row r="1063" spans="2:11" x14ac:dyDescent="0.3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7.2000690690804253E-2</v>
      </c>
      <c r="G1063" s="1">
        <f t="shared" ref="G1063:K1063" si="733">G1064</f>
        <v>7.1999786089744722E-2</v>
      </c>
      <c r="H1063" s="1">
        <f t="shared" si="733"/>
        <v>2.0428623353947638E-2</v>
      </c>
      <c r="I1063" s="1">
        <f t="shared" si="733"/>
        <v>3.8664861997922764E-4</v>
      </c>
      <c r="J1063" s="1">
        <f t="shared" si="733"/>
        <v>0</v>
      </c>
      <c r="K1063" s="1">
        <f t="shared" si="733"/>
        <v>0</v>
      </c>
    </row>
    <row r="1064" spans="2:11" x14ac:dyDescent="0.3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7.2000690690804253E-2</v>
      </c>
      <c r="G1064" s="1">
        <f>[1]Residential!C$108</f>
        <v>7.1999786089744722E-2</v>
      </c>
      <c r="H1064" s="1">
        <f>[1]Residential!D$108</f>
        <v>2.0428623353947638E-2</v>
      </c>
      <c r="I1064" s="1">
        <f>[1]Residential!E$108</f>
        <v>3.8664861997922764E-4</v>
      </c>
      <c r="J1064" s="1">
        <f>[1]Residential!F$108</f>
        <v>0</v>
      </c>
      <c r="K1064" s="1">
        <f>[1]Residential!G$108</f>
        <v>0</v>
      </c>
    </row>
    <row r="1065" spans="2:11" x14ac:dyDescent="0.3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6.6118345053484981</v>
      </c>
      <c r="G1065" s="1">
        <f>SUM([1]Residential!C$109:C$110)</f>
        <v>7.7584191266885121</v>
      </c>
      <c r="H1065" s="1">
        <f>SUM([1]Residential!D$109:D$110)</f>
        <v>5.9279490418585903</v>
      </c>
      <c r="I1065" s="1">
        <f>SUM([1]Residential!E$109:E$110)</f>
        <v>6.4130105069388907</v>
      </c>
      <c r="J1065" s="1">
        <f>SUM([1]Residential!F$109:F$110)</f>
        <v>5.9155373639742663</v>
      </c>
      <c r="K1065" s="1">
        <f>SUM([1]Residential!G$109:G$110)</f>
        <v>5.1723401949067025</v>
      </c>
    </row>
    <row r="1066" spans="2:11" x14ac:dyDescent="0.3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7.8560792447720351E-2</v>
      </c>
      <c r="G1066" s="1">
        <f>[1]Residential!C$109</f>
        <v>6.5367917573094583E-2</v>
      </c>
      <c r="H1066" s="1">
        <f>[1]Residential!D$109</f>
        <v>0</v>
      </c>
      <c r="I1066" s="1">
        <f>[1]Residential!E$109</f>
        <v>0</v>
      </c>
      <c r="J1066" s="1">
        <f>[1]Residential!F$109</f>
        <v>0</v>
      </c>
      <c r="K1066" s="1">
        <f>[1]Residential!G$109</f>
        <v>0</v>
      </c>
    </row>
    <row r="1067" spans="2:11" x14ac:dyDescent="0.3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7.8323049799026656E-2</v>
      </c>
      <c r="G1067" s="1">
        <f t="shared" ref="G1067:K1067" si="734">IFERROR(G$1066/G$1041,0)*G1042</f>
        <v>6.520395659175364E-2</v>
      </c>
      <c r="H1067" s="1">
        <f t="shared" si="734"/>
        <v>0</v>
      </c>
      <c r="I1067" s="1">
        <f t="shared" si="734"/>
        <v>0</v>
      </c>
      <c r="J1067" s="1">
        <f t="shared" si="734"/>
        <v>0</v>
      </c>
      <c r="K1067" s="1">
        <f t="shared" si="734"/>
        <v>0</v>
      </c>
    </row>
    <row r="1068" spans="2:11" x14ac:dyDescent="0.3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3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2.3774264869368757E-4</v>
      </c>
      <c r="G1069" s="1">
        <f t="shared" si="736"/>
        <v>1.6396098134093822E-4</v>
      </c>
      <c r="H1069" s="1">
        <f t="shared" si="736"/>
        <v>0</v>
      </c>
      <c r="I1069" s="1">
        <f t="shared" si="736"/>
        <v>0</v>
      </c>
      <c r="J1069" s="1">
        <f t="shared" si="736"/>
        <v>0</v>
      </c>
      <c r="K1069" s="1">
        <f t="shared" si="736"/>
        <v>0</v>
      </c>
    </row>
    <row r="1070" spans="2:11" x14ac:dyDescent="0.3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6.5332737129007779</v>
      </c>
      <c r="G1070" s="1">
        <f t="shared" ref="G1070:K1070" si="737">G1065-G1066</f>
        <v>7.6930512091154171</v>
      </c>
      <c r="H1070" s="1">
        <f t="shared" si="737"/>
        <v>5.9279490418585903</v>
      </c>
      <c r="I1070" s="1">
        <f t="shared" si="737"/>
        <v>6.4130105069388907</v>
      </c>
      <c r="J1070" s="1">
        <f t="shared" si="737"/>
        <v>5.9155373639742663</v>
      </c>
      <c r="K1070" s="1">
        <f t="shared" si="737"/>
        <v>5.1723401949067025</v>
      </c>
    </row>
    <row r="1071" spans="2:11" x14ac:dyDescent="0.3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9.1310770053012131</v>
      </c>
      <c r="G1071" s="1">
        <f t="shared" ref="G1071:K1071" si="738">G1072</f>
        <v>9.6427014118366525</v>
      </c>
      <c r="H1071" s="1">
        <f t="shared" si="738"/>
        <v>10.489494301730481</v>
      </c>
      <c r="I1071" s="1">
        <f t="shared" si="738"/>
        <v>9.3236275868925844</v>
      </c>
      <c r="J1071" s="1">
        <f t="shared" si="738"/>
        <v>6.6201460830985406</v>
      </c>
      <c r="K1071" s="1">
        <f t="shared" si="738"/>
        <v>4.075815014739975</v>
      </c>
    </row>
    <row r="1072" spans="2:11" x14ac:dyDescent="0.3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9.1310770053012131</v>
      </c>
      <c r="G1072" s="1">
        <f>[1]Residential!C$111</f>
        <v>9.6427014118366525</v>
      </c>
      <c r="H1072" s="1">
        <f>[1]Residential!D$111</f>
        <v>10.489494301730481</v>
      </c>
      <c r="I1072" s="1">
        <f>[1]Residential!E$111</f>
        <v>9.3236275868925844</v>
      </c>
      <c r="J1072" s="1">
        <f>[1]Residential!F$111</f>
        <v>6.6201460830985406</v>
      </c>
      <c r="K1072" s="1">
        <f>[1]Residential!G$111</f>
        <v>4.075815014739975</v>
      </c>
    </row>
    <row r="1073" spans="2:11" x14ac:dyDescent="0.3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2.6968886087163124</v>
      </c>
      <c r="G1073" s="1">
        <f t="shared" ref="G1073:K1073" si="739">G1074</f>
        <v>3.1682233485527078</v>
      </c>
      <c r="H1073" s="1">
        <f t="shared" si="739"/>
        <v>0.32661460030430389</v>
      </c>
      <c r="I1073" s="1">
        <f t="shared" si="739"/>
        <v>0.47202285801358651</v>
      </c>
      <c r="J1073" s="1">
        <f t="shared" si="739"/>
        <v>0.55814790671772352</v>
      </c>
      <c r="K1073" s="1">
        <f t="shared" si="739"/>
        <v>0.48663531536693194</v>
      </c>
    </row>
    <row r="1074" spans="2:11" x14ac:dyDescent="0.3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2.6968886087163124</v>
      </c>
      <c r="G1074" s="1">
        <f>[1]Residential!C$112</f>
        <v>3.1682233485527078</v>
      </c>
      <c r="H1074" s="1">
        <f>[1]Residential!D$112</f>
        <v>0.32661460030430389</v>
      </c>
      <c r="I1074" s="1">
        <f>[1]Residential!E$112</f>
        <v>0.47202285801358651</v>
      </c>
      <c r="J1074" s="1">
        <f>[1]Residential!F$112</f>
        <v>0.55814790671772352</v>
      </c>
      <c r="K1074" s="1">
        <f>[1]Residential!G$112</f>
        <v>0.48663531536693194</v>
      </c>
    </row>
    <row r="1075" spans="2:11" x14ac:dyDescent="0.3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0.78533964840270476</v>
      </c>
      <c r="G1075" s="1">
        <f t="shared" ref="G1075:K1075" si="740">G1076</f>
        <v>0.94128688275322736</v>
      </c>
      <c r="H1075" s="1">
        <f t="shared" si="740"/>
        <v>3.0580704364375048E-2</v>
      </c>
      <c r="I1075" s="1">
        <f t="shared" si="740"/>
        <v>3.7429977297717305E-2</v>
      </c>
      <c r="J1075" s="1">
        <f t="shared" si="740"/>
        <v>4.0866572706110958E-2</v>
      </c>
      <c r="K1075" s="1">
        <f t="shared" si="740"/>
        <v>4.0686860727778829E-2</v>
      </c>
    </row>
    <row r="1076" spans="2:11" x14ac:dyDescent="0.3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0.78533964840270476</v>
      </c>
      <c r="G1076" s="1">
        <f>[1]Residential!C$113</f>
        <v>0.94128688275322736</v>
      </c>
      <c r="H1076" s="1">
        <f>[1]Residential!D$113</f>
        <v>3.0580704364375048E-2</v>
      </c>
      <c r="I1076" s="1">
        <f>[1]Residential!E$113</f>
        <v>3.7429977297717305E-2</v>
      </c>
      <c r="J1076" s="1">
        <f>[1]Residential!F$113</f>
        <v>4.0866572706110958E-2</v>
      </c>
      <c r="K1076" s="1">
        <f>[1]Residential!G$113</f>
        <v>4.0686860727778829E-2</v>
      </c>
    </row>
    <row r="1077" spans="2:11" x14ac:dyDescent="0.3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3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7.7128579193932595E-2</v>
      </c>
      <c r="G1079" s="1">
        <f>[1]Residential!C$10-[1]Residential!C$223</f>
        <v>8.5226187036910375</v>
      </c>
      <c r="H1079" s="1">
        <f>[1]Residential!D$10-[1]Residential!D$223</f>
        <v>5.1845072556682448</v>
      </c>
      <c r="I1079" s="1">
        <f>[1]Residential!E$10-[1]Residential!E$223</f>
        <v>10.280137029246179</v>
      </c>
      <c r="J1079" s="1">
        <f>[1]Residential!F$10-[1]Residential!F$223</f>
        <v>19.563343917589549</v>
      </c>
      <c r="K1079" s="1">
        <f>[1]Residential!G$10-[1]Residential!G$223</f>
        <v>27.855268265582911</v>
      </c>
    </row>
    <row r="1080" spans="2:11" x14ac:dyDescent="0.3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26.978336546085824</v>
      </c>
      <c r="G1080" s="1">
        <f>[1]Residential!C$224</f>
        <v>25.929150020542512</v>
      </c>
      <c r="H1080" s="1">
        <f>[1]Residential!D$224</f>
        <v>21.236418660801377</v>
      </c>
      <c r="I1080" s="1">
        <f>[1]Residential!E$224</f>
        <v>22.159945888634432</v>
      </c>
      <c r="J1080" s="1">
        <f>[1]Residential!F$224</f>
        <v>26.83704953972768</v>
      </c>
      <c r="K1080" s="1">
        <f>[1]Residential!G$224</f>
        <v>28.726266128304854</v>
      </c>
    </row>
    <row r="1081" spans="2:11" x14ac:dyDescent="0.3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9.8846104088101452</v>
      </c>
      <c r="G1081" s="1">
        <f t="shared" ref="G1081:K1081" si="742">SUM(G1082:G1083)</f>
        <v>10.604172169455479</v>
      </c>
      <c r="H1081" s="1">
        <f t="shared" si="742"/>
        <v>7.8936793711682665</v>
      </c>
      <c r="I1081" s="1">
        <f t="shared" si="742"/>
        <v>11.481773154989485</v>
      </c>
      <c r="J1081" s="1">
        <f t="shared" si="742"/>
        <v>17.365216649269655</v>
      </c>
      <c r="K1081" s="1">
        <f t="shared" si="742"/>
        <v>19.94763582968616</v>
      </c>
    </row>
    <row r="1082" spans="2:11" x14ac:dyDescent="0.3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6.6447060054762961</v>
      </c>
      <c r="G1082" s="1">
        <f>[1]Residential!C$231-G1056</f>
        <v>6.9687098595946271</v>
      </c>
      <c r="H1082" s="1">
        <f>[1]Residential!D$231-H1056</f>
        <v>2.7520778844967762</v>
      </c>
      <c r="I1082" s="1">
        <f>[1]Residential!E$231-I1056</f>
        <v>1.9802971534544884</v>
      </c>
      <c r="J1082" s="1">
        <f>[1]Residential!F$231-J1056</f>
        <v>1.7163952721688942</v>
      </c>
      <c r="K1082" s="1">
        <f>[1]Residential!G$231-K1056</f>
        <v>1.5618265957026092</v>
      </c>
    </row>
    <row r="1083" spans="2:11" x14ac:dyDescent="0.3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3.2399044033338491</v>
      </c>
      <c r="G1083" s="1">
        <f>[1]Residential!C$233-G1057</f>
        <v>3.6354623098608521</v>
      </c>
      <c r="H1083" s="1">
        <f>[1]Residential!D$233-H1057</f>
        <v>5.1416014866714903</v>
      </c>
      <c r="I1083" s="1">
        <f>[1]Residential!E$233-I1057</f>
        <v>9.5014760015349964</v>
      </c>
      <c r="J1083" s="1">
        <f>[1]Residential!F$233-J1057</f>
        <v>15.648821377100759</v>
      </c>
      <c r="K1083" s="1">
        <f>[1]Residential!G$233-K1057</f>
        <v>18.385809233983551</v>
      </c>
    </row>
    <row r="1084" spans="2:11" x14ac:dyDescent="0.3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6.9844618820431634</v>
      </c>
      <c r="G1084" s="1">
        <f t="shared" ref="G1084:K1084" si="743">G1085</f>
        <v>5.5461821821299537</v>
      </c>
      <c r="H1084" s="1">
        <f t="shared" si="743"/>
        <v>4.2751698112736278</v>
      </c>
      <c r="I1084" s="1">
        <f t="shared" si="743"/>
        <v>1.8973148634419861</v>
      </c>
      <c r="J1084" s="1">
        <f t="shared" si="743"/>
        <v>0.54385237403268238</v>
      </c>
      <c r="K1084" s="1">
        <f t="shared" si="743"/>
        <v>1.3001256859337368E-2</v>
      </c>
    </row>
    <row r="1085" spans="2:11" x14ac:dyDescent="0.3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6.9844618820431634</v>
      </c>
      <c r="G1085" s="1">
        <f>[1]Residential!C$234-G1059</f>
        <v>5.5461821821299537</v>
      </c>
      <c r="H1085" s="1">
        <f>[1]Residential!D$234-H1059</f>
        <v>4.2751698112736278</v>
      </c>
      <c r="I1085" s="1">
        <f>[1]Residential!E$234-I1059</f>
        <v>1.8973148634419861</v>
      </c>
      <c r="J1085" s="1">
        <f>[1]Residential!F$234-J1059</f>
        <v>0.54385237403268238</v>
      </c>
      <c r="K1085" s="1">
        <f>[1]Residential!G$234-K1059</f>
        <v>1.3001256859337368E-2</v>
      </c>
    </row>
    <row r="1086" spans="2:11" x14ac:dyDescent="0.3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6.3804549126569228</v>
      </c>
      <c r="G1086" s="1">
        <f t="shared" ref="G1086:K1086" si="744">SUM(G1087:G1088)</f>
        <v>5.5366097610782816</v>
      </c>
      <c r="H1086" s="1">
        <f t="shared" si="744"/>
        <v>5.9101661990637009</v>
      </c>
      <c r="I1086" s="1">
        <f t="shared" si="744"/>
        <v>5.0329277662314453</v>
      </c>
      <c r="J1086" s="1">
        <f t="shared" si="744"/>
        <v>4.6738211388689379</v>
      </c>
      <c r="K1086" s="1">
        <f t="shared" si="744"/>
        <v>4.5047925702956109</v>
      </c>
    </row>
    <row r="1087" spans="2:11" x14ac:dyDescent="0.3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6.3804549126569228</v>
      </c>
      <c r="G1087" s="1">
        <f>[1]Residential!C$235-G1061</f>
        <v>5.5366097610782816</v>
      </c>
      <c r="H1087" s="1">
        <f>[1]Residential!D$235-H1061</f>
        <v>5.1258285056494195</v>
      </c>
      <c r="I1087" s="1">
        <f>[1]Residential!E$235-I1061</f>
        <v>3.2579970766067561</v>
      </c>
      <c r="J1087" s="1">
        <f>[1]Residential!F$235-J1061</f>
        <v>1.163101514851153</v>
      </c>
      <c r="K1087" s="1">
        <f>[1]Residential!G$235-K1061</f>
        <v>0.43787180735796749</v>
      </c>
    </row>
    <row r="1088" spans="2:11" x14ac:dyDescent="0.3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0.78433769341428095</v>
      </c>
      <c r="I1088" s="1">
        <f>[1]Residential!E$236-I1062</f>
        <v>1.7749306896246893</v>
      </c>
      <c r="J1088" s="1">
        <f>[1]Residential!F$236-J1062</f>
        <v>3.5107196240177849</v>
      </c>
      <c r="K1088" s="1">
        <f>[1]Residential!G$236-K1062</f>
        <v>4.0669207629376434</v>
      </c>
    </row>
    <row r="1089" spans="2:11" x14ac:dyDescent="0.3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1.3170542165857146</v>
      </c>
      <c r="G1091" s="1">
        <f t="shared" ref="G1091:K1091" si="745">SUM(G1092,G1096)</f>
        <v>1.4633781606677727</v>
      </c>
      <c r="H1091" s="1">
        <f t="shared" si="745"/>
        <v>0.97324483094172631</v>
      </c>
      <c r="I1091" s="1">
        <f t="shared" si="745"/>
        <v>1.1754522192157122</v>
      </c>
      <c r="J1091" s="1">
        <f t="shared" si="745"/>
        <v>1.2599342238318751</v>
      </c>
      <c r="K1091" s="1">
        <f t="shared" si="745"/>
        <v>1.2621145493234005</v>
      </c>
    </row>
    <row r="1092" spans="2:11" x14ac:dyDescent="0.3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1.5649033996220932E-2</v>
      </c>
      <c r="G1092" s="1">
        <f>[1]Residential!C$238-G1066</f>
        <v>1.232957145299611E-2</v>
      </c>
      <c r="H1092" s="1">
        <f>[1]Residential!D$238-H1066</f>
        <v>0</v>
      </c>
      <c r="I1092" s="1">
        <f>[1]Residential!E$238-I1066</f>
        <v>0</v>
      </c>
      <c r="J1092" s="1">
        <f>[1]Residential!F$238-J1066</f>
        <v>0</v>
      </c>
      <c r="K1092" s="1">
        <f>[1]Residential!G$238-K1066</f>
        <v>0</v>
      </c>
    </row>
    <row r="1093" spans="2:11" x14ac:dyDescent="0.3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1.5601676495413708E-2</v>
      </c>
      <c r="G1093" s="1">
        <f t="shared" ref="G1093:K1095" si="746">IFERROR(G$1092/G$1041,0)*G1042</f>
        <v>1.2298645446630892E-2</v>
      </c>
      <c r="H1093" s="1">
        <f t="shared" si="746"/>
        <v>0</v>
      </c>
      <c r="I1093" s="1">
        <f t="shared" si="746"/>
        <v>0</v>
      </c>
      <c r="J1093" s="1">
        <f t="shared" si="746"/>
        <v>0</v>
      </c>
      <c r="K1093" s="1">
        <f t="shared" si="746"/>
        <v>0</v>
      </c>
    </row>
    <row r="1094" spans="2:11" x14ac:dyDescent="0.3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3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4.7357500807224684E-5</v>
      </c>
      <c r="G1095" s="1">
        <f t="shared" si="746"/>
        <v>3.0926006365216332E-5</v>
      </c>
      <c r="H1095" s="1">
        <f t="shared" si="746"/>
        <v>0</v>
      </c>
      <c r="I1095" s="1">
        <f t="shared" si="746"/>
        <v>0</v>
      </c>
      <c r="J1095" s="1">
        <f t="shared" si="746"/>
        <v>0</v>
      </c>
      <c r="K1095" s="1">
        <f t="shared" si="746"/>
        <v>0</v>
      </c>
    </row>
    <row r="1096" spans="2:11" x14ac:dyDescent="0.3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1.3014051825894937</v>
      </c>
      <c r="G1096" s="1">
        <f>[1]Residential!C$239-G1070</f>
        <v>1.4510485892147766</v>
      </c>
      <c r="H1096" s="1">
        <f>[1]Residential!D$239-H1070</f>
        <v>0.97324483094172631</v>
      </c>
      <c r="I1096" s="1">
        <f>[1]Residential!E$239-I1070</f>
        <v>1.1754522192157122</v>
      </c>
      <c r="J1096" s="1">
        <f>[1]Residential!F$239-J1070</f>
        <v>1.2599342238318751</v>
      </c>
      <c r="K1096" s="1">
        <f>[1]Residential!G$239-K1070</f>
        <v>1.2621145493234005</v>
      </c>
    </row>
    <row r="1097" spans="2:11" x14ac:dyDescent="0.3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0.52047265309947122</v>
      </c>
      <c r="G1097" s="1">
        <f t="shared" ref="G1097:K1097" si="747">G1098</f>
        <v>0.59724095450961379</v>
      </c>
      <c r="H1097" s="1">
        <f t="shared" si="747"/>
        <v>1.1752658633565929</v>
      </c>
      <c r="I1097" s="1">
        <f t="shared" si="747"/>
        <v>1.2040859615073263</v>
      </c>
      <c r="J1097" s="1">
        <f t="shared" si="747"/>
        <v>1.1072567744545649</v>
      </c>
      <c r="K1097" s="1">
        <f t="shared" si="747"/>
        <v>0.87803574745393487</v>
      </c>
    </row>
    <row r="1098" spans="2:11" x14ac:dyDescent="0.3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0.52047265309947122</v>
      </c>
      <c r="G1098" s="1">
        <f>[1]Residential!C$240-G1072</f>
        <v>0.59724095450961379</v>
      </c>
      <c r="H1098" s="1">
        <f>[1]Residential!D$240-H1072</f>
        <v>1.1752658633565929</v>
      </c>
      <c r="I1098" s="1">
        <f>[1]Residential!E$240-I1072</f>
        <v>1.2040859615073263</v>
      </c>
      <c r="J1098" s="1">
        <f>[1]Residential!F$240-J1072</f>
        <v>1.1072567744545649</v>
      </c>
      <c r="K1098" s="1">
        <f>[1]Residential!G$240-K1072</f>
        <v>0.87803574745393487</v>
      </c>
    </row>
    <row r="1099" spans="2:11" x14ac:dyDescent="0.3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0.16979444823055845</v>
      </c>
      <c r="G1099" s="1">
        <f t="shared" ref="G1099" si="748">G1100</f>
        <v>0.19483669863552899</v>
      </c>
      <c r="H1099" s="1">
        <f t="shared" ref="H1099" si="749">H1100</f>
        <v>7.2836148409550772E-2</v>
      </c>
      <c r="I1099" s="1">
        <f t="shared" ref="I1099" si="750">I1100</f>
        <v>0.12015884782344649</v>
      </c>
      <c r="J1099" s="1">
        <f t="shared" ref="J1099" si="751">J1100</f>
        <v>0.17013512847503731</v>
      </c>
      <c r="K1099" s="1">
        <f t="shared" ref="K1099" si="752">K1100</f>
        <v>0.17647064449728078</v>
      </c>
    </row>
    <row r="1100" spans="2:11" x14ac:dyDescent="0.3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0.16979444823055845</v>
      </c>
      <c r="G1100" s="1">
        <f>[1]Residential!C$241-G1074</f>
        <v>0.19483669863552899</v>
      </c>
      <c r="H1100" s="1">
        <f>[1]Residential!D$241-H1074</f>
        <v>7.2836148409550772E-2</v>
      </c>
      <c r="I1100" s="1">
        <f>[1]Residential!E$241-I1074</f>
        <v>0.12015884782344649</v>
      </c>
      <c r="J1100" s="1">
        <f>[1]Residential!F$241-J1074</f>
        <v>0.17013512847503731</v>
      </c>
      <c r="K1100" s="1">
        <f>[1]Residential!G$241-K1074</f>
        <v>0.17647064449728078</v>
      </c>
    </row>
    <row r="1101" spans="2:11" x14ac:dyDescent="0.3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1.9867300940658792</v>
      </c>
      <c r="H1101" s="1">
        <f t="shared" ref="H1101" si="754">H1102</f>
        <v>0.93605643658791993</v>
      </c>
      <c r="I1101" s="1">
        <f t="shared" ref="I1101" si="755">I1102</f>
        <v>1.2482330754250324</v>
      </c>
      <c r="J1101" s="1">
        <f t="shared" ref="J1101" si="756">J1102</f>
        <v>1.7168332507949318</v>
      </c>
      <c r="K1101" s="1">
        <f t="shared" ref="K1101" si="757">K1102</f>
        <v>1.9442155301891264</v>
      </c>
    </row>
    <row r="1102" spans="2:11" x14ac:dyDescent="0.3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1.9867300940658792</v>
      </c>
      <c r="H1102" s="1">
        <f>[1]Residential!D$242-H1076</f>
        <v>0.93605643658791993</v>
      </c>
      <c r="I1102" s="1">
        <f>[1]Residential!E$242-I1076</f>
        <v>1.2482330754250324</v>
      </c>
      <c r="J1102" s="1">
        <f>[1]Residential!F$242-J1076</f>
        <v>1.7168332507949318</v>
      </c>
      <c r="K1102" s="1">
        <f>[1]Residential!G$242-K1076</f>
        <v>1.9442155301891264</v>
      </c>
    </row>
    <row r="1103" spans="2:11" x14ac:dyDescent="0.3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3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0.9500000000000004</v>
      </c>
      <c r="G1107" s="4">
        <f t="shared" ref="G1107:K1108" si="765">IFERROR(G1056/G973,"-")</f>
        <v>0.94999999999999929</v>
      </c>
      <c r="H1107" s="4">
        <f t="shared" si="765"/>
        <v>0.91568459978563321</v>
      </c>
      <c r="I1107" s="4">
        <f t="shared" si="765"/>
        <v>0.91698394523293081</v>
      </c>
      <c r="J1107" s="4">
        <f t="shared" si="765"/>
        <v>0.94226053282412403</v>
      </c>
      <c r="K1107" s="4">
        <f t="shared" si="765"/>
        <v>0.94759862399084127</v>
      </c>
    </row>
    <row r="1108" spans="2:11" x14ac:dyDescent="0.3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3.2000000352538298</v>
      </c>
      <c r="G1108" s="4">
        <f t="shared" si="765"/>
        <v>3.2533333502830302</v>
      </c>
      <c r="H1108" s="4">
        <f t="shared" si="765"/>
        <v>3.0290153274330809</v>
      </c>
      <c r="I1108" s="4">
        <f t="shared" si="765"/>
        <v>3.3694513991176573</v>
      </c>
      <c r="J1108" s="4">
        <f t="shared" si="765"/>
        <v>3.755843968099291</v>
      </c>
      <c r="K1108" s="4">
        <f t="shared" si="765"/>
        <v>4.104921072482183</v>
      </c>
    </row>
    <row r="1109" spans="2:11" x14ac:dyDescent="0.3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0.89583333333333393</v>
      </c>
      <c r="G1109" s="4">
        <f t="shared" ref="G1109:K1109" si="766">IFERROR(G1059/G983,"-")</f>
        <v>0.89583333333333459</v>
      </c>
      <c r="H1109" s="4">
        <f t="shared" si="766"/>
        <v>0.84773078886008169</v>
      </c>
      <c r="I1109" s="4">
        <f t="shared" si="766"/>
        <v>0.86463292058044705</v>
      </c>
      <c r="J1109" s="4">
        <f t="shared" si="766"/>
        <v>0.86536616801532251</v>
      </c>
      <c r="K1109" s="4">
        <f t="shared" si="766"/>
        <v>0.8676333074202297</v>
      </c>
    </row>
    <row r="1110" spans="2:11" x14ac:dyDescent="0.3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0.94999999999999873</v>
      </c>
      <c r="G1110" s="4">
        <f t="shared" ref="G1110:K1110" si="767">IFERROR(G1061/G996,"-")</f>
        <v>0.95000000000000062</v>
      </c>
      <c r="H1110" s="4">
        <f t="shared" si="767"/>
        <v>0.92939567358642772</v>
      </c>
      <c r="I1110" s="4">
        <f t="shared" si="767"/>
        <v>0.92995779035833648</v>
      </c>
      <c r="J1110" s="4">
        <f t="shared" si="767"/>
        <v>0.92863308065504258</v>
      </c>
      <c r="K1110" s="4">
        <f t="shared" si="767"/>
        <v>0.93657232615564634</v>
      </c>
    </row>
    <row r="1111" spans="2:11" x14ac:dyDescent="0.3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1.8562380641159877</v>
      </c>
      <c r="I1111" s="4">
        <f t="shared" si="768"/>
        <v>1.943820429091927</v>
      </c>
      <c r="J1111" s="4">
        <f t="shared" si="768"/>
        <v>2.0428087068999226</v>
      </c>
      <c r="K1111" s="4">
        <f t="shared" si="768"/>
        <v>2.1367104456490424</v>
      </c>
    </row>
    <row r="1112" spans="2:11" x14ac:dyDescent="0.3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0.72000000000000075</v>
      </c>
      <c r="G1112" s="4">
        <f t="shared" ref="G1112:K1112" si="769">IFERROR(G1064/G1015,"-")</f>
        <v>0.72</v>
      </c>
      <c r="H1112" s="4">
        <f t="shared" si="769"/>
        <v>0.79824104106265636</v>
      </c>
      <c r="I1112" s="4">
        <f t="shared" si="769"/>
        <v>0.79999999999999982</v>
      </c>
      <c r="J1112" s="4" t="str">
        <f t="shared" si="769"/>
        <v>-</v>
      </c>
      <c r="K1112" s="4" t="str">
        <f t="shared" si="769"/>
        <v>-</v>
      </c>
    </row>
    <row r="1113" spans="2:11" x14ac:dyDescent="0.3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0.72000000000000053</v>
      </c>
      <c r="G1117" s="4">
        <f t="shared" ref="G1117:K1117" si="770">IFERROR(G1072/G1020,"-")</f>
        <v>0.71999999999999986</v>
      </c>
      <c r="H1117" s="4">
        <f t="shared" si="770"/>
        <v>0.71565195168786289</v>
      </c>
      <c r="I1117" s="4">
        <f t="shared" si="770"/>
        <v>0.72341423105179381</v>
      </c>
      <c r="J1117" s="4">
        <f t="shared" si="770"/>
        <v>0.72955427347774926</v>
      </c>
      <c r="K1117" s="4">
        <f t="shared" si="770"/>
        <v>0.75387510766789012</v>
      </c>
    </row>
    <row r="1118" spans="2:11" x14ac:dyDescent="0.3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0.89999999999999925</v>
      </c>
      <c r="G1118" s="4">
        <f t="shared" ref="G1118:K1118" si="771">IFERROR(G1074/G1025,"-")</f>
        <v>0.90000000000000024</v>
      </c>
      <c r="H1118" s="4">
        <f t="shared" si="771"/>
        <v>0.73139482163890379</v>
      </c>
      <c r="I1118" s="4">
        <f t="shared" si="771"/>
        <v>0.73937155312842162</v>
      </c>
      <c r="J1118" s="4">
        <f t="shared" si="771"/>
        <v>0.74468617870361076</v>
      </c>
      <c r="K1118" s="4">
        <f t="shared" si="771"/>
        <v>0.75514239819630002</v>
      </c>
    </row>
    <row r="1119" spans="2:11" x14ac:dyDescent="0.3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3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0.78999999999999926</v>
      </c>
      <c r="G1121" s="4">
        <f t="shared" ref="G1121:K1122" si="773">IFERROR(G1082/G976,"-")</f>
        <v>0.79200000000000059</v>
      </c>
      <c r="H1121" s="4">
        <f t="shared" si="773"/>
        <v>0.46559939888591884</v>
      </c>
      <c r="I1121" s="4">
        <f t="shared" si="773"/>
        <v>0.48499977088546453</v>
      </c>
      <c r="J1121" s="4">
        <f t="shared" si="773"/>
        <v>0.50441049570603191</v>
      </c>
      <c r="K1121" s="4">
        <f t="shared" si="773"/>
        <v>0.51901633311383299</v>
      </c>
    </row>
    <row r="1122" spans="2:11" x14ac:dyDescent="0.3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2.8200000000000025</v>
      </c>
      <c r="G1122" s="4">
        <f t="shared" si="773"/>
        <v>2.8260000000000023</v>
      </c>
      <c r="H1122" s="4">
        <f t="shared" si="773"/>
        <v>1.9310429665506006</v>
      </c>
      <c r="I1122" s="4">
        <f t="shared" si="773"/>
        <v>2.1893657217782412</v>
      </c>
      <c r="J1122" s="4">
        <f t="shared" si="773"/>
        <v>2.4886145446565928</v>
      </c>
      <c r="K1122" s="4">
        <f t="shared" si="773"/>
        <v>2.7604532962868511</v>
      </c>
    </row>
    <row r="1123" spans="2:11" x14ac:dyDescent="0.3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0.7083333333333327</v>
      </c>
      <c r="G1123" s="4">
        <f t="shared" ref="G1123:K1123" si="774">IFERROR(G1085/G989,"-")</f>
        <v>0.71458333333333202</v>
      </c>
      <c r="H1123" s="4">
        <f t="shared" si="774"/>
        <v>0.50100958619653879</v>
      </c>
      <c r="I1123" s="4">
        <f t="shared" si="774"/>
        <v>0.53538299307325932</v>
      </c>
      <c r="J1123" s="4">
        <f t="shared" si="774"/>
        <v>0.55483918507000529</v>
      </c>
      <c r="K1123" s="4">
        <f t="shared" si="774"/>
        <v>0.58798758133501583</v>
      </c>
    </row>
    <row r="1124" spans="2:11" x14ac:dyDescent="0.3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0.75000000000000022</v>
      </c>
      <c r="G1124" s="4">
        <f t="shared" ref="G1124:K1124" si="775">IFERROR(G1087/G1005,"-")</f>
        <v>0.754</v>
      </c>
      <c r="H1124" s="4">
        <f t="shared" si="775"/>
        <v>0.52905408543613019</v>
      </c>
      <c r="I1124" s="4">
        <f t="shared" si="775"/>
        <v>0.55189532067872971</v>
      </c>
      <c r="J1124" s="4">
        <f t="shared" si="775"/>
        <v>0.56111163357749361</v>
      </c>
      <c r="K1124" s="4">
        <f t="shared" si="775"/>
        <v>0.57136742750189995</v>
      </c>
    </row>
    <row r="1125" spans="2:11" x14ac:dyDescent="0.3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2.0418773350853403</v>
      </c>
      <c r="I1125" s="4">
        <f t="shared" si="776"/>
        <v>2.3458241727435101</v>
      </c>
      <c r="J1125" s="4">
        <f t="shared" si="776"/>
        <v>2.6904003349392602</v>
      </c>
      <c r="K1125" s="4">
        <f t="shared" si="776"/>
        <v>3.2051356751989291</v>
      </c>
    </row>
    <row r="1126" spans="2:11" x14ac:dyDescent="0.3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0.50000000000000044</v>
      </c>
      <c r="G1130" s="4">
        <f t="shared" ref="G1130:K1130" si="777">IFERROR(G1098/G1022,"-")</f>
        <v>0.50000000000000033</v>
      </c>
      <c r="H1130" s="4">
        <f t="shared" si="777"/>
        <v>0.43678229841027694</v>
      </c>
      <c r="I1130" s="4">
        <f t="shared" si="777"/>
        <v>0.45100085471371759</v>
      </c>
      <c r="J1130" s="4">
        <f t="shared" si="777"/>
        <v>0.47434639355879976</v>
      </c>
      <c r="K1130" s="4">
        <f t="shared" si="777"/>
        <v>0.5003621608695108</v>
      </c>
    </row>
    <row r="1131" spans="2:11" x14ac:dyDescent="0.3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</v>
      </c>
      <c r="G1131" s="4">
        <f t="shared" ref="G1131:K1131" si="778">IFERROR(G1100/G1027,"-")</f>
        <v>0.62499999999999989</v>
      </c>
      <c r="H1131" s="4">
        <f t="shared" si="778"/>
        <v>0.45308205176566413</v>
      </c>
      <c r="I1131" s="4">
        <f t="shared" si="778"/>
        <v>0.46667668659054728</v>
      </c>
      <c r="J1131" s="4">
        <f t="shared" si="778"/>
        <v>0.48484036948505804</v>
      </c>
      <c r="K1131" s="4">
        <f t="shared" si="778"/>
        <v>0.50042687280381171</v>
      </c>
    </row>
    <row r="1132" spans="2:11" x14ac:dyDescent="0.3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3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138.99365032278033</v>
      </c>
      <c r="G1134" s="3">
        <f t="shared" si="780"/>
        <v>139.847569661265</v>
      </c>
      <c r="H1134" s="3">
        <f t="shared" si="780"/>
        <v>122.51957990180519</v>
      </c>
      <c r="I1134" s="3">
        <f t="shared" si="780"/>
        <v>88.770655577238429</v>
      </c>
      <c r="J1134" s="3">
        <f t="shared" si="780"/>
        <v>51.211328674901559</v>
      </c>
      <c r="K1134" s="3">
        <f t="shared" si="780"/>
        <v>41.86552269425971</v>
      </c>
    </row>
    <row r="1135" spans="2:11" x14ac:dyDescent="0.3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0.73657052591422734</v>
      </c>
      <c r="G1135" s="1">
        <f t="shared" ref="G1135:K1135" si="781">SUM(G1136:G1149)</f>
        <v>1.6153897504912977</v>
      </c>
      <c r="H1135" s="1">
        <f t="shared" si="781"/>
        <v>3.5625416228770543</v>
      </c>
      <c r="I1135" s="1">
        <f t="shared" si="781"/>
        <v>17.521732666321792</v>
      </c>
      <c r="J1135" s="1">
        <f t="shared" si="781"/>
        <v>37.606804235553383</v>
      </c>
      <c r="K1135" s="1">
        <f t="shared" si="781"/>
        <v>39.782343898849696</v>
      </c>
    </row>
    <row r="1136" spans="2:11" x14ac:dyDescent="0.3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0.46788815820966506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0.37693376789474187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0.26222932293805867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0.11309490669127925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7.6046345751067087E-3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0.18060031512190233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0.44151939485996355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0.84893588357692151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1.1616578089129779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1.1397564127972863</v>
      </c>
    </row>
    <row r="1138" spans="2:11" x14ac:dyDescent="0.3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6.6019751086324782E-2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0.1037772445124673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0.80584880831811867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5.7629854602943098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11.731356066453307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10.505331462943582</v>
      </c>
    </row>
    <row r="1139" spans="2:11" x14ac:dyDescent="0.3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4.5361101808262298E-2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7.2801390745690836E-2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9.4093258581279052E-2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8.9261948978035535E-2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4.5964811373610326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9.0798620357496471</v>
      </c>
    </row>
    <row r="1140" spans="2:11" x14ac:dyDescent="0.3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0.14856761959660991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0.78367502686743296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1.6437293947816585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8.7497006353705018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16.091047315162623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15.102201667812533</v>
      </c>
    </row>
    <row r="1141" spans="2:11" x14ac:dyDescent="0.3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1.6123549612832177E-4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1.8109427307094162E-4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2.9667019127773873E-4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2.2884636918808209E-4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7.5160740906280655E-5</v>
      </c>
    </row>
    <row r="1142" spans="2:11" x14ac:dyDescent="0.3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1.1292606382586638E-3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8.0069232306679092E-3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7.548022617500998E-3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2.6374089875503557E-3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1.0921138643387928E-3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3.774551225123424E-4</v>
      </c>
    </row>
    <row r="1143" spans="2:11" x14ac:dyDescent="0.3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1.7910575099816708E-2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0.15530498714319566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1.0919808083428539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1.8045268382490074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0.60428383710570277</v>
      </c>
    </row>
    <row r="1144" spans="2:11" x14ac:dyDescent="0.3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1.8024334350787038E-2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2.1166255763810479E-2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2.6814519554224349E-2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1.5316722646832256E-3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4.5198070529550114E-4</v>
      </c>
    </row>
    <row r="1145" spans="2:11" x14ac:dyDescent="0.3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2.3520552527914456E-4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2.3772537312484812E-4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3.700937164763104E-4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2.257431885161166E-4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7.4582347179926015E-5</v>
      </c>
    </row>
    <row r="1146" spans="2:11" x14ac:dyDescent="0.3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1.081634161266853E-4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3.9698399885467796E-4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5.0038189075313157E-4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1.1457370625336087E-3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3.9131987012009365E-4</v>
      </c>
    </row>
    <row r="1147" spans="2:11" x14ac:dyDescent="0.3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1.1942673136290024E-2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8.2918227950758511E-2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0.73101635248741359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1.3127976241263839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0.4213023030100056</v>
      </c>
    </row>
    <row r="1148" spans="2:11" x14ac:dyDescent="0.3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4.1212895093966653E-2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4.7368146277659368E-2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4.5590412783096404E-2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1.5002269305030578E-3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4.5382507235021744E-4</v>
      </c>
    </row>
    <row r="1149" spans="2:11" x14ac:dyDescent="0.3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5.8547183457102227E-2</v>
      </c>
      <c r="J1149" s="1">
        <f>[1]Transport!F$32</f>
        <v>0.9032131056082815</v>
      </c>
      <c r="K1149" s="1">
        <f>[1]Transport!G$32</f>
        <v>2.9277818555725741</v>
      </c>
    </row>
    <row r="1150" spans="2:11" x14ac:dyDescent="0.3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9.4097986439413417E-4</v>
      </c>
      <c r="G1150" s="1">
        <f t="shared" ref="G1150:K1150" si="786">SUM(G1151:G1154)</f>
        <v>2.4889904304582688E-3</v>
      </c>
      <c r="H1150" s="1">
        <f t="shared" si="786"/>
        <v>3.3035825781213674E-3</v>
      </c>
      <c r="I1150" s="1">
        <f t="shared" si="786"/>
        <v>7.5124626924887548E-3</v>
      </c>
      <c r="J1150" s="1">
        <f t="shared" si="786"/>
        <v>0.43090060337256592</v>
      </c>
      <c r="K1150" s="1">
        <f t="shared" si="786"/>
        <v>0.68809777095593239</v>
      </c>
    </row>
    <row r="1151" spans="2:11" x14ac:dyDescent="0.3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1.1500964097988539E-4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3.992015368829351E-4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4.3093827390366353E-3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8.6860823715176769E-2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2.6476184002597658E-2</v>
      </c>
    </row>
    <row r="1152" spans="2:11" x14ac:dyDescent="0.3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8.9209222435096064E-5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2.1656627500481399E-4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4.4838049087308297E-4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6.3978032543352686E-4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1.2215008713146141E-3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6.8013728796788991E-4</v>
      </c>
    </row>
    <row r="1153" spans="2:11" x14ac:dyDescent="0.3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8.5177064195903808E-4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2.0016903745058642E-3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2.0471433279651832E-3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1.9193226403665747E-3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1.2061643166333133E-3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8.0961605556504322E-4</v>
      </c>
    </row>
    <row r="1154" spans="2:11" x14ac:dyDescent="0.3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1.5572413996770544E-4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4.0885722240016604E-4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6.4397698765201886E-4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0.34161211446944123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0.66013183360980177</v>
      </c>
    </row>
    <row r="1155" spans="2:11" x14ac:dyDescent="0.3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78.599975207045759</v>
      </c>
      <c r="G1155" s="1">
        <f t="shared" ref="G1155:K1155" si="787">SUM(G1160:G1177)</f>
        <v>79.06481277254241</v>
      </c>
      <c r="H1155" s="1">
        <f t="shared" si="787"/>
        <v>72.158722787406433</v>
      </c>
      <c r="I1155" s="1">
        <f t="shared" si="787"/>
        <v>42.560395996675965</v>
      </c>
      <c r="J1155" s="1">
        <f t="shared" si="787"/>
        <v>7.9955688087705079</v>
      </c>
      <c r="K1155" s="1">
        <f t="shared" si="787"/>
        <v>0.82622531554091438</v>
      </c>
    </row>
    <row r="1156" spans="2:11" x14ac:dyDescent="0.3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74.297003171733891</v>
      </c>
      <c r="G1156" s="1">
        <f t="shared" ref="G1156:K1156" si="788">G1155-G1157</f>
        <v>74.736604260037566</v>
      </c>
      <c r="H1156" s="1">
        <f t="shared" si="788"/>
        <v>68.199327558849461</v>
      </c>
      <c r="I1156" s="1">
        <f t="shared" si="788"/>
        <v>40.230406901883903</v>
      </c>
      <c r="J1156" s="1">
        <f t="shared" si="788"/>
        <v>4.6361730815358833</v>
      </c>
      <c r="K1156" s="1">
        <f t="shared" si="788"/>
        <v>-1.8752151443385268E-3</v>
      </c>
    </row>
    <row r="1157" spans="2:11" x14ac:dyDescent="0.3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4.3029720353118632</v>
      </c>
      <c r="G1157" s="1">
        <f t="shared" ref="G1157" si="790">SUM(G1158:G1159)</f>
        <v>4.3282085125048484</v>
      </c>
      <c r="H1157" s="1">
        <f t="shared" ref="H1157" si="791">SUM(H1158:H1159)</f>
        <v>3.959395228556974</v>
      </c>
      <c r="I1157" s="1">
        <f t="shared" ref="I1157" si="792">SUM(I1158:I1159)</f>
        <v>2.3299890947920625</v>
      </c>
      <c r="J1157" s="1">
        <f t="shared" ref="J1157" si="793">SUM(J1158:J1159)</f>
        <v>3.3593957272346251</v>
      </c>
      <c r="K1157" s="1">
        <f t="shared" ref="K1157" si="794">SUM(K1158:K1159)</f>
        <v>0.82810053068525291</v>
      </c>
    </row>
    <row r="1158" spans="2:11" x14ac:dyDescent="0.3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4.3029720353118632</v>
      </c>
      <c r="G1158" s="1">
        <f>[1]Transport!C$25/SUM([1]Transport!C$21,[1]Transport!C$25)*G1155*(G$34+G$598)/(G$34+G$598+G$37)</f>
        <v>4.3282085125048484</v>
      </c>
      <c r="H1158" s="1">
        <f>[1]Transport!D$25/SUM([1]Transport!D$21,[1]Transport!D$25)*H1155*(H$34+H$598)/(H$34+H$598+H$37)</f>
        <v>3.959395228556974</v>
      </c>
      <c r="I1158" s="1">
        <f>[1]Transport!E$25/SUM([1]Transport!E$21,[1]Transport!E$25)*I1155*(I$34+I$598)/(I$34+I$598+I$37)</f>
        <v>2.3299890947920625</v>
      </c>
      <c r="J1158" s="1">
        <f>[1]Transport!F$25/SUM([1]Transport!F$21,[1]Transport!F$25)*J1155*(J$34+J$598)/(J$34+J$598+J$37)</f>
        <v>3.2916607190251574</v>
      </c>
      <c r="K1158" s="1">
        <f>[1]Transport!G$25/SUM([1]Transport!G$21,[1]Transport!G$25)*K1155*(K$34+K$598)/(K$34+K$598+K$37)</f>
        <v>0.70050777077192328</v>
      </c>
    </row>
    <row r="1159" spans="2:11" x14ac:dyDescent="0.3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6.7735008209467595E-2</v>
      </c>
      <c r="K1159" s="1">
        <f>(K$37+K$717)/([1]Transport!G$21+[1]Transport!G$25)*K1155</f>
        <v>0.12759275991332969</v>
      </c>
    </row>
    <row r="1160" spans="2:11" x14ac:dyDescent="0.3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1.2544320223286303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1.2428814963678296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0.92516360366456718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0.43895792821995971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4.5444665358339006E-2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5.3291942795614514E-2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3.8580681227207599E-2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0.11003404885436856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3.2636567067280027E-2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</v>
      </c>
    </row>
    <row r="1162" spans="2:11" x14ac:dyDescent="0.3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0.14001216778086739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0.20679351833737009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0.59388930989804234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0.51694699930032972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2.6567257562576819E-2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0</v>
      </c>
    </row>
    <row r="1163" spans="2:11" x14ac:dyDescent="0.3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0.10408632545073769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1.4340772955435701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1.3557496284841384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1.0856717558315252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3.6001618097128776E-4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0</v>
      </c>
    </row>
    <row r="1164" spans="2:11" x14ac:dyDescent="0.3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9.0608487410173702E-2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0.13621800525558087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0.12867032264593489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0.109375919869551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3.7484555553696198E-4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0</v>
      </c>
    </row>
    <row r="1165" spans="2:11" x14ac:dyDescent="0.3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63.987660741007531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58.480229150619842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41.396652203858551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11.223058784102507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0.49707862708922118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0.55046568970309817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0.39056216309849967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0.29940675184043197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1.8320085261522533E-3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0</v>
      </c>
    </row>
    <row r="1167" spans="2:11" x14ac:dyDescent="0.3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3.9002311459304146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5.3069328723552305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5.016530544557388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4.1326178833159872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3.5623326442422907E-3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0</v>
      </c>
    </row>
    <row r="1168" spans="2:11" x14ac:dyDescent="0.3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4.1622197400697765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5.740095235487142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6.8164923495709786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5.5806679029468969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9.9444246509007489E-2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0</v>
      </c>
    </row>
    <row r="1169" spans="2:18" x14ac:dyDescent="0.3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4.0678747488765081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5.2486143247623707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13.417693301805611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12.020848735132754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0.68277918209443123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0</v>
      </c>
    </row>
    <row r="1170" spans="2:18" x14ac:dyDescent="0.3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2.1324580018998018E-4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1.6339735940601949E-3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3.1923714014913175E-3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8.688653781725417E-4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0</v>
      </c>
    </row>
    <row r="1171" spans="2:18" x14ac:dyDescent="0.3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2.4152997756068326E-4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2.1365247782643882E-3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3.7464790137555046E-3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9.2711776506451335E-4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0</v>
      </c>
    </row>
    <row r="1172" spans="2:18" x14ac:dyDescent="0.3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2.6350670455660408E-4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2.3097229506060237E-3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4.0881369504148952E-3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9.1926853363443644E-4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0</v>
      </c>
    </row>
    <row r="1173" spans="2:18" x14ac:dyDescent="0.3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3.1120370180035386E-4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3.0082477258808029E-3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6.5076276670963332E-3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1.5413117914616665E-3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0</v>
      </c>
    </row>
    <row r="1174" spans="2:18" x14ac:dyDescent="0.3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2.9954540693666212E-4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3.6193347043852551E-3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3.2370735707624586E-3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3.031750287823062E-3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1.1139667810514402E-3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1.8018491378777183E-4</v>
      </c>
    </row>
    <row r="1175" spans="2:18" x14ac:dyDescent="0.3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8.6686988566513426E-2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0.14892308252464936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0.13603306566890572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0.13241576320969314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4.9542800927263415E-3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7.2743853005373426E-4</v>
      </c>
    </row>
    <row r="1176" spans="2:18" x14ac:dyDescent="0.3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9.4451491715426633E-2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0.24403145469908816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1.680269775602844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6.7083269052909804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7.1316853208858726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0.82461792912538512</v>
      </c>
    </row>
    <row r="1177" spans="2:18" x14ac:dyDescent="0.3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0.16888851005469258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0.26760988320253942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0.25011029470419438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0.18150025344039383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6.0022214023261831E-3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6.9976297168767058E-4</v>
      </c>
    </row>
    <row r="1178" spans="2:18" x14ac:dyDescent="0.3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59.567147512488781</v>
      </c>
      <c r="G1178" s="1">
        <f t="shared" ref="G1178:K1178" si="795">SUM(G1183:G1200)</f>
        <v>59.098184397499338</v>
      </c>
      <c r="H1178" s="1">
        <f t="shared" si="795"/>
        <v>46.73225298858479</v>
      </c>
      <c r="I1178" s="1">
        <f t="shared" si="795"/>
        <v>28.679895997905433</v>
      </c>
      <c r="J1178" s="1">
        <f t="shared" si="795"/>
        <v>5.17798934703118</v>
      </c>
      <c r="K1178" s="1">
        <f t="shared" si="795"/>
        <v>0.5688557089131614</v>
      </c>
    </row>
    <row r="1179" spans="2:18" x14ac:dyDescent="0.3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58.07403869875511</v>
      </c>
      <c r="G1179" s="1">
        <f t="shared" ref="G1179:K1179" si="796">G1178-G1180</f>
        <v>57.498470219112846</v>
      </c>
      <c r="H1179" s="1">
        <f t="shared" si="796"/>
        <v>45.261440804970157</v>
      </c>
      <c r="I1179" s="1">
        <f t="shared" si="796"/>
        <v>27.413444623170385</v>
      </c>
      <c r="J1179" s="1">
        <f t="shared" si="796"/>
        <v>4.6030086374806141</v>
      </c>
      <c r="K1179" s="1">
        <f t="shared" si="796"/>
        <v>-6.2149104881670358E-2</v>
      </c>
    </row>
    <row r="1180" spans="2:18" x14ac:dyDescent="0.3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1.4931088137336679</v>
      </c>
      <c r="G1180" s="1">
        <f t="shared" ref="G1180" si="800">SUM(G1181:G1182)</f>
        <v>1.5997141783864925</v>
      </c>
      <c r="H1180" s="1">
        <f t="shared" ref="H1180" si="801">SUM(H1181:H1182)</f>
        <v>1.470812183614634</v>
      </c>
      <c r="I1180" s="1">
        <f t="shared" ref="I1180" si="802">SUM(I1181:I1182)</f>
        <v>1.2664513747350479</v>
      </c>
      <c r="J1180" s="1">
        <f t="shared" ref="J1180" si="803">SUM(J1181:J1182)</f>
        <v>0.57498070955056568</v>
      </c>
      <c r="K1180" s="1">
        <f t="shared" ref="K1180" si="804">SUM(K1181:K1182)</f>
        <v>0.63100481379483175</v>
      </c>
    </row>
    <row r="1181" spans="2:18" x14ac:dyDescent="0.3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1.4931088137336679</v>
      </c>
      <c r="G1181" s="1">
        <f>[1]Transport!C$26/SUM([1]Transport!C$22,[1]Transport!C$26)*G1178*(G$33+G$580)/(G$33+G$580+G$36)</f>
        <v>1.5997141783864925</v>
      </c>
      <c r="H1181" s="1">
        <f>[1]Transport!D$26/SUM([1]Transport!D$22,[1]Transport!D$26)*H1178*(H$33+H$580)/(H$33+H$580+H$36)</f>
        <v>1.470812183614634</v>
      </c>
      <c r="I1181" s="1">
        <f>[1]Transport!E$26/SUM([1]Transport!E$22,[1]Transport!E$26)*I1178*(I$33+I$580)/(I$33+I$580+I$36)</f>
        <v>1.2664513747350479</v>
      </c>
      <c r="J1181" s="1">
        <f>[1]Transport!F$26/SUM([1]Transport!F$22,[1]Transport!F$26)*J1178*(J$33+J$580)/(J$33+J$580+J$36)</f>
        <v>0.45930053926858339</v>
      </c>
      <c r="K1181" s="1">
        <f>[1]Transport!G$26/SUM([1]Transport!G$22,[1]Transport!G$26)*K1178*(K$33+K$580)/(K$33+K$580+K$36)</f>
        <v>0.1300269440105121</v>
      </c>
    </row>
    <row r="1182" spans="2:18" x14ac:dyDescent="0.3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0.11568017028198231</v>
      </c>
      <c r="K1182" s="1">
        <f>(K$36+K$716)/([1]Transport!G$22+[1]Transport!G$26)*K1178</f>
        <v>0.50097786978431968</v>
      </c>
      <c r="M1182" s="1"/>
      <c r="N1182" s="1"/>
      <c r="O1182" s="1"/>
      <c r="P1182" s="1"/>
      <c r="Q1182" s="1"/>
      <c r="R1182" s="1"/>
    </row>
    <row r="1183" spans="2:18" x14ac:dyDescent="0.3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3.2195632468913755E-5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3.2518702242579088E-4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1.9170699916086318E-3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3.1585070294680427E-3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7.6856513530828901E-4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</v>
      </c>
      <c r="R1184" s="1"/>
    </row>
    <row r="1185" spans="2:11" x14ac:dyDescent="0.3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2.6564904319105681E-3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0.67993640653453769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1.367307358481646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1.1548865468665013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4.5146995133582307E-2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0</v>
      </c>
    </row>
    <row r="1186" spans="2:11" x14ac:dyDescent="0.3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2.7824635178485862E-2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4.5711006239153404E-2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4.4126666873966588E-2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3.3733987596791713E-2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3.1553563906183679E-4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0</v>
      </c>
    </row>
    <row r="1187" spans="2:11" x14ac:dyDescent="0.3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3.4870449495735742E-2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7.25205597806661E-2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6.9057263597692417E-2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5.7266504288958152E-2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3.2048502648144309E-4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0</v>
      </c>
    </row>
    <row r="1188" spans="2:11" x14ac:dyDescent="0.3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52.132144589810707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48.700924802071263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35.237352925207183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16.014654174037357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4.9881855985638704E-3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6.0148015493135584E-3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5.1536261349213238E-3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4.3489229620010022E-3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3.639375750330193E-4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0</v>
      </c>
    </row>
    <row r="1190" spans="2:11" x14ac:dyDescent="0.3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1.0635757041152556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1.2833159718874103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1.1124372892274748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0.8306517899467577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5.119570829709018E-4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0</v>
      </c>
    </row>
    <row r="1191" spans="2:11" x14ac:dyDescent="0.3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4.5433683757773391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5.3266376318389641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5.275762637906908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4.0303869293276122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5.2282298014791253E-4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0</v>
      </c>
    </row>
    <row r="1192" spans="2:11" x14ac:dyDescent="0.3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1.7520657181487427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2.2108528280869875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2.1669749656538482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1.6703648958082324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3.2327390328992529E-4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0</v>
      </c>
    </row>
    <row r="1193" spans="2:11" x14ac:dyDescent="0.3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2.0726567502312696E-4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1.3192639322656061E-3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2.7482632086908245E-3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7.7209672970488257E-4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0</v>
      </c>
    </row>
    <row r="1194" spans="2:11" x14ac:dyDescent="0.3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2.3749324320300694E-4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1.7236707891243057E-3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3.4582294909696358E-3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7.9960912660720514E-4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0</v>
      </c>
    </row>
    <row r="1195" spans="2:11" x14ac:dyDescent="0.3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2.558527184272284E-4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1.8201751868671206E-3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3.4173435282664234E-3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8.0533215070685766E-4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0</v>
      </c>
    </row>
    <row r="1196" spans="2:11" x14ac:dyDescent="0.3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2.3843606483543917E-4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1.0579005240490987E-3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1.773137589671395E-3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3.8621462626737239E-4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0</v>
      </c>
    </row>
    <row r="1197" spans="2:11" x14ac:dyDescent="0.3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1.7593651269573978E-5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5.1750723728297013E-3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4.1630980208752022E-3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3.7081456776745488E-3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1.0784491825989186E-3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1.7634287377473875E-4</v>
      </c>
    </row>
    <row r="1198" spans="2:11" x14ac:dyDescent="0.3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1.450789901904253E-5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1.9878738244716379E-3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5.9905849184694309E-3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9.4182027565536518E-3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5.2003225259063734E-3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7.4681925163941755E-4</v>
      </c>
    </row>
    <row r="1199" spans="2:11" x14ac:dyDescent="0.3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1.1124383320681266E-4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0.16036088232113196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0.88407912301750857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4.425569692072731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5.1148409782370834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0.56723352630065649</v>
      </c>
    </row>
    <row r="1200" spans="2:11" x14ac:dyDescent="0.3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5.4778229160680481E-3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0.60348232626870679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0.55200936912038179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0.43035072571719379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5.8327719764293883E-3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6.9902048709080255E-4</v>
      </c>
    </row>
    <row r="1201" spans="2:11" x14ac:dyDescent="0.3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8.9016097467148864E-2</v>
      </c>
      <c r="G1201" s="1">
        <f t="shared" ref="G1201:K1201" si="805">SUM(G1206:G1210)</f>
        <v>6.6693750301485638E-2</v>
      </c>
      <c r="H1201" s="1">
        <f t="shared" si="805"/>
        <v>6.2758920358785136E-2</v>
      </c>
      <c r="I1201" s="1">
        <f t="shared" si="805"/>
        <v>1.1184536427396299E-3</v>
      </c>
      <c r="J1201" s="1">
        <f t="shared" si="805"/>
        <v>6.5680173925609369E-5</v>
      </c>
      <c r="K1201" s="1">
        <f t="shared" si="805"/>
        <v>0</v>
      </c>
    </row>
    <row r="1202" spans="2:11" x14ac:dyDescent="0.3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8.2218355605145746E-2</v>
      </c>
      <c r="G1202" s="1">
        <f t="shared" ref="G1202:K1202" si="806">G1201-G1203</f>
        <v>6.0230607904179542E-2</v>
      </c>
      <c r="H1202" s="1">
        <f t="shared" si="806"/>
        <v>5.6642518982375351E-2</v>
      </c>
      <c r="I1202" s="1">
        <f t="shared" si="806"/>
        <v>1.0692396355776645E-3</v>
      </c>
      <c r="J1202" s="1">
        <f t="shared" si="806"/>
        <v>-7.9143780017799006E-3</v>
      </c>
      <c r="K1202" s="1">
        <f t="shared" si="806"/>
        <v>0</v>
      </c>
    </row>
    <row r="1203" spans="2:11" x14ac:dyDescent="0.3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6.797741862003116E-3</v>
      </c>
      <c r="G1203" s="1">
        <f t="shared" ref="G1203" si="807">SUM(G1204:G1205)</f>
        <v>6.4631423973060933E-3</v>
      </c>
      <c r="H1203" s="1">
        <f t="shared" ref="H1203" si="808">SUM(H1204:H1205)</f>
        <v>6.1164013764097823E-3</v>
      </c>
      <c r="I1203" s="1">
        <f t="shared" ref="I1203" si="809">SUM(I1204:I1205)</f>
        <v>4.9214007161965431E-5</v>
      </c>
      <c r="J1203" s="1">
        <f t="shared" ref="J1203" si="810">SUM(J1204:J1205)</f>
        <v>7.9800581757055091E-3</v>
      </c>
      <c r="K1203" s="1">
        <f t="shared" ref="K1203" si="811">SUM(K1204:K1205)</f>
        <v>0</v>
      </c>
    </row>
    <row r="1204" spans="2:11" x14ac:dyDescent="0.3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6.797741862003116E-3</v>
      </c>
      <c r="G1204" s="1">
        <f>[1]Transport!C$27/SUM([1]Transport!C$24,[1]Transport!C$27)*G1201*(G$45+G$612)/(G$45+G$612+G$47)</f>
        <v>6.4631423973060933E-3</v>
      </c>
      <c r="H1204" s="1">
        <f>[1]Transport!D$27/SUM([1]Transport!D$24,[1]Transport!D$27)*H1201*(H$45+H$612)/(H$45+H$612+H$47)</f>
        <v>6.1164013764097823E-3</v>
      </c>
      <c r="I1204" s="1">
        <f>[1]Transport!E$27/SUM([1]Transport!E$24,[1]Transport!E$27)*I1201*(I$45+I$612)/(I$45+I$612+I$47)</f>
        <v>4.9214007161965431E-5</v>
      </c>
      <c r="J1204" s="1">
        <f>[1]Transport!F$27/SUM([1]Transport!F$24,[1]Transport!F$27)*J1201*(J$45+J$612)/(J$45+J$612+J$47)</f>
        <v>7.1558929254542663E-6</v>
      </c>
      <c r="K1204" s="1">
        <f>[1]Transport!G$27/SUM([1]Transport!G$24,[1]Transport!G$27)*K1201*(K$45+K$612)/(K$45+K$612+K$47)</f>
        <v>0</v>
      </c>
    </row>
    <row r="1205" spans="2:11" x14ac:dyDescent="0.3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7.972902282780055E-3</v>
      </c>
      <c r="K1205" s="1">
        <f>(K$47+K$714)/([1]Transport!G$24+[1]Transport!G$27)*K1201</f>
        <v>0</v>
      </c>
    </row>
    <row r="1206" spans="2:11" x14ac:dyDescent="0.3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3.5163955793090984E-3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1.2638187831099659E-3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1.0815328021986303E-3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1.8883778400465123E-4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8.0944797733188287E-6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0</v>
      </c>
    </row>
    <row r="1208" spans="2:11" x14ac:dyDescent="0.3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3.3254978190808013E-2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1.581029064109846E-2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1.5393723200220132E-2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2.1750158596015474E-4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1.7313387708661544E-5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0</v>
      </c>
    </row>
    <row r="1209" spans="2:11" x14ac:dyDescent="0.3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4.2100321294357501E-3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2.4076858355234097E-3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2.4000699648819967E-3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5.7866377313719748E-4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2.1477017388986058E-5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0</v>
      </c>
    </row>
    <row r="1210" spans="2:11" x14ac:dyDescent="0.3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4.8034691567595995E-2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4.7211955041753802E-2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4.3883594391484371E-2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1.3345049963762638E-4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1.8795289054642935E-5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0</v>
      </c>
    </row>
    <row r="1211" spans="2:11" x14ac:dyDescent="0.3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49.003370012632232</v>
      </c>
      <c r="G1211" s="3">
        <f t="shared" ref="G1211:K1211" si="812">SUM(G1212:G1261)</f>
        <v>57.664258686925407</v>
      </c>
      <c r="H1211" s="3">
        <f t="shared" si="812"/>
        <v>58.440199343667565</v>
      </c>
      <c r="I1211" s="3">
        <f t="shared" si="812"/>
        <v>62.339456869655272</v>
      </c>
      <c r="J1211" s="3">
        <f t="shared" si="812"/>
        <v>62.344594821553713</v>
      </c>
      <c r="K1211" s="3">
        <f t="shared" si="812"/>
        <v>61.15057031199995</v>
      </c>
    </row>
    <row r="1212" spans="2:11" x14ac:dyDescent="0.3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0.41619212872480316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0.36070502385047798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0.27746364890690828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0.13873113245371915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1.3777103328478922E-2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0.32718852931278358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0.79988831342732214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1.5379933475802414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2.2348236531006034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2.4160585978628246</v>
      </c>
    </row>
    <row r="1214" spans="2:11" x14ac:dyDescent="0.3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9.6639597235721811E-2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0.15190895068362767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1.1796000891751417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8.435848130204862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18.251837277188937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18.045369017574671</v>
      </c>
    </row>
    <row r="1215" spans="2:11" x14ac:dyDescent="0.3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6.066832922923078E-2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9.7368418447476263E-2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0.12584528510769977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0.11938363691280253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6.7672703336536992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14.551576726500141</v>
      </c>
    </row>
    <row r="1216" spans="2:11" x14ac:dyDescent="0.3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0.19239104469285848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1.0148379406502224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2.1285850598741018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11.330625411912479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22.203778867673361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22.892131251785237</v>
      </c>
    </row>
    <row r="1217" spans="2:11" x14ac:dyDescent="0.3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2.1307076484590164E-4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2.8758392652224311E-3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2.6392334979186347E-3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2.7010916676487463E-3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1.25080787433083E-3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2.8304816114617826E-4</v>
      </c>
    </row>
    <row r="1218" spans="2:11" x14ac:dyDescent="0.3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5.2500776646322182E-2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9.9309030216927802E-2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9.1065680503345972E-2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8.1563639163071522E-2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4.7509514529239143E-3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1.0940094127302286E-3</v>
      </c>
    </row>
    <row r="1219" spans="2:11" x14ac:dyDescent="0.3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5.1526659295120167E-2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0.15822928270223935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1.1342632898991984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5.1896899121726046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6.9008153884999217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1.4880387268024513</v>
      </c>
    </row>
    <row r="1220" spans="2:11" x14ac:dyDescent="0.3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8.7780763187630867E-2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0.16323537579860437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0.15834872619536766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0.13025299394523965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5.4010867528466585E-3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1.062731175813423E-3</v>
      </c>
    </row>
    <row r="1221" spans="2:11" x14ac:dyDescent="0.3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1.2815315795126448E-5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4.194162485847891E-3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3.4616938693221703E-3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3.3698972575496159E-3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1.2311264473903055E-3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2.78384878944761E-4</v>
      </c>
    </row>
    <row r="1222" spans="2:11" x14ac:dyDescent="0.3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4.0072511783149737E-6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1.3427790562721893E-3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4.1610439595628455E-3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6.3573953169588681E-3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5.0296364743260859E-3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1.1349244380041989E-3</v>
      </c>
    </row>
    <row r="1223" spans="2:11" x14ac:dyDescent="0.3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6.1261543169996376E-5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0.10550663284683456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0.60559437714354336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3.4741964862008956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5.0196306712633278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1.0377725655513548</v>
      </c>
    </row>
    <row r="1224" spans="2:11" x14ac:dyDescent="0.3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2.8863484249463441E-3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0.37323494720637285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0.35435365653504025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0.28785835330799175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5.2982304928208953E-3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1.0674938763520381E-3</v>
      </c>
    </row>
    <row r="1225" spans="2:11" x14ac:dyDescent="0.3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1.2611608355198896E-4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4.3775229581332123E-4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4.7255383891590041E-3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0.1016024716747515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3.1131981358788908E-2</v>
      </c>
    </row>
    <row r="1226" spans="2:11" x14ac:dyDescent="0.3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7.9529593423699086E-5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1.9306779422888432E-4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3.9972905451786649E-4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5.7036108793829122E-4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1.1897084221982393E-3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7.0865616157730731E-4</v>
      </c>
    </row>
    <row r="1227" spans="2:11" x14ac:dyDescent="0.3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7.0697395348786793E-4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1.661413164544214E-3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1.6991393464785036E-3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1.5930475273929282E-3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1.1000317419953777E-3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7.9829293980717667E-4</v>
      </c>
    </row>
    <row r="1228" spans="2:11" x14ac:dyDescent="0.3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1.3030261341056618E-4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3.421124342158834E-4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5.3884956105536242E-4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0.32176618125652579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0.68206390352009993</v>
      </c>
    </row>
    <row r="1229" spans="2:11" x14ac:dyDescent="0.3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0.61943269568692083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0.62769518714184203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0.48283132121232097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0.24141793002088505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5.1470869970851291E-2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6.1732046925875236E-2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4.4588394374337446E-2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0.10637898979312695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2.8776553346229455E-2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</v>
      </c>
    </row>
    <row r="1231" spans="2:11" x14ac:dyDescent="0.3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0.22252773284997535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0.39316520259734788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1.1257384478505632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0.97103416751751181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4.7560672963386806E-2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0</v>
      </c>
    </row>
    <row r="1232" spans="2:11" x14ac:dyDescent="0.3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0.20259148034922056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3.5876379258963533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3.3885330660349764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2.7275626166479374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2.8365985693420395E-4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0</v>
      </c>
    </row>
    <row r="1233" spans="2:11" x14ac:dyDescent="0.3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0.10343748250826272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0.18097372137491413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0.17257195070743273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0.14595817592817167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2.7249385264010084E-4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0</v>
      </c>
    </row>
    <row r="1234" spans="2:11" x14ac:dyDescent="0.3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18.302992438281862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17.10830623761116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12.51471575583559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3.5754996149662563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0.33919183456423452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0.37218835086421209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0.26375501403843044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0.20405563999233023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1.0746952330640454E-3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0</v>
      </c>
    </row>
    <row r="1236" spans="2:11" x14ac:dyDescent="0.3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2.3686597205996422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3.2078213139375702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3.0491785043722159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2.5164838447417339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1.8361738092712878E-3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0</v>
      </c>
    </row>
    <row r="1237" spans="2:11" x14ac:dyDescent="0.3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2.1601531026815519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2.9620480158821572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3.4781966991844615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2.8643634274118481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4.7871256476304552E-2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0</v>
      </c>
    </row>
    <row r="1238" spans="2:11" x14ac:dyDescent="0.3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1.7926449081530533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2.2747304514014384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5.8244393903464076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5.2456200423344619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0.29706208528590561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0</v>
      </c>
    </row>
    <row r="1239" spans="2:11" x14ac:dyDescent="0.3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1.1054156382957485E-4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8.9711255970611515E-4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1.8613190520305697E-3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5.2195970403482817E-4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0</v>
      </c>
    </row>
    <row r="1240" spans="2:11" x14ac:dyDescent="0.3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1.0079942335344453E-4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9.4737528899702854E-4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1.7613466110434166E-3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4.5060302419767413E-4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0</v>
      </c>
    </row>
    <row r="1241" spans="2:11" x14ac:dyDescent="0.3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1.0223267243946646E-4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9.5231912170954617E-4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1.7845759210846862E-3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4.1585790877403031E-4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0</v>
      </c>
    </row>
    <row r="1242" spans="2:11" x14ac:dyDescent="0.3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1.2240406763197489E-4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1.256125951144288E-3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2.8991617868595106E-3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7.0604684064067794E-4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0</v>
      </c>
    </row>
    <row r="1243" spans="2:11" x14ac:dyDescent="0.3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1.346553920101315E-5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5.1013886180242471E-4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2.7008685860442356E-3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3.6540635781338346E-3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7.520896333405618E-4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</v>
      </c>
    </row>
    <row r="1245" spans="2:11" x14ac:dyDescent="0.3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3.1271082092102099E-3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1.8232268691473823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3.1375104593182934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2.6284528067348618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8.737034131512196E-2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0</v>
      </c>
    </row>
    <row r="1246" spans="2:11" x14ac:dyDescent="0.3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2.5312391208141494E-2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5.4473944675151265E-2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5.2436763545485869E-2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4.2183180600902793E-2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2.3780630736674996E-4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0</v>
      </c>
    </row>
    <row r="1247" spans="2:11" x14ac:dyDescent="0.3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4.6937926283228362E-2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0.11455465724220112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0.10957552750252919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9.2259110291977212E-2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2.3862625507060526E-4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0</v>
      </c>
    </row>
    <row r="1248" spans="2:11" x14ac:dyDescent="0.3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17.673761473177294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17.235952330786237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13.258333428164768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6.6220171801046659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3.7453782515890744E-3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4.6302251309645014E-3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4.015503909658661E-3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3.3594101381152017E-3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2.379312057288216E-4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0</v>
      </c>
    </row>
    <row r="1250" spans="2:11" x14ac:dyDescent="0.3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0.77425585114753548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0.90314723723142354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0.81729898748851182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0.63332393152384703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2.7153379478249493E-4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0</v>
      </c>
    </row>
    <row r="1251" spans="2:11" x14ac:dyDescent="0.3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2.4487304476991461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2.8360391587416203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2.8064998051782415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2.1812627226514247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2.4726809638392952E-4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0</v>
      </c>
    </row>
    <row r="1252" spans="2:11" x14ac:dyDescent="0.3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0.83074507779960038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1.007588793117723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0.99004192117078504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0.77388432608788571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1.3734492327034106E-4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0</v>
      </c>
    </row>
    <row r="1253" spans="2:11" x14ac:dyDescent="0.3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1.1649065641001708E-4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7.7666974706689079E-4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1.7063413162131482E-3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4.9119112376195281E-4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0</v>
      </c>
    </row>
    <row r="1254" spans="2:11" x14ac:dyDescent="0.3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1.0737104143714874E-4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8.18763901663252E-4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1.7310906914618305E-3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4.1143203426935156E-4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0</v>
      </c>
    </row>
    <row r="1255" spans="2:11" x14ac:dyDescent="0.3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1.0753016334037872E-4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8.0384903531560475E-4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1.5883201754812559E-3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3.8581235146979248E-4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0</v>
      </c>
    </row>
    <row r="1256" spans="2:11" x14ac:dyDescent="0.3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9.5239480481274099E-5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4.418636727032712E-4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7.7630989582699959E-4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1.7500751162531956E-4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0</v>
      </c>
    </row>
    <row r="1257" spans="2:11" x14ac:dyDescent="0.3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2.1641701359730145E-3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8.0873195335429647E-4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6.8494336942585257E-4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1.1638791634366556E-4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4.5260873291317219E-6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0</v>
      </c>
    </row>
    <row r="1259" spans="2:11" x14ac:dyDescent="0.3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2.127050262642588E-2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1.0731969673690082E-2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1.0426316070280592E-2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1.1443853476632163E-4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7.7565232304264201E-6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0</v>
      </c>
    </row>
    <row r="1260" spans="2:11" x14ac:dyDescent="0.3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1.9707206861605537E-3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1.181766912713068E-3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1.1774713716434242E-3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2.8100688892193057E-4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9.4868462484096908E-6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0</v>
      </c>
    </row>
    <row r="1261" spans="2:11" x14ac:dyDescent="0.3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3.2792825036140977E-2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3.2203988570697797E-2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2.9905893531355691E-2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6.6165137557358788E-5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8.1852733721839245E-6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0</v>
      </c>
    </row>
    <row r="1262" spans="2:11" x14ac:dyDescent="0.3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0.8895119943136145</v>
      </c>
      <c r="G1263" s="1">
        <f t="shared" si="816"/>
        <v>0.95694536964702048</v>
      </c>
      <c r="H1263" s="1">
        <f t="shared" si="816"/>
        <v>1.0580954326471266</v>
      </c>
      <c r="I1263" s="1">
        <f t="shared" si="816"/>
        <v>1.2266788709806391</v>
      </c>
      <c r="J1263" s="1" t="str">
        <f t="shared" si="816"/>
        <v>-</v>
      </c>
      <c r="K1263" s="1" t="str">
        <f t="shared" si="816"/>
        <v>-</v>
      </c>
    </row>
    <row r="1264" spans="2:11" x14ac:dyDescent="0.3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1.8116719735064457</v>
      </c>
      <c r="G1264" s="1">
        <f t="shared" si="816"/>
        <v>1.8116719735064502</v>
      </c>
      <c r="H1264" s="1">
        <f t="shared" si="816"/>
        <v>1.8116719735064464</v>
      </c>
      <c r="I1264" s="1">
        <f t="shared" si="816"/>
        <v>1.8116719735064477</v>
      </c>
      <c r="J1264" s="1">
        <f t="shared" si="816"/>
        <v>1.9238226919783212</v>
      </c>
      <c r="K1264" s="1">
        <f t="shared" si="816"/>
        <v>2.1198025917951449</v>
      </c>
    </row>
    <row r="1265" spans="2:11" x14ac:dyDescent="0.3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1.4637982671179681</v>
      </c>
      <c r="G1265" s="1">
        <f t="shared" si="816"/>
        <v>1.4637982671179717</v>
      </c>
      <c r="H1265" s="1">
        <f t="shared" si="816"/>
        <v>1.4637982671179681</v>
      </c>
      <c r="I1265" s="1">
        <f t="shared" si="816"/>
        <v>1.463798267117969</v>
      </c>
      <c r="J1265" s="1">
        <f t="shared" si="816"/>
        <v>1.5558164950240865</v>
      </c>
      <c r="K1265" s="1">
        <f t="shared" si="816"/>
        <v>1.7177343790843491</v>
      </c>
    </row>
    <row r="1266" spans="2:11" x14ac:dyDescent="0.3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1.3374527251492014</v>
      </c>
      <c r="G1266" s="1">
        <f t="shared" si="816"/>
        <v>1.3374527251492041</v>
      </c>
      <c r="H1266" s="1">
        <f t="shared" si="816"/>
        <v>1.3374527251491974</v>
      </c>
      <c r="I1266" s="1">
        <f t="shared" si="816"/>
        <v>1.3374527251492005</v>
      </c>
      <c r="J1266" s="1">
        <f t="shared" si="816"/>
        <v>1.472271968799806</v>
      </c>
      <c r="K1266" s="1">
        <f t="shared" si="816"/>
        <v>1.6026209064859145</v>
      </c>
    </row>
    <row r="1267" spans="2:11" x14ac:dyDescent="0.3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1.2949729235430825</v>
      </c>
      <c r="G1267" s="1">
        <f t="shared" si="816"/>
        <v>1.2949729235430811</v>
      </c>
      <c r="H1267" s="1">
        <f t="shared" si="816"/>
        <v>1.29497292354308</v>
      </c>
      <c r="I1267" s="1">
        <f t="shared" si="816"/>
        <v>1.2949729235430796</v>
      </c>
      <c r="J1267" s="1">
        <f t="shared" si="816"/>
        <v>1.3798840083423718</v>
      </c>
      <c r="K1267" s="1">
        <f t="shared" si="816"/>
        <v>1.5158141677167147</v>
      </c>
    </row>
    <row r="1268" spans="2:11" x14ac:dyDescent="0.3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0.71131374379896517</v>
      </c>
      <c r="G1268" s="1">
        <f t="shared" si="820"/>
        <v>0.76068929095186721</v>
      </c>
      <c r="H1268" s="1">
        <f t="shared" si="820"/>
        <v>0.77211933951107337</v>
      </c>
      <c r="I1268" s="1">
        <f t="shared" si="820"/>
        <v>0.81152356939543524</v>
      </c>
      <c r="J1268" s="1">
        <f t="shared" si="820"/>
        <v>0.93148318819168485</v>
      </c>
      <c r="K1268" s="1">
        <f t="shared" si="820"/>
        <v>1.1084902207766885</v>
      </c>
    </row>
    <row r="1269" spans="2:11" x14ac:dyDescent="0.3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0.59784808758911556</v>
      </c>
      <c r="G1269" s="1">
        <f t="shared" si="820"/>
        <v>0.63282372124403563</v>
      </c>
      <c r="H1269" s="1">
        <f t="shared" si="820"/>
        <v>0.63424564885379442</v>
      </c>
      <c r="I1269" s="1">
        <f t="shared" si="820"/>
        <v>0.60393723328430104</v>
      </c>
      <c r="J1269" s="1">
        <f t="shared" si="820"/>
        <v>0.78574957018347902</v>
      </c>
      <c r="K1269" s="1">
        <f t="shared" si="820"/>
        <v>0.99014906112405499</v>
      </c>
    </row>
    <row r="1270" spans="2:11" x14ac:dyDescent="0.3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0.54553568566566524</v>
      </c>
      <c r="G1270" s="1">
        <f t="shared" si="820"/>
        <v>0.60406221492485701</v>
      </c>
      <c r="H1270" s="1">
        <f t="shared" si="820"/>
        <v>0.61793358294070699</v>
      </c>
      <c r="I1270" s="1">
        <f t="shared" si="820"/>
        <v>0.66531861340569431</v>
      </c>
      <c r="J1270" s="1">
        <f t="shared" si="820"/>
        <v>0.772230478150151</v>
      </c>
      <c r="K1270" s="1">
        <f t="shared" si="820"/>
        <v>1.0413863023819647</v>
      </c>
    </row>
    <row r="1271" spans="2:11" x14ac:dyDescent="0.3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0.51975568473665901</v>
      </c>
      <c r="G1271" s="1">
        <f t="shared" si="820"/>
        <v>0.57148396714104865</v>
      </c>
      <c r="H1271" s="1">
        <f t="shared" si="820"/>
        <v>0.58371697045758386</v>
      </c>
      <c r="I1271" s="1">
        <f t="shared" si="820"/>
        <v>0.62527007601426687</v>
      </c>
      <c r="J1271" s="1">
        <f t="shared" si="820"/>
        <v>0.71690509470524943</v>
      </c>
      <c r="K1271" s="1">
        <f t="shared" si="820"/>
        <v>0.92271500773253268</v>
      </c>
    </row>
    <row r="1272" spans="2:11" x14ac:dyDescent="0.3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0.72840569582556947</v>
      </c>
      <c r="G1272" s="1">
        <f t="shared" si="821"/>
        <v>0.77522126678815406</v>
      </c>
      <c r="H1272" s="1">
        <f t="shared" si="821"/>
        <v>0.78660140601000694</v>
      </c>
      <c r="I1272" s="1">
        <f t="shared" si="821"/>
        <v>0.82631178110407877</v>
      </c>
      <c r="J1272" s="1">
        <f t="shared" si="821"/>
        <v>0.94397611476421905</v>
      </c>
      <c r="K1272" s="1">
        <f t="shared" si="821"/>
        <v>1.1094336308069146</v>
      </c>
    </row>
    <row r="1273" spans="2:11" x14ac:dyDescent="0.3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0.27621168117142286</v>
      </c>
      <c r="G1273" s="1">
        <f t="shared" si="821"/>
        <v>0.64062748040148709</v>
      </c>
      <c r="H1273" s="1">
        <f t="shared" si="821"/>
        <v>0.65142842502684062</v>
      </c>
      <c r="I1273" s="1">
        <f t="shared" si="821"/>
        <v>0.64095791315196426</v>
      </c>
      <c r="J1273" s="1">
        <f t="shared" si="821"/>
        <v>0.79256054946097576</v>
      </c>
      <c r="K1273" s="1">
        <f t="shared" si="821"/>
        <v>0.99717549138426731</v>
      </c>
    </row>
    <row r="1274" spans="2:11" x14ac:dyDescent="0.3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0.55069608268626857</v>
      </c>
      <c r="G1274" s="1">
        <f t="shared" si="821"/>
        <v>0.61232998104270897</v>
      </c>
      <c r="H1274" s="1">
        <f t="shared" si="821"/>
        <v>0.62626270541191631</v>
      </c>
      <c r="I1274" s="1">
        <f t="shared" si="821"/>
        <v>0.67373965181206308</v>
      </c>
      <c r="J1274" s="1">
        <f t="shared" si="821"/>
        <v>0.78094475775560723</v>
      </c>
      <c r="K1274" s="1">
        <f t="shared" si="821"/>
        <v>1.0498077406815158</v>
      </c>
    </row>
    <row r="1275" spans="2:11" x14ac:dyDescent="0.3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0.52691524884454455</v>
      </c>
      <c r="G1275" s="1">
        <f t="shared" si="821"/>
        <v>0.57893239291812504</v>
      </c>
      <c r="H1275" s="1">
        <f t="shared" si="821"/>
        <v>0.59120278527584935</v>
      </c>
      <c r="I1275" s="1">
        <f t="shared" si="821"/>
        <v>0.60481923082977251</v>
      </c>
      <c r="J1275" s="1">
        <f t="shared" si="821"/>
        <v>0.72251892575792853</v>
      </c>
      <c r="K1275" s="1">
        <f t="shared" si="821"/>
        <v>0.92596433894374686</v>
      </c>
    </row>
    <row r="1276" spans="2:11" x14ac:dyDescent="0.3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1.0965696656165203</v>
      </c>
      <c r="H1276" s="1">
        <f t="shared" si="822"/>
        <v>1.0965696656165205</v>
      </c>
      <c r="I1276" s="1">
        <f t="shared" si="822"/>
        <v>1.0965696656165196</v>
      </c>
      <c r="J1276" s="1">
        <f t="shared" si="822"/>
        <v>1.1697157283232049</v>
      </c>
      <c r="K1276" s="1">
        <f t="shared" si="822"/>
        <v>1.1758485042910434</v>
      </c>
    </row>
    <row r="1277" spans="2:11" x14ac:dyDescent="0.3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0.89149519806162003</v>
      </c>
      <c r="G1277" s="1">
        <f t="shared" si="823"/>
        <v>0.89149519806162192</v>
      </c>
      <c r="H1277" s="1">
        <f t="shared" si="823"/>
        <v>0.89149519806162225</v>
      </c>
      <c r="I1277" s="1">
        <f t="shared" si="823"/>
        <v>0.89149519806162236</v>
      </c>
      <c r="J1277" s="1">
        <f t="shared" si="823"/>
        <v>0.97397263492562314</v>
      </c>
      <c r="K1277" s="1">
        <f t="shared" si="823"/>
        <v>1.0419310543826026</v>
      </c>
    </row>
    <row r="1278" spans="2:11" x14ac:dyDescent="0.3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0.83000507256490597</v>
      </c>
      <c r="G1278" s="1">
        <f t="shared" si="824"/>
        <v>0.83000507256490619</v>
      </c>
      <c r="H1278" s="1">
        <f t="shared" si="824"/>
        <v>0.8300050725649053</v>
      </c>
      <c r="I1278" s="1">
        <f t="shared" si="824"/>
        <v>0.83000507256490719</v>
      </c>
      <c r="J1278" s="1">
        <f t="shared" si="824"/>
        <v>0.91200819558799706</v>
      </c>
      <c r="K1278" s="1">
        <f t="shared" si="824"/>
        <v>0.98601421540490086</v>
      </c>
    </row>
    <row r="1279" spans="2:11" x14ac:dyDescent="0.3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0.83675282096654213</v>
      </c>
      <c r="H1279" s="1">
        <f t="shared" si="825"/>
        <v>0.83675282096654113</v>
      </c>
      <c r="I1279" s="1">
        <f t="shared" si="825"/>
        <v>0.83675282096654147</v>
      </c>
      <c r="J1279" s="1">
        <f t="shared" si="825"/>
        <v>0.94190506609012326</v>
      </c>
      <c r="K1279" s="1">
        <f t="shared" si="825"/>
        <v>1.0332237725764064</v>
      </c>
    </row>
    <row r="1280" spans="2:11" x14ac:dyDescent="0.3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0.49379534694678318</v>
      </c>
      <c r="G1280" s="1">
        <f t="shared" si="826"/>
        <v>0.50503220860251363</v>
      </c>
      <c r="H1280" s="1">
        <f t="shared" si="826"/>
        <v>0.52188750108610971</v>
      </c>
      <c r="I1280" s="1">
        <f t="shared" si="826"/>
        <v>0.54997965522543579</v>
      </c>
      <c r="J1280" s="1" t="str">
        <f t="shared" si="826"/>
        <v>-</v>
      </c>
      <c r="K1280" s="1" t="str">
        <f t="shared" si="826"/>
        <v>-</v>
      </c>
    </row>
    <row r="1281" spans="2:11" x14ac:dyDescent="0.3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1.1326053248493442</v>
      </c>
      <c r="G1281" s="1">
        <f t="shared" si="826"/>
        <v>1.1583748628311459</v>
      </c>
      <c r="H1281" s="1">
        <f t="shared" si="826"/>
        <v>1.1557181717904226</v>
      </c>
      <c r="I1281" s="1">
        <f t="shared" si="826"/>
        <v>0.96678247234109205</v>
      </c>
      <c r="J1281" s="1">
        <f t="shared" si="826"/>
        <v>0.88172733630062305</v>
      </c>
      <c r="K1281" s="1" t="str">
        <f t="shared" si="826"/>
        <v>-</v>
      </c>
    </row>
    <row r="1282" spans="2:11" x14ac:dyDescent="0.3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1.5893456717151384</v>
      </c>
      <c r="G1282" s="1">
        <f t="shared" si="826"/>
        <v>1.9012452893031424</v>
      </c>
      <c r="H1282" s="1">
        <f t="shared" si="826"/>
        <v>1.8955357994974309</v>
      </c>
      <c r="I1282" s="1">
        <f t="shared" si="826"/>
        <v>1.8784017874787429</v>
      </c>
      <c r="J1282" s="1">
        <f t="shared" si="826"/>
        <v>1.7901988133838</v>
      </c>
      <c r="K1282" s="1" t="str">
        <f t="shared" si="826"/>
        <v>-</v>
      </c>
    </row>
    <row r="1283" spans="2:11" x14ac:dyDescent="0.3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1.9463794064389726</v>
      </c>
      <c r="G1283" s="1">
        <f t="shared" si="826"/>
        <v>2.5017047107886201</v>
      </c>
      <c r="H1283" s="1">
        <f t="shared" si="826"/>
        <v>2.4993796751570496</v>
      </c>
      <c r="I1283" s="1">
        <f t="shared" si="826"/>
        <v>2.5123271393929505</v>
      </c>
      <c r="J1283" s="1">
        <f t="shared" si="826"/>
        <v>0.78790863279788681</v>
      </c>
      <c r="K1283" s="1" t="str">
        <f t="shared" si="826"/>
        <v>-</v>
      </c>
    </row>
    <row r="1284" spans="2:11" x14ac:dyDescent="0.3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1.1415871235109984</v>
      </c>
      <c r="G1284" s="1">
        <f t="shared" si="826"/>
        <v>1.3285594737300679</v>
      </c>
      <c r="H1284" s="1">
        <f t="shared" si="826"/>
        <v>1.3411946683486833</v>
      </c>
      <c r="I1284" s="1">
        <f t="shared" si="826"/>
        <v>1.3344635281902186</v>
      </c>
      <c r="J1284" s="1">
        <f t="shared" si="826"/>
        <v>0.72694966931048843</v>
      </c>
      <c r="K1284" s="1" t="str">
        <f t="shared" si="826"/>
        <v>-</v>
      </c>
    </row>
    <row r="1285" spans="2:11" x14ac:dyDescent="0.3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0.28603940550919521</v>
      </c>
      <c r="G1285" s="1">
        <f t="shared" si="826"/>
        <v>0.29254854993039686</v>
      </c>
      <c r="H1285" s="1">
        <f t="shared" si="826"/>
        <v>0.3023122665622005</v>
      </c>
      <c r="I1285" s="1">
        <f t="shared" si="826"/>
        <v>0.31858512761520602</v>
      </c>
      <c r="J1285" s="1" t="str">
        <f t="shared" si="826"/>
        <v>-</v>
      </c>
      <c r="K1285" s="1" t="str">
        <f t="shared" si="826"/>
        <v>-</v>
      </c>
    </row>
    <row r="1286" spans="2:11" x14ac:dyDescent="0.3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0.68237058702456066</v>
      </c>
      <c r="G1286" s="1">
        <f t="shared" si="826"/>
        <v>0.67613360437588288</v>
      </c>
      <c r="H1286" s="1">
        <f t="shared" si="826"/>
        <v>0.67532146981660257</v>
      </c>
      <c r="I1286" s="1">
        <f t="shared" si="826"/>
        <v>0.68153319435187998</v>
      </c>
      <c r="J1286" s="1">
        <f t="shared" si="826"/>
        <v>0.58662130537198731</v>
      </c>
      <c r="K1286" s="1" t="str">
        <f t="shared" si="826"/>
        <v>-</v>
      </c>
    </row>
    <row r="1287" spans="2:11" x14ac:dyDescent="0.3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0.60731265198760154</v>
      </c>
      <c r="G1287" s="1">
        <f t="shared" si="826"/>
        <v>0.6044586187716241</v>
      </c>
      <c r="H1287" s="1">
        <f t="shared" si="826"/>
        <v>0.60782616138565682</v>
      </c>
      <c r="I1287" s="1">
        <f t="shared" si="826"/>
        <v>0.60893213836710269</v>
      </c>
      <c r="J1287" s="1">
        <f t="shared" si="826"/>
        <v>0.51544142354000821</v>
      </c>
      <c r="K1287" s="1" t="str">
        <f t="shared" si="826"/>
        <v>-</v>
      </c>
    </row>
    <row r="1288" spans="2:11" x14ac:dyDescent="0.3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0.51899064383499816</v>
      </c>
      <c r="G1288" s="1">
        <f t="shared" si="826"/>
        <v>0.51602767800258953</v>
      </c>
      <c r="H1288" s="1">
        <f t="shared" si="826"/>
        <v>0.5102619530414898</v>
      </c>
      <c r="I1288" s="1">
        <f t="shared" si="826"/>
        <v>0.51326534336495966</v>
      </c>
      <c r="J1288" s="1">
        <f t="shared" si="826"/>
        <v>0.48138789479357619</v>
      </c>
      <c r="K1288" s="1" t="str">
        <f t="shared" si="826"/>
        <v>-</v>
      </c>
    </row>
    <row r="1289" spans="2:11" x14ac:dyDescent="0.3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0.44068340812316248</v>
      </c>
      <c r="G1289" s="1">
        <f t="shared" si="826"/>
        <v>0.43339638057792063</v>
      </c>
      <c r="H1289" s="1">
        <f t="shared" si="826"/>
        <v>0.43408649007967831</v>
      </c>
      <c r="I1289" s="1">
        <f t="shared" si="826"/>
        <v>0.43637684475667193</v>
      </c>
      <c r="J1289" s="1">
        <f t="shared" si="826"/>
        <v>0.43507783054349286</v>
      </c>
      <c r="K1289" s="1" t="str">
        <f t="shared" si="826"/>
        <v>-</v>
      </c>
    </row>
    <row r="1290" spans="2:11" x14ac:dyDescent="0.3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0.51837627625535243</v>
      </c>
      <c r="H1290" s="1">
        <f t="shared" si="826"/>
        <v>0.54903736692397609</v>
      </c>
      <c r="I1290" s="1">
        <f t="shared" si="826"/>
        <v>0.58305216340462573</v>
      </c>
      <c r="J1290" s="1">
        <f t="shared" si="826"/>
        <v>0.6007371419639832</v>
      </c>
      <c r="K1290" s="1" t="str">
        <f t="shared" si="826"/>
        <v>-</v>
      </c>
    </row>
    <row r="1291" spans="2:11" x14ac:dyDescent="0.3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0.41733711223535036</v>
      </c>
      <c r="H1291" s="1">
        <f t="shared" si="826"/>
        <v>0.44341881668539856</v>
      </c>
      <c r="I1291" s="1">
        <f t="shared" si="826"/>
        <v>0.47013385223205262</v>
      </c>
      <c r="J1291" s="1">
        <f t="shared" si="826"/>
        <v>0.48602566057648455</v>
      </c>
      <c r="K1291" s="1" t="str">
        <f t="shared" si="826"/>
        <v>-</v>
      </c>
    </row>
    <row r="1292" spans="2:11" x14ac:dyDescent="0.3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0.38796990995538705</v>
      </c>
      <c r="H1292" s="1">
        <f t="shared" si="826"/>
        <v>0.41230881022318161</v>
      </c>
      <c r="I1292" s="1">
        <f t="shared" si="826"/>
        <v>0.43652547425143717</v>
      </c>
      <c r="J1292" s="1">
        <f t="shared" si="826"/>
        <v>0.45237914010815433</v>
      </c>
      <c r="K1292" s="1" t="str">
        <f t="shared" si="826"/>
        <v>-</v>
      </c>
    </row>
    <row r="1293" spans="2:11" x14ac:dyDescent="0.3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0.39332458747711374</v>
      </c>
      <c r="H1293" s="1">
        <f t="shared" si="826"/>
        <v>0.41756067505261701</v>
      </c>
      <c r="I1293" s="1">
        <f t="shared" si="826"/>
        <v>0.44550209925471967</v>
      </c>
      <c r="J1293" s="1">
        <f t="shared" si="826"/>
        <v>0.45808177459741301</v>
      </c>
      <c r="K1293" s="1" t="str">
        <f t="shared" si="826"/>
        <v>-</v>
      </c>
    </row>
    <row r="1294" spans="2:11" x14ac:dyDescent="0.3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3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0.41824117647058795</v>
      </c>
      <c r="G1295" s="1">
        <f t="shared" si="827"/>
        <v>1.5687552904078166</v>
      </c>
      <c r="H1295" s="1">
        <f t="shared" si="827"/>
        <v>1.4088523621288918</v>
      </c>
      <c r="I1295" s="1">
        <f t="shared" si="827"/>
        <v>1.15689581946229</v>
      </c>
      <c r="J1295" s="1">
        <f t="shared" si="827"/>
        <v>0.97856329774688711</v>
      </c>
      <c r="K1295" s="1" t="str">
        <f t="shared" si="827"/>
        <v>-</v>
      </c>
    </row>
    <row r="1296" spans="2:11" x14ac:dyDescent="0.3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1.177157715927164</v>
      </c>
      <c r="G1296" s="1">
        <f t="shared" si="827"/>
        <v>2.6814667542806014</v>
      </c>
      <c r="H1296" s="1">
        <f t="shared" si="827"/>
        <v>2.2946636247188819</v>
      </c>
      <c r="I1296" s="1">
        <f t="shared" si="827"/>
        <v>2.2759402764423204</v>
      </c>
      <c r="J1296" s="1">
        <f t="shared" si="827"/>
        <v>1.9352415605204272</v>
      </c>
      <c r="K1296" s="1" t="str">
        <f t="shared" si="827"/>
        <v>-</v>
      </c>
    </row>
    <row r="1297" spans="2:11" x14ac:dyDescent="0.3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0.90971152167030578</v>
      </c>
      <c r="G1297" s="1">
        <f t="shared" si="827"/>
        <v>1.191703030778877</v>
      </c>
      <c r="H1297" s="1">
        <f t="shared" si="827"/>
        <v>1.1883236886043163</v>
      </c>
      <c r="I1297" s="1">
        <f t="shared" si="827"/>
        <v>1.2504652905283764</v>
      </c>
      <c r="J1297" s="1">
        <f t="shared" si="827"/>
        <v>0.75365910511346734</v>
      </c>
      <c r="K1297" s="1" t="str">
        <f t="shared" si="827"/>
        <v>-</v>
      </c>
    </row>
    <row r="1298" spans="2:11" x14ac:dyDescent="0.3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1.3460659946172571</v>
      </c>
      <c r="G1298" s="1">
        <f t="shared" si="827"/>
        <v>1.579616285211594</v>
      </c>
      <c r="H1298" s="1">
        <f t="shared" si="827"/>
        <v>1.5867342810002496</v>
      </c>
      <c r="I1298" s="1">
        <f t="shared" si="827"/>
        <v>1.6110484032070762</v>
      </c>
      <c r="J1298" s="1">
        <f t="shared" si="827"/>
        <v>0.74457848371403501</v>
      </c>
      <c r="K1298" s="1" t="str">
        <f t="shared" si="827"/>
        <v>-</v>
      </c>
    </row>
    <row r="1299" spans="2:11" x14ac:dyDescent="0.3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0.33901850024086005</v>
      </c>
      <c r="G1299" s="1">
        <f t="shared" si="827"/>
        <v>0.3539142716660113</v>
      </c>
      <c r="H1299" s="1">
        <f t="shared" si="827"/>
        <v>0.37625792880373726</v>
      </c>
      <c r="I1299" s="1">
        <f t="shared" si="827"/>
        <v>0.41349735736661425</v>
      </c>
      <c r="J1299" s="1" t="str">
        <f t="shared" si="827"/>
        <v>-</v>
      </c>
      <c r="K1299" s="1" t="str">
        <f t="shared" si="827"/>
        <v>-</v>
      </c>
    </row>
    <row r="1300" spans="2:11" x14ac:dyDescent="0.3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0.75084981855274036</v>
      </c>
      <c r="G1300" s="1">
        <f t="shared" si="827"/>
        <v>0.76980513704445119</v>
      </c>
      <c r="H1300" s="1">
        <f t="shared" si="827"/>
        <v>0.77916088682672024</v>
      </c>
      <c r="I1300" s="1">
        <f t="shared" si="827"/>
        <v>0.77246945219960594</v>
      </c>
      <c r="J1300" s="1">
        <f t="shared" si="827"/>
        <v>0.65376927817149577</v>
      </c>
      <c r="K1300" s="1" t="str">
        <f t="shared" si="827"/>
        <v>-</v>
      </c>
    </row>
    <row r="1301" spans="2:11" x14ac:dyDescent="0.3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0.7279743681166605</v>
      </c>
      <c r="G1301" s="1">
        <f t="shared" si="827"/>
        <v>0.70376061470125595</v>
      </c>
      <c r="H1301" s="1">
        <f t="shared" si="827"/>
        <v>0.73469218930631142</v>
      </c>
      <c r="I1301" s="1">
        <f t="shared" si="827"/>
        <v>0.7624421438548169</v>
      </c>
      <c r="J1301" s="1">
        <f t="shared" si="827"/>
        <v>0.5303839009449316</v>
      </c>
      <c r="K1301" s="1" t="str">
        <f t="shared" si="827"/>
        <v>-</v>
      </c>
    </row>
    <row r="1302" spans="2:11" x14ac:dyDescent="0.3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0.53896806183588075</v>
      </c>
      <c r="G1302" s="1">
        <f t="shared" si="827"/>
        <v>0.5324257730223162</v>
      </c>
      <c r="H1302" s="1">
        <f t="shared" si="827"/>
        <v>0.53196096901957757</v>
      </c>
      <c r="I1302" s="1">
        <f t="shared" si="827"/>
        <v>0.54120429648557933</v>
      </c>
      <c r="J1302" s="1">
        <f t="shared" si="827"/>
        <v>0.47294802595320995</v>
      </c>
      <c r="K1302" s="1" t="str">
        <f t="shared" si="827"/>
        <v>-</v>
      </c>
    </row>
    <row r="1303" spans="2:11" x14ac:dyDescent="0.3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0.47415177935070685</v>
      </c>
      <c r="G1303" s="1">
        <f t="shared" si="827"/>
        <v>0.4557466604367203</v>
      </c>
      <c r="H1303" s="1">
        <f t="shared" si="827"/>
        <v>0.45687741522757119</v>
      </c>
      <c r="I1303" s="1">
        <f t="shared" si="827"/>
        <v>0.46330255624381378</v>
      </c>
      <c r="J1303" s="1">
        <f t="shared" si="827"/>
        <v>0.42485620358648157</v>
      </c>
      <c r="K1303" s="1" t="str">
        <f t="shared" si="827"/>
        <v>-</v>
      </c>
    </row>
    <row r="1304" spans="2:11" x14ac:dyDescent="0.3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0.56203544748554679</v>
      </c>
      <c r="H1304" s="1">
        <f t="shared" si="827"/>
        <v>0.58871445513794629</v>
      </c>
      <c r="I1304" s="1">
        <f t="shared" si="827"/>
        <v>0.62087987453937821</v>
      </c>
      <c r="J1304" s="1">
        <f t="shared" si="827"/>
        <v>0.63617822076477404</v>
      </c>
      <c r="K1304" s="1" t="str">
        <f t="shared" si="827"/>
        <v>-</v>
      </c>
    </row>
    <row r="1305" spans="2:11" x14ac:dyDescent="0.3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0.45210145766281445</v>
      </c>
      <c r="H1305" s="1">
        <f t="shared" si="827"/>
        <v>0.47501176374823706</v>
      </c>
      <c r="I1305" s="1">
        <f t="shared" si="827"/>
        <v>0.50057137502938209</v>
      </c>
      <c r="J1305" s="1">
        <f t="shared" si="827"/>
        <v>0.51454144353640019</v>
      </c>
      <c r="K1305" s="1" t="str">
        <f t="shared" si="827"/>
        <v>-</v>
      </c>
    </row>
    <row r="1306" spans="2:11" x14ac:dyDescent="0.3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0.42028149632876882</v>
      </c>
      <c r="H1306" s="1">
        <f t="shared" si="827"/>
        <v>0.44163278409436346</v>
      </c>
      <c r="I1306" s="1">
        <f t="shared" si="827"/>
        <v>0.46478212165195792</v>
      </c>
      <c r="J1306" s="1">
        <f t="shared" si="827"/>
        <v>0.47907233199513583</v>
      </c>
      <c r="K1306" s="1" t="str">
        <f t="shared" si="827"/>
        <v>-</v>
      </c>
    </row>
    <row r="1307" spans="2:11" x14ac:dyDescent="0.3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0.39943403925494786</v>
      </c>
      <c r="H1307" s="1">
        <f t="shared" si="827"/>
        <v>0.41767979375985609</v>
      </c>
      <c r="I1307" s="1">
        <f t="shared" si="827"/>
        <v>0.43781706526839154</v>
      </c>
      <c r="J1307" s="1">
        <f t="shared" si="827"/>
        <v>0.45313538049220248</v>
      </c>
      <c r="K1307" s="1" t="str">
        <f t="shared" si="827"/>
        <v>-</v>
      </c>
    </row>
    <row r="1308" spans="2:11" x14ac:dyDescent="0.3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3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0.61545127308976733</v>
      </c>
      <c r="G1309" s="1">
        <f t="shared" si="828"/>
        <v>0.40683263867074232</v>
      </c>
      <c r="H1309" s="1">
        <f t="shared" si="828"/>
        <v>0.11433664304033482</v>
      </c>
      <c r="I1309" s="1">
        <f t="shared" si="828"/>
        <v>1.2357762871762034E-2</v>
      </c>
      <c r="J1309" s="1">
        <f t="shared" si="828"/>
        <v>8.7034742683442733E-4</v>
      </c>
      <c r="K1309" s="1">
        <f t="shared" si="828"/>
        <v>0</v>
      </c>
    </row>
    <row r="1310" spans="2:11" x14ac:dyDescent="0.3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0.63961860099205381</v>
      </c>
      <c r="G1310" s="1">
        <f t="shared" si="828"/>
        <v>6.6923862717334581E-2</v>
      </c>
      <c r="H1310" s="1">
        <f t="shared" si="828"/>
        <v>1.1793419614631151E-2</v>
      </c>
      <c r="I1310" s="1">
        <f t="shared" si="828"/>
        <v>2.5858486642139836E-5</v>
      </c>
      <c r="J1310" s="1">
        <f t="shared" si="828"/>
        <v>1.5164739751302761E-6</v>
      </c>
      <c r="K1310" s="1">
        <f t="shared" si="828"/>
        <v>0</v>
      </c>
    </row>
    <row r="1311" spans="2:11" x14ac:dyDescent="0.3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0.46810110364280755</v>
      </c>
      <c r="G1311" s="1">
        <f t="shared" si="828"/>
        <v>1.9582461014556272E-3</v>
      </c>
      <c r="H1311" s="1">
        <f t="shared" si="828"/>
        <v>2.1330641063569376E-3</v>
      </c>
      <c r="I1311" s="1">
        <f t="shared" si="828"/>
        <v>6.5297180213562606E-4</v>
      </c>
      <c r="J1311" s="1">
        <f t="shared" si="828"/>
        <v>1.6264730194745576E-3</v>
      </c>
      <c r="K1311" s="1">
        <f t="shared" si="828"/>
        <v>0</v>
      </c>
    </row>
    <row r="1312" spans="2:11" x14ac:dyDescent="0.3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0.68269044654932021</v>
      </c>
      <c r="G1312" s="1">
        <f t="shared" si="828"/>
        <v>0.48286366301372075</v>
      </c>
      <c r="H1312" s="1">
        <f t="shared" si="828"/>
        <v>0.47652020398673728</v>
      </c>
      <c r="I1312" s="1">
        <f t="shared" si="828"/>
        <v>5.9157693290969669E-2</v>
      </c>
      <c r="J1312" s="1">
        <f t="shared" si="828"/>
        <v>0.1246231987974746</v>
      </c>
      <c r="K1312" s="1" t="str">
        <f t="shared" si="828"/>
        <v>-</v>
      </c>
    </row>
    <row r="1313" spans="2:16" x14ac:dyDescent="0.3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0.75116618793956014</v>
      </c>
      <c r="G1313" s="3">
        <f t="shared" ref="G1313:K1313" si="831">G1314+G1320+G1325+G1339</f>
        <v>1.2748466158301419</v>
      </c>
      <c r="H1313" s="3">
        <f t="shared" si="831"/>
        <v>2.2633718198958181</v>
      </c>
      <c r="I1313" s="3">
        <f t="shared" si="831"/>
        <v>1.1810754087891888</v>
      </c>
      <c r="J1313" s="3">
        <f t="shared" si="831"/>
        <v>1.1954746878055449</v>
      </c>
      <c r="K1313" s="3">
        <f t="shared" si="831"/>
        <v>1.1672754170789332</v>
      </c>
      <c r="M1313" s="3"/>
      <c r="N1313" s="3"/>
      <c r="O1313" s="3"/>
      <c r="P1313" s="3"/>
    </row>
    <row r="1314" spans="2:16" x14ac:dyDescent="0.3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9.6751414095215937E-3</v>
      </c>
      <c r="G1314" s="1">
        <f t="shared" ref="G1314:K1314" si="832">SUM(G1315:G1319)</f>
        <v>2.5250885057363989E-2</v>
      </c>
      <c r="H1314" s="1">
        <f t="shared" si="832"/>
        <v>3.2525960078111926E-2</v>
      </c>
      <c r="I1314" s="1">
        <f t="shared" si="832"/>
        <v>1.1809239838478802</v>
      </c>
      <c r="J1314" s="1">
        <f t="shared" si="832"/>
        <v>1.152245187925766</v>
      </c>
      <c r="K1314" s="1">
        <f t="shared" si="832"/>
        <v>1.1287053290383722</v>
      </c>
    </row>
    <row r="1315" spans="2:16" x14ac:dyDescent="0.3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4.726312799718738E-4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4.7843121526090407E-4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4.6776679649491212E-4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3.5507131624732396E-7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6.5651633445130142E-3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8.2988685947734311E-3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0.2409166021350439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0.25201761529110461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0.24042793545060573</v>
      </c>
    </row>
    <row r="1317" spans="2:16" x14ac:dyDescent="0.3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1.4358737457061555E-3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3.5245861978333566E-3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5.7589728026487246E-3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0.12253199429703077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0.12517006090331662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0.12014926316666874</v>
      </c>
    </row>
    <row r="1318" spans="2:16" x14ac:dyDescent="0.3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7.5322303734423118E-3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1.4485882899186949E-2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1.7349704779650275E-2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0.8029395937528595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0.77485979463025556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0.76802417271177104</v>
      </c>
    </row>
    <row r="1319" spans="2:16" x14ac:dyDescent="0.3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2.3405093908500515E-4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1.9682140056976301E-4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6.5064710454458368E-4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1.4535793662945905E-2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1.9771710108914924E-4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1.0395770932668023E-4</v>
      </c>
    </row>
    <row r="1320" spans="2:16" x14ac:dyDescent="0.3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1.0534312831357842E-4</v>
      </c>
      <c r="J1320" s="1">
        <f t="shared" si="835"/>
        <v>4.320922560743877E-2</v>
      </c>
      <c r="K1320" s="1">
        <f t="shared" si="835"/>
        <v>3.8558395964588446E-2</v>
      </c>
    </row>
    <row r="1321" spans="2:16" x14ac:dyDescent="0.3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5.1516433760340918E-5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6.9276495914633181E-4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1.5607347894604912E-3</v>
      </c>
    </row>
    <row r="1322" spans="2:16" x14ac:dyDescent="0.3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2.9225079681157748E-5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7.7026956274694591E-4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1.1654971956162887E-3</v>
      </c>
    </row>
    <row r="1323" spans="2:16" x14ac:dyDescent="0.3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1.9364021878266878E-5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4.1684927250346109E-2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3.582231902623146E-2</v>
      </c>
    </row>
    <row r="1324" spans="2:16" x14ac:dyDescent="0.3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5.237592993812878E-6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6.1263835199379423E-5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9.8449532802040516E-6</v>
      </c>
    </row>
    <row r="1325" spans="2:16" x14ac:dyDescent="0.3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0.74117604370880941</v>
      </c>
      <c r="G1325" s="1">
        <f t="shared" ref="G1325:K1325" si="836">SUM(G1330:G1338)</f>
        <v>1.2486960868736316</v>
      </c>
      <c r="H1325" s="1">
        <f t="shared" si="836"/>
        <v>2.2049217953915385</v>
      </c>
      <c r="I1325" s="1">
        <f t="shared" si="836"/>
        <v>4.4248186712404951E-5</v>
      </c>
      <c r="J1325" s="1">
        <f t="shared" si="836"/>
        <v>2.5621169909388001E-6</v>
      </c>
      <c r="K1325" s="1">
        <f t="shared" si="836"/>
        <v>5.7093182326767334E-6</v>
      </c>
    </row>
    <row r="1326" spans="2:16" x14ac:dyDescent="0.3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0.72259774124505871</v>
      </c>
      <c r="G1326" s="1">
        <f t="shared" ref="G1326:K1326" si="837">G1325-G1327</f>
        <v>1.2148954404572927</v>
      </c>
      <c r="H1326" s="1">
        <f t="shared" si="837"/>
        <v>2.1355259149624159</v>
      </c>
      <c r="I1326" s="1">
        <f t="shared" si="837"/>
        <v>4.2294268298769458E-5</v>
      </c>
      <c r="J1326" s="1">
        <f t="shared" si="837"/>
        <v>2.2776112210985823E-6</v>
      </c>
      <c r="K1326" s="1">
        <f t="shared" si="837"/>
        <v>-6.2375926282498859E-7</v>
      </c>
    </row>
    <row r="1327" spans="2:16" x14ac:dyDescent="0.3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1.857830246375073E-2</v>
      </c>
      <c r="G1327" s="1">
        <f t="shared" ref="G1327" si="838">SUM(G1328:G1329)</f>
        <v>3.3800646416339043E-2</v>
      </c>
      <c r="H1327" s="1">
        <f t="shared" ref="H1327" si="839">SUM(H1328:H1329)</f>
        <v>6.9395880429122397E-2</v>
      </c>
      <c r="I1327" s="1">
        <f t="shared" ref="I1327" si="840">SUM(I1328:I1329)</f>
        <v>1.9539184136354939E-6</v>
      </c>
      <c r="J1327" s="1">
        <f t="shared" ref="J1327" si="841">SUM(J1328:J1329)</f>
        <v>2.8450576984021762E-7</v>
      </c>
      <c r="K1327" s="1">
        <f t="shared" ref="K1327" si="842">SUM(K1328:K1329)</f>
        <v>6.3330774955017219E-6</v>
      </c>
    </row>
    <row r="1328" spans="2:16" x14ac:dyDescent="0.3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1.857830246375073E-2</v>
      </c>
      <c r="G1328" s="1">
        <f>[1]Transport!C$26/SUM([1]Transport!C$22,[1]Transport!C$26)*G1325*(G$33+G$580)/(G$33+G$580+G$36)</f>
        <v>3.3800646416339043E-2</v>
      </c>
      <c r="H1328" s="1">
        <f>[1]Transport!D$26/SUM([1]Transport!D$22,[1]Transport!D$26)*H1325*(H$33+H$580)/(H$33+H$580+H$36)</f>
        <v>6.9395880429122397E-2</v>
      </c>
      <c r="I1328" s="1">
        <f>[1]Transport!E$26/SUM([1]Transport!E$22,[1]Transport!E$26)*I1325*(I$33+I$580)/(I$33+I$580+I$36)</f>
        <v>1.9539184136354939E-6</v>
      </c>
      <c r="J1328" s="1">
        <f>[1]Transport!F$26/SUM([1]Transport!F$22,[1]Transport!F$26)*J1325*(J$33+J$580)/(J$33+J$580+J$36)</f>
        <v>2.2726615231105166E-7</v>
      </c>
      <c r="K1328" s="1">
        <f>[1]Transport!G$26/SUM([1]Transport!G$22,[1]Transport!G$26)*K1325*(K$33+K$580)/(K$33+K$580+K$36)</f>
        <v>1.3050149458758076E-6</v>
      </c>
    </row>
    <row r="1329" spans="2:11" x14ac:dyDescent="0.3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5.7239617529165962E-8</v>
      </c>
      <c r="K1329" s="1">
        <f>(K$36+K$716)/([1]Transport!G$22+[1]Transport!G$26)*K1325</f>
        <v>5.0280625496259139E-6</v>
      </c>
    </row>
    <row r="1330" spans="2:11" x14ac:dyDescent="0.3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0.19965458159374744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0.20025465859546232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0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1.385691353762613E-6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</v>
      </c>
    </row>
    <row r="1331" spans="2:11" x14ac:dyDescent="0.3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5.3783735673207907E-3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5.7259747030808574E-3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0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0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0</v>
      </c>
    </row>
    <row r="1332" spans="2:11" x14ac:dyDescent="0.3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3.3091643327083475E-2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3.347698295414242E-2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5.7093182326767334E-6</v>
      </c>
    </row>
    <row r="1333" spans="2:11" x14ac:dyDescent="0.3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1.0766782903165555E-5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4.228581952367837E-5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3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1.7337112354815127E-2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1.731878449026206E-2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1.7248677162877028E-2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2.8383970298700962E-4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1.1175030270150195E-3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0.19794159185638732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4.4248186712404951E-5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1.1764256371761871E-6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0</v>
      </c>
    </row>
    <row r="1336" spans="2:11" x14ac:dyDescent="0.3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0.1082463549898251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0.12638947186902239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0.22191898242202845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0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0</v>
      </c>
    </row>
    <row r="1337" spans="2:11" x14ac:dyDescent="0.3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0.61056478092794442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0.86565315317339409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1.528051826705269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0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0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0</v>
      </c>
    </row>
    <row r="1338" spans="2:11" x14ac:dyDescent="0.3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4.7439557332377164E-3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8.1809042883054328E-5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2.6081517276742419E-4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3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3.1500282122912701E-4</v>
      </c>
      <c r="G1339" s="1">
        <f t="shared" ref="G1339:K1339" si="843">SUM(G1344:G1348)</f>
        <v>8.9964389914613937E-4</v>
      </c>
      <c r="H1339" s="1">
        <f t="shared" si="843"/>
        <v>2.5924064426167848E-2</v>
      </c>
      <c r="I1339" s="1">
        <f t="shared" si="843"/>
        <v>1.8336262826570902E-6</v>
      </c>
      <c r="J1339" s="1">
        <f t="shared" si="843"/>
        <v>1.7712155349084788E-5</v>
      </c>
      <c r="K1339" s="1">
        <f t="shared" si="843"/>
        <v>5.982757739925025E-6</v>
      </c>
    </row>
    <row r="1340" spans="2:11" x14ac:dyDescent="0.3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2.9094753319194291E-4</v>
      </c>
      <c r="G1340" s="1">
        <f t="shared" ref="G1340:K1340" si="844">G1339-G1341</f>
        <v>8.124614180176241E-4</v>
      </c>
      <c r="H1340" s="1">
        <f t="shared" si="844"/>
        <v>2.3397539393043166E-2</v>
      </c>
      <c r="I1340" s="1">
        <f t="shared" si="844"/>
        <v>1.7529433705016853E-6</v>
      </c>
      <c r="J1340" s="1">
        <f t="shared" si="844"/>
        <v>-2.1342923485202121E-3</v>
      </c>
      <c r="K1340" s="1">
        <f t="shared" si="844"/>
        <v>-3.402273312158241E-5</v>
      </c>
    </row>
    <row r="1341" spans="2:11" x14ac:dyDescent="0.3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2.405528803718411E-5</v>
      </c>
      <c r="G1341" s="1">
        <f t="shared" ref="G1341" si="845">SUM(G1342:G1343)</f>
        <v>8.7182481128515249E-5</v>
      </c>
      <c r="H1341" s="1">
        <f t="shared" ref="H1341" si="846">SUM(H1342:H1343)</f>
        <v>2.5265250331246818E-3</v>
      </c>
      <c r="I1341" s="1">
        <f t="shared" ref="I1341" si="847">SUM(I1342:I1343)</f>
        <v>8.0682912155404824E-8</v>
      </c>
      <c r="J1341" s="1">
        <f t="shared" ref="J1341" si="848">SUM(J1342:J1343)</f>
        <v>2.1520045038692969E-3</v>
      </c>
      <c r="K1341" s="1">
        <f t="shared" ref="K1341" si="849">SUM(K1342:K1343)</f>
        <v>4.0005490861507434E-5</v>
      </c>
    </row>
    <row r="1342" spans="2:11" x14ac:dyDescent="0.3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2.405528803718411E-5</v>
      </c>
      <c r="G1342" s="1">
        <f>[1]Transport!C$27/SUM([1]Transport!C$24,[1]Transport!C$27)*G1339*(G$45+G$612)/(G$45+G$612+G$47)</f>
        <v>8.7182481128515249E-5</v>
      </c>
      <c r="H1342" s="1">
        <f>[1]Transport!D$27/SUM([1]Transport!D$24,[1]Transport!D$27)*H1339*(H$45+H$612)/(H$45+H$612+H$47)</f>
        <v>2.5265250331246818E-3</v>
      </c>
      <c r="I1342" s="1">
        <f>[1]Transport!E$27/SUM([1]Transport!E$24,[1]Transport!E$27)*I1339*(I$45+I$612)/(I$45+I$612+I$47)</f>
        <v>8.0682912155404824E-8</v>
      </c>
      <c r="J1342" s="1">
        <f>[1]Transport!F$27/SUM([1]Transport!F$24,[1]Transport!F$27)*J1339*(J$45+J$612)/(J$45+J$612+J$47)</f>
        <v>1.9297495664463075E-6</v>
      </c>
      <c r="K1342" s="1">
        <f>[1]Transport!G$27/SUM([1]Transport!G$24,[1]Transport!G$27)*K1339*(K$45+K$612)/(K$45+K$612+K$47)</f>
        <v>2.3398932170290169E-6</v>
      </c>
    </row>
    <row r="1343" spans="2:11" x14ac:dyDescent="0.3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2.1500747543028507E-3</v>
      </c>
      <c r="K1343" s="1">
        <f>(K$47+K$714)/([1]Transport!G$24+[1]Transport!G$27)*K1339</f>
        <v>3.7665597644478414E-5</v>
      </c>
    </row>
    <row r="1344" spans="2:11" x14ac:dyDescent="0.3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3.1500282122912701E-4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3.1783247417707709E-4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3.1633021401026782E-4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2.2736084858559905E-4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1.2017205967079516E-3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1.8336262826570902E-6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3.1107451645968267E-6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2.8144302472752694E-7</v>
      </c>
    </row>
    <row r="1346" spans="2:11" x14ac:dyDescent="0.3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1.8516602413234622E-4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2.6703052067520031E-3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0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0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0</v>
      </c>
    </row>
    <row r="1347" spans="2:11" x14ac:dyDescent="0.3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1.6928455225111698E-4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2.1686003629891329E-2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1.4178325867482441E-5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5.7013147151974985E-6</v>
      </c>
    </row>
    <row r="1348" spans="2:11" x14ac:dyDescent="0.3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4.9704778806295181E-5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4.2308431700551703E-7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3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0.29542766756174038</v>
      </c>
      <c r="G1349" s="3">
        <f t="shared" ref="G1349:K1349" si="850">SUM(G1350:G1372)</f>
        <v>0.30246301656871966</v>
      </c>
      <c r="H1349" s="3">
        <f t="shared" si="850"/>
        <v>0.30910557337923056</v>
      </c>
      <c r="I1349" s="3">
        <f t="shared" si="850"/>
        <v>0.32280035003215979</v>
      </c>
      <c r="J1349" s="3">
        <f t="shared" si="850"/>
        <v>0.35121811385139184</v>
      </c>
      <c r="K1349" s="3">
        <f t="shared" si="850"/>
        <v>0.37570566134127747</v>
      </c>
    </row>
    <row r="1350" spans="2:11" x14ac:dyDescent="0.3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1.9806106337386096E-3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1.6141076630253411E-3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1.0049831678315383E-3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1.3446309902076972E-7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2.5763238586145208E-3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3.2927535012438058E-3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0.10775273097050068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0.11931940643425555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0.12739231209528906</v>
      </c>
    </row>
    <row r="1352" spans="2:11" x14ac:dyDescent="0.3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3.951247495840223E-4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9.8684164439055244E-4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1.656906180683619E-3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3.9647009934657231E-2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4.2994052844450951E-2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4.5902005600616871E-2</v>
      </c>
    </row>
    <row r="1353" spans="2:11" x14ac:dyDescent="0.3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1.3781752580588258E-3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2.6678468784572481E-3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3.2391115341337626E-3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0.17328212886112238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0.18312480752700241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0.19666813647855078</v>
      </c>
    </row>
    <row r="1354" spans="2:11" x14ac:dyDescent="0.3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2.855119682277406E-5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2.4404296869084676E-5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8.3123127936111382E-5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2.093163426990485E-3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3.1027099046513077E-5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1.7648933031390374E-5</v>
      </c>
    </row>
    <row r="1355" spans="2:11" x14ac:dyDescent="0.3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1.2075542832214707E-5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1.8284844198122459E-4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4.6350298214818122E-4</v>
      </c>
    </row>
    <row r="1356" spans="2:11" x14ac:dyDescent="0.3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4.9420052357736959E-6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1.4729045970058579E-4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2.4648780168458253E-4</v>
      </c>
    </row>
    <row r="1357" spans="2:11" x14ac:dyDescent="0.3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2.1902333651763438E-6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5.4115215016274495E-3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5.0136024436819261E-3</v>
      </c>
    </row>
    <row r="1358" spans="2:11" x14ac:dyDescent="0.3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3.9751576325983097E-7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5.1884467387165383E-6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9.5372423531995505E-7</v>
      </c>
    </row>
    <row r="1359" spans="2:11" x14ac:dyDescent="0.3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3.2446604714626973E-2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3.2549201222764529E-2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0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2.8357954254268631E-7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0</v>
      </c>
    </row>
    <row r="1360" spans="2:11" x14ac:dyDescent="0.3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6.2654789730126669E-4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6.6905537233920927E-4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0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0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0</v>
      </c>
    </row>
    <row r="1361" spans="2:11" x14ac:dyDescent="0.3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2.588952121021238E-3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2.6205630735598551E-3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0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5.6369236523961772E-7</v>
      </c>
    </row>
    <row r="1362" spans="2:11" x14ac:dyDescent="0.3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5.679633004843693E-7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2.294074910560264E-6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3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0.242176587002532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0.19379021103526614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0.12110244975447826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3.5173179693616666E-5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1.4226896409165314E-4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2.6793570085743724E-2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5.4831984601652021E-6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1.9149309934113214E-7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0</v>
      </c>
    </row>
    <row r="1365" spans="2:11" x14ac:dyDescent="0.3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9.4678591872386104E-3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1.1087064953244909E-2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2.0136247462618117E-2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0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0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0</v>
      </c>
    </row>
    <row r="1366" spans="2:11" x14ac:dyDescent="0.3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3.5381940859984834E-2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5.0299870453492816E-2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9.2049149961025326E-2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0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0</v>
      </c>
    </row>
    <row r="1367" spans="2:11" x14ac:dyDescent="0.3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1.8333719694981832E-4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3.1860274448747196E-6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1.0341972047951884E-5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3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4.4001738340382398E-3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3.5555906416156681E-3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2.2188885175872101E-3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2.7337304521840374E-5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1.5062412097887094E-4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2.283432323857389E-7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4.7566368391890605E-7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4.30354204126926E-8</v>
      </c>
    </row>
    <row r="1370" spans="2:11" x14ac:dyDescent="0.3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1.573875583507542E-5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2.3778476409526037E-4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0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0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0</v>
      </c>
    </row>
    <row r="1371" spans="2:11" x14ac:dyDescent="0.3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9.5513956000383001E-6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1.2865753814011777E-3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0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1.000264107782911E-6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4.0455425370736132E-7</v>
      </c>
    </row>
    <row r="1372" spans="2:11" x14ac:dyDescent="0.3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1.9501038516187159E-6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2.00961549091799E-8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3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4.190604214466032</v>
      </c>
      <c r="G1374" s="1">
        <f t="shared" ref="G1374:K1374" si="856">IFERROR(G1350/G1315,"-")</f>
        <v>3.373750732683936</v>
      </c>
      <c r="H1374" s="1">
        <f t="shared" si="856"/>
        <v>2.1484705100107919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3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0.37869321701871805</v>
      </c>
      <c r="G1375" s="1">
        <f t="shared" si="857"/>
        <v>0.39242342092946436</v>
      </c>
      <c r="H1375" s="1">
        <f t="shared" si="857"/>
        <v>0.39677137475312707</v>
      </c>
      <c r="I1375" s="1">
        <f t="shared" si="857"/>
        <v>0.44726154202565394</v>
      </c>
      <c r="J1375" s="1">
        <f t="shared" si="857"/>
        <v>0.47345661253254123</v>
      </c>
      <c r="K1375" s="1">
        <f t="shared" si="857"/>
        <v>0.5298565320894707</v>
      </c>
    </row>
    <row r="1376" spans="2:11" x14ac:dyDescent="0.3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0.2751807049649076</v>
      </c>
      <c r="G1376" s="1">
        <f t="shared" si="858"/>
        <v>0.2799879443995969</v>
      </c>
      <c r="H1376" s="1">
        <f t="shared" si="858"/>
        <v>0.28770863094223298</v>
      </c>
      <c r="I1376" s="1">
        <f t="shared" si="858"/>
        <v>0.32356455276936574</v>
      </c>
      <c r="J1376" s="1">
        <f t="shared" si="858"/>
        <v>0.34348511564327078</v>
      </c>
      <c r="K1376" s="1">
        <f t="shared" si="858"/>
        <v>0.3820415072953256</v>
      </c>
    </row>
    <row r="1377" spans="2:11" x14ac:dyDescent="0.3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0.18297040713439897</v>
      </c>
      <c r="G1377" s="1">
        <f t="shared" si="859"/>
        <v>0.18416874532424851</v>
      </c>
      <c r="H1377" s="1">
        <f t="shared" si="859"/>
        <v>0.18669548417520995</v>
      </c>
      <c r="I1377" s="1">
        <f t="shared" si="859"/>
        <v>0.21580967012875651</v>
      </c>
      <c r="J1377" s="1">
        <f t="shared" si="859"/>
        <v>0.23633282923704302</v>
      </c>
      <c r="K1377" s="1">
        <f t="shared" si="859"/>
        <v>0.25607024292496799</v>
      </c>
    </row>
    <row r="1378" spans="2:11" x14ac:dyDescent="0.3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0.1219871064580712</v>
      </c>
      <c r="G1378" s="1">
        <f t="shared" si="860"/>
        <v>0.12399209028306155</v>
      </c>
      <c r="H1378" s="1">
        <f t="shared" si="860"/>
        <v>0.12775454982512047</v>
      </c>
      <c r="I1378" s="1">
        <f t="shared" si="860"/>
        <v>0.1440006287600448</v>
      </c>
      <c r="J1378" s="1">
        <f t="shared" si="860"/>
        <v>0.15692673458995932</v>
      </c>
      <c r="K1378" s="1">
        <f t="shared" si="860"/>
        <v>0.16977031473375165</v>
      </c>
    </row>
    <row r="1379" spans="2:11" x14ac:dyDescent="0.3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0.23440176174444097</v>
      </c>
      <c r="J1379" s="1">
        <f t="shared" si="861"/>
        <v>0.26394008468116203</v>
      </c>
      <c r="K1379" s="1">
        <f t="shared" si="861"/>
        <v>0.29697741427831126</v>
      </c>
    </row>
    <row r="1380" spans="2:11" x14ac:dyDescent="0.3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0.1691015145104959</v>
      </c>
      <c r="J1380" s="1">
        <f t="shared" si="862"/>
        <v>0.19121936893795535</v>
      </c>
      <c r="K1380" s="1">
        <f t="shared" si="862"/>
        <v>0.21148725420505651</v>
      </c>
    </row>
    <row r="1381" spans="2:11" x14ac:dyDescent="0.3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0.11310839137372296</v>
      </c>
      <c r="J1381" s="1">
        <f t="shared" si="863"/>
        <v>0.12981962206933007</v>
      </c>
      <c r="K1381" s="1">
        <f t="shared" si="863"/>
        <v>0.13995750638060692</v>
      </c>
    </row>
    <row r="1382" spans="2:11" x14ac:dyDescent="0.3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>
        <f t="shared" si="864"/>
        <v>7.589665018442876E-2</v>
      </c>
      <c r="J1382" s="1">
        <f t="shared" si="864"/>
        <v>8.4690204617961867E-2</v>
      </c>
      <c r="K1382" s="1">
        <f t="shared" si="864"/>
        <v>9.6874429789085573E-2</v>
      </c>
    </row>
    <row r="1383" spans="2:11" x14ac:dyDescent="0.3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0.1625136996888385</v>
      </c>
      <c r="H1383" s="1">
        <f t="shared" si="865"/>
        <v>0.16253904628764565</v>
      </c>
      <c r="I1383" s="1" t="str">
        <f t="shared" si="865"/>
        <v>-</v>
      </c>
      <c r="J1383" s="1">
        <f t="shared" si="865"/>
        <v>0.2046484173930028</v>
      </c>
      <c r="K1383" s="1" t="str">
        <f t="shared" si="865"/>
        <v>-</v>
      </c>
    </row>
    <row r="1384" spans="2:11" x14ac:dyDescent="0.3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0.1164939343574415</v>
      </c>
      <c r="H1384" s="1">
        <f t="shared" si="866"/>
        <v>0.11684567379929646</v>
      </c>
      <c r="I1384" s="1" t="str">
        <f t="shared" si="866"/>
        <v>-</v>
      </c>
      <c r="J1384" s="1" t="str">
        <f t="shared" si="866"/>
        <v>-</v>
      </c>
      <c r="K1384" s="1" t="str">
        <f t="shared" si="866"/>
        <v>-</v>
      </c>
    </row>
    <row r="1385" spans="2:11" x14ac:dyDescent="0.3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7.8235828164578941E-2</v>
      </c>
      <c r="H1385" s="1">
        <f t="shared" si="867"/>
        <v>7.827954738781466E-2</v>
      </c>
      <c r="I1385" s="1" t="str">
        <f t="shared" si="867"/>
        <v>-</v>
      </c>
      <c r="J1385" s="1" t="str">
        <f t="shared" si="867"/>
        <v>-</v>
      </c>
      <c r="K1385" s="1">
        <f t="shared" si="867"/>
        <v>9.8731992554448741E-2</v>
      </c>
    </row>
    <row r="1386" spans="2:11" x14ac:dyDescent="0.3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5.2751439830497716E-2</v>
      </c>
      <c r="H1386" s="1">
        <f t="shared" si="868"/>
        <v>5.425163651553859E-2</v>
      </c>
      <c r="I1386" s="1" t="str">
        <f t="shared" si="868"/>
        <v>-</v>
      </c>
      <c r="J1386" s="1" t="str">
        <f t="shared" si="868"/>
        <v>-</v>
      </c>
      <c r="K1386" s="1" t="str">
        <f t="shared" si="868"/>
        <v>-</v>
      </c>
    </row>
    <row r="1387" spans="2:11" x14ac:dyDescent="0.3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13.968680714886816</v>
      </c>
      <c r="G1387" s="1">
        <f t="shared" ref="G1387:K1387" si="869">IFERROR(G1363/G1334,"-")</f>
        <v>11.189596541502652</v>
      </c>
      <c r="H1387" s="1">
        <f t="shared" si="869"/>
        <v>7.0209702814264237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3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0.12391916748597508</v>
      </c>
      <c r="G1388" s="1">
        <f t="shared" si="870"/>
        <v>0.12730969013271498</v>
      </c>
      <c r="H1388" s="1">
        <f t="shared" si="870"/>
        <v>0.13536099126242895</v>
      </c>
      <c r="I1388" s="1">
        <f t="shared" si="870"/>
        <v>0.12391916748597499</v>
      </c>
      <c r="J1388" s="1">
        <f t="shared" si="870"/>
        <v>0.16277535382583067</v>
      </c>
      <c r="K1388" s="1" t="str">
        <f t="shared" si="870"/>
        <v>-</v>
      </c>
    </row>
    <row r="1389" spans="2:11" x14ac:dyDescent="0.3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8.7465847585616777E-2</v>
      </c>
      <c r="G1389" s="1">
        <f t="shared" si="871"/>
        <v>8.7721427974115224E-2</v>
      </c>
      <c r="H1389" s="1">
        <f t="shared" si="871"/>
        <v>9.0736931301913376E-2</v>
      </c>
      <c r="I1389" s="1" t="str">
        <f t="shared" si="871"/>
        <v>-</v>
      </c>
      <c r="J1389" s="1" t="str">
        <f t="shared" si="871"/>
        <v>-</v>
      </c>
      <c r="K1389" s="1" t="str">
        <f t="shared" si="871"/>
        <v>-</v>
      </c>
    </row>
    <row r="1390" spans="2:11" x14ac:dyDescent="0.3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5.7949527986548607E-2</v>
      </c>
      <c r="G1390" s="1">
        <f t="shared" si="872"/>
        <v>5.8106263772157177E-2</v>
      </c>
      <c r="H1390" s="1">
        <f t="shared" si="872"/>
        <v>6.0239547083621128E-2</v>
      </c>
      <c r="I1390" s="1" t="str">
        <f t="shared" si="872"/>
        <v>-</v>
      </c>
      <c r="J1390" s="1" t="str">
        <f t="shared" si="872"/>
        <v>-</v>
      </c>
      <c r="K1390" s="1" t="str">
        <f t="shared" si="872"/>
        <v>-</v>
      </c>
    </row>
    <row r="1391" spans="2:11" x14ac:dyDescent="0.3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3.8646481387947518E-2</v>
      </c>
      <c r="G1391" s="1">
        <f t="shared" si="873"/>
        <v>3.8944685484575733E-2</v>
      </c>
      <c r="H1391" s="1">
        <f t="shared" si="873"/>
        <v>3.9652493902929853E-2</v>
      </c>
      <c r="I1391" s="1" t="str">
        <f t="shared" si="873"/>
        <v>-</v>
      </c>
      <c r="J1391" s="1" t="str">
        <f t="shared" si="873"/>
        <v>-</v>
      </c>
      <c r="K1391" s="1" t="str">
        <f t="shared" si="873"/>
        <v>-</v>
      </c>
    </row>
    <row r="1392" spans="2:11" x14ac:dyDescent="0.3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13.968680714886798</v>
      </c>
      <c r="G1392" s="1">
        <f t="shared" ref="G1392:K1392" si="874">IFERROR(G1368/G1344,"-")</f>
        <v>11.186996076539074</v>
      </c>
      <c r="H1392" s="1">
        <f t="shared" si="874"/>
        <v>7.0144691190174671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3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0.12023751974847224</v>
      </c>
      <c r="H1393" s="1">
        <f t="shared" si="875"/>
        <v>0.12534038393907665</v>
      </c>
      <c r="I1393" s="1">
        <f t="shared" si="875"/>
        <v>0.12453095515998436</v>
      </c>
      <c r="J1393" s="1">
        <f t="shared" si="875"/>
        <v>0.1529098845294051</v>
      </c>
      <c r="K1393" s="1">
        <f t="shared" si="875"/>
        <v>0.15290988452940493</v>
      </c>
    </row>
    <row r="1394" spans="2:11" x14ac:dyDescent="0.3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8.4998076233608846E-2</v>
      </c>
      <c r="H1394" s="1">
        <f t="shared" si="876"/>
        <v>8.9047785059928525E-2</v>
      </c>
      <c r="I1394" s="1" t="str">
        <f t="shared" si="876"/>
        <v>-</v>
      </c>
      <c r="J1394" s="1" t="str">
        <f t="shared" si="876"/>
        <v>-</v>
      </c>
      <c r="K1394" s="1" t="str">
        <f t="shared" si="876"/>
        <v>-</v>
      </c>
    </row>
    <row r="1395" spans="2:11" x14ac:dyDescent="0.3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5.6422133461237173E-2</v>
      </c>
      <c r="H1395" s="1">
        <f t="shared" si="877"/>
        <v>5.9327453935671265E-2</v>
      </c>
      <c r="I1395" s="1" t="str">
        <f t="shared" si="877"/>
        <v>-</v>
      </c>
      <c r="J1395" s="1">
        <f t="shared" si="877"/>
        <v>7.0548816350524582E-2</v>
      </c>
      <c r="K1395" s="1">
        <f t="shared" si="877"/>
        <v>7.0958063870597471E-2</v>
      </c>
    </row>
    <row r="1396" spans="2:11" x14ac:dyDescent="0.3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>
        <f t="shared" si="878"/>
        <v>3.9233729602106839E-2</v>
      </c>
      <c r="I1396" s="1" t="str">
        <f t="shared" si="878"/>
        <v>-</v>
      </c>
      <c r="J1396" s="1">
        <f t="shared" si="878"/>
        <v>4.7499172390542299E-2</v>
      </c>
      <c r="K1396" s="1" t="str">
        <f t="shared" si="878"/>
        <v>-</v>
      </c>
    </row>
    <row r="1397" spans="2:11" x14ac:dyDescent="0.3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0.81265833442949442</v>
      </c>
      <c r="G1397" s="3">
        <f t="shared" ref="G1397" si="879">G1398+G1404+G1409+G1423</f>
        <v>0.77557001585341445</v>
      </c>
      <c r="H1397" s="3">
        <f t="shared" ref="H1397" si="880">H1398+H1404+H1409+H1423</f>
        <v>0.96780000384785525</v>
      </c>
      <c r="I1397" s="3">
        <f t="shared" ref="I1397" si="881">I1398+I1404+I1409+I1423</f>
        <v>0.39115952806484944</v>
      </c>
      <c r="J1397" s="3">
        <f t="shared" ref="J1397" si="882">J1398+J1404+J1409+J1423</f>
        <v>0.36490301254981167</v>
      </c>
      <c r="K1397" s="3">
        <f t="shared" ref="K1397" si="883">K1398+K1404+K1409+K1423</f>
        <v>0.32269623672970837</v>
      </c>
    </row>
    <row r="1398" spans="2:11" x14ac:dyDescent="0.3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1.7627470324551777E-3</v>
      </c>
      <c r="G1398" s="1">
        <f t="shared" ref="G1398" si="884">SUM(G1399:G1403)</f>
        <v>4.7751015415638089E-3</v>
      </c>
      <c r="H1398" s="1">
        <f t="shared" ref="H1398" si="885">SUM(H1399:H1403)</f>
        <v>6.0830024256649292E-3</v>
      </c>
      <c r="I1398" s="1">
        <f t="shared" ref="I1398" si="886">SUM(I1399:I1403)</f>
        <v>0.36491012789626509</v>
      </c>
      <c r="J1398" s="1">
        <f t="shared" ref="J1398" si="887">SUM(J1399:J1403)</f>
        <v>0.34280397154344017</v>
      </c>
      <c r="K1398" s="1">
        <f t="shared" ref="K1398" si="888">SUM(K1399:K1403)</f>
        <v>0.30290545439811684</v>
      </c>
    </row>
    <row r="1399" spans="2:11" x14ac:dyDescent="0.3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3.8849627273171634E-4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1.6274330453164027E-3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2.4648420189667874E-3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0.14468504796360954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0.13730058682644447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0.11873848547894693</v>
      </c>
    </row>
    <row r="1401" spans="2:11" x14ac:dyDescent="0.3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1.0240385091308622E-3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2.501140854789564E-3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2.773463200768727E-3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0.17701543880472093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0.16441770390095004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0.14753245435602863</v>
      </c>
    </row>
    <row r="1402" spans="2:11" x14ac:dyDescent="0.3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3.50212250592599E-4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5.8058608467358532E-4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7.0657199744448857E-4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4.3152770603102041E-2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4.0897545903301531E-2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3.6560975124255289E-2</v>
      </c>
    </row>
    <row r="1403" spans="2:11" x14ac:dyDescent="0.3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6.5941556784256637E-5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1.3812520848492589E-4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5.6870524832585082E-5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1.8813491274412191E-4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7.3539438886017076E-5</v>
      </c>
    </row>
    <row r="1404" spans="2:11" x14ac:dyDescent="0.3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2.6247563046912267E-2</v>
      </c>
      <c r="J1404" s="1">
        <f t="shared" ref="J1404" si="894">SUM(J1405:J1408)</f>
        <v>2.2065209115673553E-2</v>
      </c>
      <c r="K1404" s="1">
        <f t="shared" ref="K1404" si="895">SUM(K1405:K1408)</f>
        <v>1.9778977146844932E-2</v>
      </c>
    </row>
    <row r="1405" spans="2:11" x14ac:dyDescent="0.3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8.3638499662769294E-6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3.8516731617542472E-4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4.0705691493210164E-4</v>
      </c>
    </row>
    <row r="1406" spans="2:11" x14ac:dyDescent="0.3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3.2302783866833778E-5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8.3953795266359179E-4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7.9143431963279271E-4</v>
      </c>
    </row>
    <row r="1407" spans="2:11" x14ac:dyDescent="0.3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2.6200173524105322E-2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2.0772449983049474E-2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1.8563461012365015E-2</v>
      </c>
    </row>
    <row r="1408" spans="2:11" x14ac:dyDescent="0.3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6.7228889738367273E-6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6.805386378506311E-5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1.7024899915023565E-5</v>
      </c>
    </row>
    <row r="1409" spans="2:11" x14ac:dyDescent="0.3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0.81075697363119736</v>
      </c>
      <c r="G1409" s="1">
        <f t="shared" ref="G1409:K1409" si="896">SUM(G1414:G1422)</f>
        <v>0.77008910992494128</v>
      </c>
      <c r="H1409" s="1">
        <f t="shared" si="896"/>
        <v>0.95939785605110472</v>
      </c>
      <c r="I1409" s="1">
        <f t="shared" si="896"/>
        <v>1.83712167207279E-6</v>
      </c>
      <c r="J1409" s="1">
        <f t="shared" si="896"/>
        <v>3.2091523560550479E-5</v>
      </c>
      <c r="K1409" s="1">
        <f t="shared" si="896"/>
        <v>1.1805184746564167E-5</v>
      </c>
    </row>
    <row r="1410" spans="2:11" x14ac:dyDescent="0.3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0.79043455710334576</v>
      </c>
      <c r="G1410" s="1">
        <f t="shared" ref="G1410" si="897">G1409-G1411</f>
        <v>0.74924375773134511</v>
      </c>
      <c r="H1410" s="1">
        <f t="shared" ref="H1410" si="898">H1409-H1411</f>
        <v>0.92920256339191265</v>
      </c>
      <c r="I1410" s="1">
        <f t="shared" ref="I1410" si="899">I1409-I1411</f>
        <v>1.7559977632789068E-6</v>
      </c>
      <c r="J1410" s="1">
        <f t="shared" ref="J1410" si="900">J1409-J1411</f>
        <v>2.8527976834062226E-5</v>
      </c>
      <c r="K1410" s="1">
        <f t="shared" ref="K1410" si="901">K1409-K1411</f>
        <v>-1.289750025298088E-6</v>
      </c>
    </row>
    <row r="1411" spans="2:11" x14ac:dyDescent="0.3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2.0322416527851592E-2</v>
      </c>
      <c r="G1411" s="1">
        <f t="shared" ref="G1411" si="902">SUM(G1412:G1413)</f>
        <v>2.0845352193596154E-2</v>
      </c>
      <c r="H1411" s="1">
        <f t="shared" ref="H1411" si="903">SUM(H1412:H1413)</f>
        <v>3.0195292659192127E-2</v>
      </c>
      <c r="I1411" s="1">
        <f t="shared" ref="I1411" si="904">SUM(I1412:I1413)</f>
        <v>8.1123908793883155E-8</v>
      </c>
      <c r="J1411" s="1">
        <f t="shared" ref="J1411" si="905">SUM(J1412:J1413)</f>
        <v>3.5635467264882532E-6</v>
      </c>
      <c r="K1411" s="1">
        <f t="shared" ref="K1411" si="906">SUM(K1412:K1413)</f>
        <v>1.3094934771862255E-5</v>
      </c>
    </row>
    <row r="1412" spans="2:11" x14ac:dyDescent="0.3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2.0322416527851592E-2</v>
      </c>
      <c r="G1412" s="1">
        <f>[1]Transport!C$26/SUM([1]Transport!C$22,[1]Transport!C$26)*G1409*(G$33+G$580)/(G$33+G$580+G$36)</f>
        <v>2.0845352193596154E-2</v>
      </c>
      <c r="H1412" s="1">
        <f>[1]Transport!D$26/SUM([1]Transport!D$22,[1]Transport!D$26)*H1409*(H$33+H$580)/(H$33+H$580+H$36)</f>
        <v>3.0195292659192127E-2</v>
      </c>
      <c r="I1412" s="1">
        <f>[1]Transport!E$26/SUM([1]Transport!E$22,[1]Transport!E$26)*I1409*(I$33+I$580)/(I$33+I$580+I$36)</f>
        <v>8.1123908793883155E-8</v>
      </c>
      <c r="J1412" s="1">
        <f>[1]Transport!F$26/SUM([1]Transport!F$22,[1]Transport!F$26)*J1409*(J$33+J$580)/(J$33+J$580+J$36)</f>
        <v>2.846597991894734E-6</v>
      </c>
      <c r="K1412" s="1">
        <f>[1]Transport!G$26/SUM([1]Transport!G$22,[1]Transport!G$26)*K1409*(K$33+K$580)/(K$33+K$580+K$36)</f>
        <v>2.6983856750035263E-6</v>
      </c>
    </row>
    <row r="1413" spans="2:11" x14ac:dyDescent="0.3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7.1694873459351909E-7</v>
      </c>
      <c r="K1413" s="1">
        <f>(K$36+K$716)/([1]Transport!G$22+[1]Transport!G$26)*K1409</f>
        <v>1.0396549096858729E-5</v>
      </c>
    </row>
    <row r="1414" spans="2:11" x14ac:dyDescent="0.3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0.23114696017893011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0.23152209188761658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0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6.382567075645726E-6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2.2256969683457061E-6</v>
      </c>
    </row>
    <row r="1415" spans="2:11" x14ac:dyDescent="0.3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7.5231588262030609E-4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9.8409250824339116E-4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0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8.9146338413292794E-6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4.0388165157597251E-6</v>
      </c>
    </row>
    <row r="1416" spans="2:11" x14ac:dyDescent="0.3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3.4205067038474066E-4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4.8133764265818906E-4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1.83712167207279E-6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0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0</v>
      </c>
    </row>
    <row r="1417" spans="2:11" x14ac:dyDescent="0.3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2.729275181141384E-5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7.4997490029773446E-5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3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6.0286063748641074E-3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6.0140981378366343E-3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5.969840338500009E-3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0.11325623985749936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1.2072170384369911E-2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7.7580920126887068E-2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6.5384171509073863E-6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1.7861704579068805E-6</v>
      </c>
    </row>
    <row r="1420" spans="2:11" x14ac:dyDescent="0.3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0.5191587867351416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0.39239130401679423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0.48557455167925984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1.0255905492668084E-5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3.7545008045518553E-6</v>
      </c>
    </row>
    <row r="1421" spans="2:11" x14ac:dyDescent="0.3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0.15735988489538338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0.12718241526931226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0.15684643653411837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0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0</v>
      </c>
    </row>
    <row r="1422" spans="2:11" x14ac:dyDescent="0.3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1.4953455768308992E-2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1.6050263288174736E-4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3.6358784379148944E-4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3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1.3861376584192075E-4</v>
      </c>
      <c r="G1423" s="1">
        <f t="shared" ref="G1423" si="907">SUM(G1428:G1432)</f>
        <v>7.058043869094179E-4</v>
      </c>
      <c r="H1423" s="1">
        <f t="shared" ref="H1423" si="908">SUM(H1428:H1432)</f>
        <v>2.3191453710855276E-3</v>
      </c>
      <c r="I1423" s="1">
        <f t="shared" ref="I1423" si="909">SUM(I1428:I1432)</f>
        <v>0</v>
      </c>
      <c r="J1423" s="1">
        <f t="shared" ref="J1423" si="910">SUM(J1428:J1432)</f>
        <v>1.7403671373966465E-6</v>
      </c>
      <c r="K1423" s="1">
        <f t="shared" ref="K1423" si="911">SUM(K1428:K1432)</f>
        <v>0</v>
      </c>
    </row>
    <row r="1424" spans="2:11" x14ac:dyDescent="0.3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1.2802848266815254E-4</v>
      </c>
      <c r="G1424" s="1">
        <f t="shared" ref="G1424" si="912">G1423-G1425</f>
        <v>6.3740646001794906E-4</v>
      </c>
      <c r="H1424" s="1">
        <f t="shared" ref="H1424" si="913">H1423-H1425</f>
        <v>2.0931245304032951E-3</v>
      </c>
      <c r="I1424" s="1">
        <f t="shared" ref="I1424" si="914">I1423-I1425</f>
        <v>0</v>
      </c>
      <c r="J1424" s="1">
        <f t="shared" ref="J1424" si="915">J1423-J1425</f>
        <v>-2.0971204191440307E-4</v>
      </c>
      <c r="K1424" s="1">
        <f t="shared" ref="K1424" si="916">K1423-K1425</f>
        <v>0</v>
      </c>
    </row>
    <row r="1425" spans="2:11" x14ac:dyDescent="0.3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1.0585283173768213E-5</v>
      </c>
      <c r="G1425" s="1">
        <f t="shared" ref="G1425" si="917">SUM(G1426:G1427)</f>
        <v>6.839792689146884E-5</v>
      </c>
      <c r="H1425" s="1">
        <f t="shared" ref="H1425" si="918">SUM(H1426:H1427)</f>
        <v>2.2602084068223252E-4</v>
      </c>
      <c r="I1425" s="1">
        <f t="shared" ref="I1425" si="919">SUM(I1426:I1427)</f>
        <v>0</v>
      </c>
      <c r="J1425" s="1">
        <f t="shared" ref="J1425" si="920">SUM(J1426:J1427)</f>
        <v>2.1145240905179972E-4</v>
      </c>
      <c r="K1425" s="1">
        <f t="shared" ref="K1425" si="921">SUM(K1426:K1427)</f>
        <v>0</v>
      </c>
    </row>
    <row r="1426" spans="2:11" x14ac:dyDescent="0.3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1.0585283173768213E-5</v>
      </c>
      <c r="G1426" s="1">
        <f>[1]Transport!C$27/SUM([1]Transport!C$24,[1]Transport!C$27)*G1423*(G$45+G$612)/(G$45+G$612+G$47)</f>
        <v>6.839792689146884E-5</v>
      </c>
      <c r="H1426" s="1">
        <f>[1]Transport!D$27/SUM([1]Transport!D$24,[1]Transport!D$27)*H1423*(H$45+H$612)/(H$45+H$612+H$47)</f>
        <v>2.2602084068223252E-4</v>
      </c>
      <c r="I1426" s="1">
        <f>[1]Transport!E$27/SUM([1]Transport!E$24,[1]Transport!E$27)*I1423*(I$45+I$612)/(I$45+I$612+I$47)</f>
        <v>0</v>
      </c>
      <c r="J1426" s="1">
        <f>[1]Transport!F$27/SUM([1]Transport!F$24,[1]Transport!F$27)*J1423*(J$45+J$612)/(J$45+J$612+J$47)</f>
        <v>1.8961400589918139E-7</v>
      </c>
      <c r="K1426" s="1">
        <f>[1]Transport!G$27/SUM([1]Transport!G$24,[1]Transport!G$27)*K1423*(K$45+K$612)/(K$45+K$612+K$47)</f>
        <v>0</v>
      </c>
    </row>
    <row r="1427" spans="2:11" x14ac:dyDescent="0.3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2.1126279504590055E-4</v>
      </c>
      <c r="K1427" s="1">
        <f>(K$47+K$714)/([1]Transport!G$24+[1]Transport!G$27)*K1423</f>
        <v>0</v>
      </c>
    </row>
    <row r="1428" spans="2:11" x14ac:dyDescent="0.3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1.3861376584192075E-4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1.3901935128896303E-4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1.3727929893554282E-4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2.3273168469235017E-4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9.6056031197857953E-4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0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8.4651265252959159E-7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0</v>
      </c>
    </row>
    <row r="1430" spans="2:11" x14ac:dyDescent="0.3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1.7825894569564773E-4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6.6291943930135841E-4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0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8.9385448486705499E-7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0</v>
      </c>
    </row>
    <row r="1431" spans="2:11" x14ac:dyDescent="0.3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1.4224280654383961E-4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4.6861468298004449E-4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0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0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0</v>
      </c>
    </row>
    <row r="1432" spans="2:11" x14ac:dyDescent="0.3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1.3551598688617383E-5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8.9771637890002353E-5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3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0.13099848649540755</v>
      </c>
      <c r="G1433" s="3">
        <f t="shared" ref="G1433" si="922">SUM(G1434:G1456)</f>
        <v>0.13165154231509049</v>
      </c>
      <c r="H1433" s="3">
        <f t="shared" ref="H1433" si="923">SUM(H1434:H1456)</f>
        <v>0.13269341332749457</v>
      </c>
      <c r="I1433" s="3">
        <f t="shared" ref="I1433" si="924">SUM(I1434:I1456)</f>
        <v>0.13440969859678933</v>
      </c>
      <c r="J1433" s="3">
        <f t="shared" ref="J1433" si="925">SUM(J1434:J1456)</f>
        <v>0.13472745916828505</v>
      </c>
      <c r="K1433" s="3">
        <f t="shared" ref="K1433" si="926">SUM(K1434:K1456)</f>
        <v>0.13114385255903857</v>
      </c>
    </row>
    <row r="1434" spans="2:11" x14ac:dyDescent="0.3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1.4712090332055498E-4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6.3032735356273331E-4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9.7695949484389623E-4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6.4716816515867415E-2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6.4739525690986441E-2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6.3021340459839634E-2</v>
      </c>
    </row>
    <row r="1436" spans="2:11" x14ac:dyDescent="0.3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2.8179563885384287E-4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6.9735340420881491E-4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7.7894659167163723E-4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5.7401421093525695E-2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5.7376429130645661E-2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5.5846334261766946E-2</v>
      </c>
    </row>
    <row r="1437" spans="2:11" x14ac:dyDescent="0.3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6.4078478074381981E-5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1.0737934557964544E-4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1.3264779219695534E-4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9.3119584215512214E-3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9.6557234610680776E-3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9.344797706018983E-3</v>
      </c>
    </row>
    <row r="1438" spans="2:11" x14ac:dyDescent="0.3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8.3372739795463256E-6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1.7907679188722675E-5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7.9661604910520561E-6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2.9641573108017172E-5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1.2567010853830227E-5</v>
      </c>
    </row>
    <row r="1439" spans="2:11" x14ac:dyDescent="0.3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1.9605011670614957E-6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1.0307726786198388E-4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1.1724965478842444E-4</v>
      </c>
    </row>
    <row r="1440" spans="2:11" x14ac:dyDescent="0.3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5.4624496747868106E-6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1.6186750205831929E-4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1.6336764552858643E-4</v>
      </c>
    </row>
    <row r="1441" spans="2:11" x14ac:dyDescent="0.3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2.9634594810239606E-3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2.6502744008748396E-3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2.6348043834571594E-3</v>
      </c>
    </row>
    <row r="1442" spans="2:11" x14ac:dyDescent="0.3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5.1024475267603957E-7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5.8537349468049251E-6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1.6269237691072722E-6</v>
      </c>
    </row>
    <row r="1443" spans="2:11" x14ac:dyDescent="0.3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3.7564547670506591E-2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3.7629457191801399E-2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0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1.3061822509355844E-6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4.5548536216835322E-7</v>
      </c>
    </row>
    <row r="1444" spans="2:11" x14ac:dyDescent="0.3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8.7640237046030599E-5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1.1605264234793623E-4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0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1.3075283385263108E-6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5.9238182324227732E-7</v>
      </c>
    </row>
    <row r="1445" spans="2:11" x14ac:dyDescent="0.3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2.6760617471799587E-5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3.8220512809046512E-5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1.437287354537106E-7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0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0</v>
      </c>
    </row>
    <row r="1446" spans="2:11" x14ac:dyDescent="0.3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1.4397319549885042E-6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4.0649604879963593E-6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3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5.9986138135056946E-2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4.7990859193429068E-2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2.9992133022989191E-2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1.4034618955733229E-2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1.5111276098044538E-3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1.0356504509048863E-2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0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1.0642931651998284E-6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2.9074452827903836E-7</v>
      </c>
    </row>
    <row r="1449" spans="2:11" x14ac:dyDescent="0.3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4.5408663313309554E-2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3.4459256890717264E-2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4.2617103203992888E-2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0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1.1634045994428775E-6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4.2590130220586414E-7</v>
      </c>
    </row>
    <row r="1450" spans="2:11" x14ac:dyDescent="0.3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9.118931053705084E-3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7.3996495307286064E-3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9.1211223435098167E-3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0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0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0</v>
      </c>
    </row>
    <row r="1451" spans="2:11" x14ac:dyDescent="0.3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5.7789845003544953E-4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6.2630887695857873E-6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1.441970474871893E-5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3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1.3792415673185025E-3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1.108929228385951E-3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6.8867802456502739E-4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2.7983080534291651E-5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1.2000292549415727E-4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0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1.2944015195098029E-7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0</v>
      </c>
    </row>
    <row r="1454" spans="2:11" x14ac:dyDescent="0.3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1.5151667455561396E-5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5.8355272070785775E-5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0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9.5558228830491698E-8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0</v>
      </c>
    </row>
    <row r="1455" spans="2:11" x14ac:dyDescent="0.3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8.0256426147174527E-6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2.7326456272220302E-5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0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0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0</v>
      </c>
    </row>
    <row r="1456" spans="2:11" x14ac:dyDescent="0.3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5.1074834087326466E-7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3.5109994553337913E-6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3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3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0.37869321701871816</v>
      </c>
      <c r="G1459" s="1">
        <f t="shared" si="933"/>
        <v>0.38731384702845711</v>
      </c>
      <c r="H1459" s="1">
        <f t="shared" si="933"/>
        <v>0.39635785471290291</v>
      </c>
      <c r="I1459" s="1">
        <f t="shared" si="933"/>
        <v>0.44729443316177819</v>
      </c>
      <c r="J1459" s="1">
        <f t="shared" si="933"/>
        <v>0.47151674430074197</v>
      </c>
      <c r="K1459" s="1">
        <f t="shared" si="933"/>
        <v>0.53075748950001311</v>
      </c>
    </row>
    <row r="1460" spans="2:11" x14ac:dyDescent="0.3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0.27518070496490687</v>
      </c>
      <c r="G1460" s="1">
        <f t="shared" si="934"/>
        <v>0.27881412711060105</v>
      </c>
      <c r="H1460" s="1">
        <f t="shared" si="934"/>
        <v>0.28085701351859826</v>
      </c>
      <c r="I1460" s="1">
        <f t="shared" si="934"/>
        <v>0.32427352936626919</v>
      </c>
      <c r="J1460" s="1">
        <f t="shared" si="934"/>
        <v>0.34896746377878429</v>
      </c>
      <c r="K1460" s="1">
        <f t="shared" si="934"/>
        <v>0.3785359262511645</v>
      </c>
    </row>
    <row r="1461" spans="2:11" x14ac:dyDescent="0.3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0.18297040713439894</v>
      </c>
      <c r="G1461" s="1">
        <f t="shared" si="935"/>
        <v>0.18494991253539225</v>
      </c>
      <c r="H1461" s="1">
        <f t="shared" si="935"/>
        <v>0.18773428989078603</v>
      </c>
      <c r="I1461" s="1">
        <f t="shared" si="935"/>
        <v>0.2157905110473215</v>
      </c>
      <c r="J1461" s="1">
        <f t="shared" si="935"/>
        <v>0.23609542450048576</v>
      </c>
      <c r="K1461" s="1">
        <f t="shared" si="935"/>
        <v>0.25559487060342262</v>
      </c>
    </row>
    <row r="1462" spans="2:11" x14ac:dyDescent="0.3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0.12643429100140424</v>
      </c>
      <c r="H1462" s="1">
        <f t="shared" si="936"/>
        <v>0.12964816042740673</v>
      </c>
      <c r="I1462" s="1">
        <f t="shared" si="936"/>
        <v>0.14007538201032546</v>
      </c>
      <c r="J1462" s="1">
        <f t="shared" si="936"/>
        <v>0.15755487737851195</v>
      </c>
      <c r="K1462" s="1">
        <f t="shared" si="936"/>
        <v>0.17088804380610717</v>
      </c>
    </row>
    <row r="1463" spans="2:11" x14ac:dyDescent="0.3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0.234401761744441</v>
      </c>
      <c r="J1463" s="1">
        <f t="shared" si="937"/>
        <v>0.26761686034397913</v>
      </c>
      <c r="K1463" s="1">
        <f t="shared" si="937"/>
        <v>0.28804241001035946</v>
      </c>
    </row>
    <row r="1464" spans="2:11" x14ac:dyDescent="0.3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0.16910151451049607</v>
      </c>
      <c r="J1464" s="1">
        <f t="shared" si="938"/>
        <v>0.19280546108101992</v>
      </c>
      <c r="K1464" s="1">
        <f t="shared" si="938"/>
        <v>0.20641971352011276</v>
      </c>
    </row>
    <row r="1465" spans="2:11" x14ac:dyDescent="0.3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0.11310839137372301</v>
      </c>
      <c r="J1465" s="1">
        <f t="shared" si="939"/>
        <v>0.12758602875623676</v>
      </c>
      <c r="K1465" s="1">
        <f t="shared" si="939"/>
        <v>0.14193497547155304</v>
      </c>
    </row>
    <row r="1466" spans="2:11" x14ac:dyDescent="0.3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7.5896650184428802E-2</v>
      </c>
      <c r="J1466" s="1">
        <f t="shared" si="940"/>
        <v>8.6016202772747491E-2</v>
      </c>
      <c r="K1466" s="1">
        <f t="shared" si="940"/>
        <v>9.5561429272873366E-2</v>
      </c>
    </row>
    <row r="1467" spans="2:11" x14ac:dyDescent="0.3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0.16251369968883864</v>
      </c>
      <c r="H1467" s="1">
        <f t="shared" si="941"/>
        <v>0.16253074117033792</v>
      </c>
      <c r="I1467" s="1" t="str">
        <f t="shared" si="941"/>
        <v>-</v>
      </c>
      <c r="J1467" s="1">
        <f t="shared" si="941"/>
        <v>0.20464841739300288</v>
      </c>
      <c r="K1467" s="1">
        <f t="shared" si="941"/>
        <v>0.20464841739300291</v>
      </c>
    </row>
    <row r="1468" spans="2:11" x14ac:dyDescent="0.3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0.1164939343574415</v>
      </c>
      <c r="H1468" s="1">
        <f t="shared" si="942"/>
        <v>0.11792859042803876</v>
      </c>
      <c r="I1468" s="1" t="str">
        <f t="shared" si="942"/>
        <v>-</v>
      </c>
      <c r="J1468" s="1">
        <f t="shared" si="942"/>
        <v>0.1466721305438769</v>
      </c>
      <c r="K1468" s="1">
        <f t="shared" si="942"/>
        <v>0.14667213054387712</v>
      </c>
    </row>
    <row r="1469" spans="2:11" x14ac:dyDescent="0.3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7.8235828164578899E-2</v>
      </c>
      <c r="H1469" s="1">
        <f t="shared" si="943"/>
        <v>7.9404786623322413E-2</v>
      </c>
      <c r="I1469" s="1">
        <f t="shared" si="943"/>
        <v>7.8235828164578858E-2</v>
      </c>
      <c r="J1469" s="1" t="str">
        <f t="shared" si="943"/>
        <v>-</v>
      </c>
      <c r="K1469" s="1" t="str">
        <f t="shared" si="943"/>
        <v>-</v>
      </c>
    </row>
    <row r="1470" spans="2:11" x14ac:dyDescent="0.3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5.2751439830497696E-2</v>
      </c>
      <c r="H1470" s="1">
        <f t="shared" si="944"/>
        <v>5.4201287088175884E-2</v>
      </c>
      <c r="I1470" s="1" t="str">
        <f t="shared" si="944"/>
        <v>-</v>
      </c>
      <c r="J1470" s="1" t="str">
        <f t="shared" si="944"/>
        <v>-</v>
      </c>
      <c r="K1470" s="1" t="str">
        <f t="shared" si="944"/>
        <v>-</v>
      </c>
    </row>
    <row r="1471" spans="2:11" x14ac:dyDescent="0.3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9.9502495941956592</v>
      </c>
      <c r="G1471" s="1">
        <f t="shared" ref="G1471:K1471" si="945">IFERROR(G1447/G1418,"-")</f>
        <v>7.9797266512002967</v>
      </c>
      <c r="H1471" s="1">
        <f t="shared" si="945"/>
        <v>5.0239422367072981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3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0.12391916748597508</v>
      </c>
      <c r="G1472" s="1">
        <f t="shared" si="946"/>
        <v>0.12517447664265424</v>
      </c>
      <c r="H1472" s="1">
        <f t="shared" si="946"/>
        <v>0.13349293218113856</v>
      </c>
      <c r="I1472" s="1" t="str">
        <f t="shared" si="946"/>
        <v>-</v>
      </c>
      <c r="J1472" s="1">
        <f t="shared" si="946"/>
        <v>0.1627753538258305</v>
      </c>
      <c r="K1472" s="1">
        <f t="shared" si="946"/>
        <v>0.16277535382583061</v>
      </c>
    </row>
    <row r="1473" spans="2:11" x14ac:dyDescent="0.3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8.7465847585616652E-2</v>
      </c>
      <c r="G1473" s="1">
        <f t="shared" si="947"/>
        <v>8.7818604892534569E-2</v>
      </c>
      <c r="H1473" s="1">
        <f t="shared" si="947"/>
        <v>8.7766344131113117E-2</v>
      </c>
      <c r="I1473" s="1" t="str">
        <f t="shared" si="947"/>
        <v>-</v>
      </c>
      <c r="J1473" s="1">
        <f t="shared" si="947"/>
        <v>0.11343753121307446</v>
      </c>
      <c r="K1473" s="1">
        <f t="shared" si="947"/>
        <v>0.11343753121307443</v>
      </c>
    </row>
    <row r="1474" spans="2:11" x14ac:dyDescent="0.3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5.7949527986548587E-2</v>
      </c>
      <c r="G1474" s="1">
        <f t="shared" si="948"/>
        <v>5.8181388638198488E-2</v>
      </c>
      <c r="H1474" s="1">
        <f t="shared" si="948"/>
        <v>5.8153200959243499E-2</v>
      </c>
      <c r="I1474" s="1" t="str">
        <f t="shared" si="948"/>
        <v>-</v>
      </c>
      <c r="J1474" s="1" t="str">
        <f t="shared" si="948"/>
        <v>-</v>
      </c>
      <c r="K1474" s="1" t="str">
        <f t="shared" si="948"/>
        <v>-</v>
      </c>
    </row>
    <row r="1475" spans="2:11" x14ac:dyDescent="0.3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3.864648138794749E-2</v>
      </c>
      <c r="G1475" s="1">
        <f t="shared" si="949"/>
        <v>3.9021719813158509E-2</v>
      </c>
      <c r="H1475" s="1">
        <f t="shared" si="949"/>
        <v>3.9659479806449058E-2</v>
      </c>
      <c r="I1475" s="1" t="str">
        <f t="shared" si="949"/>
        <v>-</v>
      </c>
      <c r="J1475" s="1" t="str">
        <f t="shared" si="949"/>
        <v>-</v>
      </c>
      <c r="K1475" s="1" t="str">
        <f t="shared" si="949"/>
        <v>-</v>
      </c>
    </row>
    <row r="1476" spans="2:11" x14ac:dyDescent="0.3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9.9502495941956486</v>
      </c>
      <c r="G1476" s="1">
        <f t="shared" ref="G1476:K1476" si="950">IFERROR(G1452/G1428,"-")</f>
        <v>7.9767976048237443</v>
      </c>
      <c r="H1476" s="1">
        <f t="shared" si="950"/>
        <v>5.0166196207658702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3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0.12023751974847216</v>
      </c>
      <c r="H1477" s="1">
        <f t="shared" si="951"/>
        <v>0.12493013088056186</v>
      </c>
      <c r="I1477" s="1" t="str">
        <f t="shared" si="951"/>
        <v>-</v>
      </c>
      <c r="J1477" s="1">
        <f t="shared" si="951"/>
        <v>0.15290988452940513</v>
      </c>
      <c r="K1477" s="1" t="str">
        <f t="shared" si="951"/>
        <v>-</v>
      </c>
    </row>
    <row r="1478" spans="2:11" x14ac:dyDescent="0.3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8.4998076233608791E-2</v>
      </c>
      <c r="H1478" s="1">
        <f t="shared" si="952"/>
        <v>8.8027697803349361E-2</v>
      </c>
      <c r="I1478" s="1" t="str">
        <f t="shared" si="952"/>
        <v>-</v>
      </c>
      <c r="J1478" s="1">
        <f t="shared" si="952"/>
        <v>0.10690580004720152</v>
      </c>
      <c r="K1478" s="1" t="str">
        <f t="shared" si="952"/>
        <v>-</v>
      </c>
    </row>
    <row r="1479" spans="2:11" x14ac:dyDescent="0.3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5.6422133461237131E-2</v>
      </c>
      <c r="H1479" s="1">
        <f t="shared" si="953"/>
        <v>5.8313273708036954E-2</v>
      </c>
      <c r="I1479" s="1" t="str">
        <f t="shared" si="953"/>
        <v>-</v>
      </c>
      <c r="J1479" s="1" t="str">
        <f t="shared" si="953"/>
        <v>-</v>
      </c>
      <c r="K1479" s="1" t="str">
        <f t="shared" si="953"/>
        <v>-</v>
      </c>
    </row>
    <row r="1480" spans="2:11" x14ac:dyDescent="0.3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>
        <f t="shared" si="954"/>
        <v>3.7689157759834335E-2</v>
      </c>
      <c r="H1480" s="1">
        <f t="shared" si="954"/>
        <v>3.9110341950492615E-2</v>
      </c>
      <c r="I1480" s="1" t="str">
        <f t="shared" si="954"/>
        <v>-</v>
      </c>
      <c r="J1480" s="1" t="str">
        <f t="shared" si="954"/>
        <v>-</v>
      </c>
      <c r="K1480" s="1" t="str">
        <f t="shared" si="954"/>
        <v>-</v>
      </c>
    </row>
    <row r="1481" spans="2:11" x14ac:dyDescent="0.3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0.35149986092475399</v>
      </c>
      <c r="I1481" s="3">
        <f t="shared" si="955"/>
        <v>0.45078090930791764</v>
      </c>
      <c r="J1481" s="3">
        <f t="shared" si="955"/>
        <v>0.47237229295618205</v>
      </c>
      <c r="K1481" s="3">
        <f t="shared" si="955"/>
        <v>0.48809144422268164</v>
      </c>
    </row>
    <row r="1482" spans="2:11" x14ac:dyDescent="0.3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0.35149986092475399</v>
      </c>
      <c r="I1482" s="1">
        <f t="shared" si="956"/>
        <v>0.45078090930791764</v>
      </c>
      <c r="J1482" s="1">
        <f t="shared" si="956"/>
        <v>0.47237229295618205</v>
      </c>
      <c r="K1482" s="1">
        <f t="shared" si="956"/>
        <v>0.48809144422268164</v>
      </c>
    </row>
    <row r="1483" spans="2:11" x14ac:dyDescent="0.3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0.35149986092475399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0.45078090930791764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0.47237229295618205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0.48809144422268164</v>
      </c>
    </row>
    <row r="1484" spans="2:11" x14ac:dyDescent="0.3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2.8832315767707572E-2</v>
      </c>
      <c r="I1484" s="3">
        <f t="shared" si="960"/>
        <v>3.0543631535415186E-2</v>
      </c>
      <c r="J1484" s="3">
        <f t="shared" si="960"/>
        <v>3.2006602244411902E-2</v>
      </c>
      <c r="K1484" s="3">
        <f t="shared" si="960"/>
        <v>3.3071687199031086E-2</v>
      </c>
    </row>
    <row r="1485" spans="2:11" x14ac:dyDescent="0.3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2.8832315767707572E-2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3.0543631535415186E-2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3.2006602244411902E-2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3.3071687199031086E-2</v>
      </c>
    </row>
    <row r="1486" spans="2:11" x14ac:dyDescent="0.3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8.2026535350122776E-2</v>
      </c>
      <c r="I1487" s="1">
        <f t="shared" si="961"/>
        <v>6.7757154095786171E-2</v>
      </c>
      <c r="J1487" s="1">
        <f t="shared" si="961"/>
        <v>6.7757154095786226E-2</v>
      </c>
      <c r="K1487" s="1">
        <f t="shared" si="961"/>
        <v>6.7757154095786226E-2</v>
      </c>
    </row>
    <row r="1488" spans="2:11" x14ac:dyDescent="0.3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0.65830556959273911</v>
      </c>
      <c r="I1488" s="3">
        <f t="shared" ref="I1488:I1489" si="964">I1489</f>
        <v>0.7379148962536346</v>
      </c>
      <c r="J1488" s="3">
        <f t="shared" ref="J1488:J1489" si="965">J1489</f>
        <v>0.77325934733858914</v>
      </c>
      <c r="K1488" s="3">
        <f t="shared" ref="K1488:K1489" si="966">K1489</f>
        <v>0.79899112903654423</v>
      </c>
    </row>
    <row r="1489" spans="2:11" x14ac:dyDescent="0.3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0.65830556959273911</v>
      </c>
      <c r="I1489" s="1">
        <f t="shared" si="964"/>
        <v>0.7379148962536346</v>
      </c>
      <c r="J1489" s="1">
        <f t="shared" si="965"/>
        <v>0.77325934733858914</v>
      </c>
      <c r="K1489" s="1">
        <f t="shared" si="966"/>
        <v>0.79899112903654423</v>
      </c>
    </row>
    <row r="1490" spans="2:11" x14ac:dyDescent="0.3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0.65830556959273911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0.7379148962536346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0.77325934733858914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0.79899112903654423</v>
      </c>
    </row>
    <row r="1491" spans="2:11" x14ac:dyDescent="0.3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3.5370833501607003E-2</v>
      </c>
      <c r="I1491" s="3">
        <f t="shared" ref="I1491" si="972">I1492</f>
        <v>3.726366700321395E-2</v>
      </c>
      <c r="J1491" s="3">
        <f t="shared" ref="J1491" si="973">J1492</f>
        <v>3.9048512196511807E-2</v>
      </c>
      <c r="K1491" s="3">
        <f t="shared" ref="K1491" si="974">K1492</f>
        <v>4.0347931071859175E-2</v>
      </c>
    </row>
    <row r="1492" spans="2:11" x14ac:dyDescent="0.3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3.5370833501607003E-2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3.726366700321395E-2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3.9048512196511807E-2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4.0347931071859175E-2</v>
      </c>
    </row>
    <row r="1493" spans="2:11" x14ac:dyDescent="0.3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5.3730114304652132E-2</v>
      </c>
      <c r="I1494" s="1">
        <f t="shared" si="975"/>
        <v>5.049859705014785E-2</v>
      </c>
      <c r="J1494" s="1">
        <f t="shared" si="975"/>
        <v>5.0498597050147948E-2</v>
      </c>
      <c r="K1494" s="1">
        <f t="shared" si="975"/>
        <v>5.0498597050147906E-2</v>
      </c>
    </row>
    <row r="1495" spans="2:11" x14ac:dyDescent="0.3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2.4106052106751306</v>
      </c>
      <c r="G1495" s="3">
        <f t="shared" ref="G1495:K1495" si="976">SUM(G1496,G1501,G1506)</f>
        <v>1.8972611616393154</v>
      </c>
      <c r="H1495" s="3">
        <f t="shared" si="976"/>
        <v>1.6166979718698544</v>
      </c>
      <c r="I1495" s="3">
        <f t="shared" si="976"/>
        <v>1.2908916066938856</v>
      </c>
      <c r="J1495" s="3">
        <f t="shared" si="976"/>
        <v>0.95657464387775737</v>
      </c>
      <c r="K1495" s="3">
        <f t="shared" si="976"/>
        <v>0.34470828991904867</v>
      </c>
    </row>
    <row r="1496" spans="2:11" x14ac:dyDescent="0.3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2.1738326112261358E-3</v>
      </c>
      <c r="G1496" s="1">
        <f t="shared" ref="G1496:K1496" si="978">SUM(G1497:G1500)</f>
        <v>5.7662323857879828E-3</v>
      </c>
      <c r="H1496" s="1">
        <f t="shared" si="978"/>
        <v>5.9486555140846973E-3</v>
      </c>
      <c r="I1496" s="1">
        <f t="shared" si="978"/>
        <v>4.9996630487620704E-3</v>
      </c>
      <c r="J1496" s="1">
        <f t="shared" si="978"/>
        <v>1.8399548469005165E-3</v>
      </c>
      <c r="K1496" s="1">
        <f t="shared" si="978"/>
        <v>0.12217083653335754</v>
      </c>
    </row>
    <row r="1497" spans="2:11" x14ac:dyDescent="0.3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1.632217805696796E-3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4.8608661414394549E-3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4.9079412261572091E-3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3.8991227797058529E-3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8.5622901227411111E-4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0.12155322738603691</v>
      </c>
    </row>
    <row r="1498" spans="2:11" x14ac:dyDescent="0.3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3.5915243639279663E-4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5.265793632563484E-4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5.5736344163852378E-4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5.3261441455449354E-4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2.7706395352080016E-4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1.9509411792380547E-4</v>
      </c>
    </row>
    <row r="1499" spans="2:11" x14ac:dyDescent="0.3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8.7055162602405321E-5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1.9102152719008156E-4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2.3349152100868227E-4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2.7527596488262156E-4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2.8556440486528076E-4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1.612436425386595E-4</v>
      </c>
    </row>
    <row r="1500" spans="2:11" x14ac:dyDescent="0.3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9.5407206534137994E-5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1.8776535390209735E-4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2.4985932528028226E-4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2.9264988961910182E-4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4.2109747624032452E-4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2.612713868581713E-4</v>
      </c>
    </row>
    <row r="1501" spans="2:11" x14ac:dyDescent="0.3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1.6021342894612477E-4</v>
      </c>
      <c r="J1501" s="1">
        <f t="shared" si="982"/>
        <v>5.7933238306040783E-4</v>
      </c>
      <c r="K1501" s="1">
        <f t="shared" si="982"/>
        <v>5.276591861063366E-4</v>
      </c>
    </row>
    <row r="1502" spans="2:11" x14ac:dyDescent="0.3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4.8547631289991508E-5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1.9671158287859705E-4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1.6337084666841263E-4</v>
      </c>
    </row>
    <row r="1503" spans="2:11" x14ac:dyDescent="0.3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4.443080902634681E-5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1.6126388281970395E-4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1.2313413068175307E-4</v>
      </c>
    </row>
    <row r="1504" spans="2:11" x14ac:dyDescent="0.3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4.2205026037919433E-5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1.3658154509188999E-4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1.3788189284594474E-4</v>
      </c>
    </row>
    <row r="1505" spans="2:11" x14ac:dyDescent="0.3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2.5029962591867035E-5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8.4775372270216851E-5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1.0327231591022617E-4</v>
      </c>
    </row>
    <row r="1506" spans="2:11" x14ac:dyDescent="0.3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2.4084313780639044</v>
      </c>
      <c r="G1506" s="1">
        <f t="shared" ref="G1506:K1506" si="986">SUM(G1511:G1515)</f>
        <v>1.8914949292535275</v>
      </c>
      <c r="H1506" s="1">
        <f t="shared" si="986"/>
        <v>1.6107493163557698</v>
      </c>
      <c r="I1506" s="1">
        <f t="shared" si="986"/>
        <v>1.2857317302161775</v>
      </c>
      <c r="J1506" s="1">
        <f t="shared" si="986"/>
        <v>0.95415535664779649</v>
      </c>
      <c r="K1506" s="1">
        <f t="shared" si="986"/>
        <v>0.2220097941995848</v>
      </c>
    </row>
    <row r="1507" spans="2:11" x14ac:dyDescent="0.3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2.2765812999757422</v>
      </c>
      <c r="G1507" s="1">
        <f t="shared" ref="G1507:K1507" si="987">G1506-G1508</f>
        <v>1.787949696335478</v>
      </c>
      <c r="H1507" s="1">
        <f t="shared" si="987"/>
        <v>1.5223664721032453</v>
      </c>
      <c r="I1507" s="1">
        <f t="shared" si="987"/>
        <v>1.2153437359299919</v>
      </c>
      <c r="J1507" s="1">
        <f t="shared" si="987"/>
        <v>0.55326012268713287</v>
      </c>
      <c r="K1507" s="1">
        <f t="shared" si="987"/>
        <v>-5.0387723595954337E-4</v>
      </c>
    </row>
    <row r="1508" spans="2:11" x14ac:dyDescent="0.3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0.13185007808816218</v>
      </c>
      <c r="G1508" s="1">
        <f t="shared" ref="G1508" si="990">SUM(G1509:G1510)</f>
        <v>0.10354523291804944</v>
      </c>
      <c r="H1508" s="1">
        <f t="shared" ref="H1508" si="991">SUM(H1509:H1510)</f>
        <v>8.8382844252524628E-2</v>
      </c>
      <c r="I1508" s="1">
        <f t="shared" ref="I1508" si="992">SUM(I1509:I1510)</f>
        <v>7.0387994286185585E-2</v>
      </c>
      <c r="J1508" s="1">
        <f t="shared" ref="J1508" si="993">SUM(J1509:J1510)</f>
        <v>0.40089523396066362</v>
      </c>
      <c r="K1508" s="1">
        <f t="shared" ref="K1508" si="994">SUM(K1509:K1510)</f>
        <v>0.22251367143554435</v>
      </c>
    </row>
    <row r="1509" spans="2:11" x14ac:dyDescent="0.3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0.13185007808816218</v>
      </c>
      <c r="G1509" s="1">
        <f>[1]Transport!C$25/SUM([1]Transport!C$21,[1]Transport!C$25)*G1506*(G$34+G$598)/(G$34+G$598+G$37)</f>
        <v>0.10354523291804944</v>
      </c>
      <c r="H1509" s="1">
        <f>[1]Transport!D$25/SUM([1]Transport!D$21,[1]Transport!D$25)*H1506*(H$34+H$598)/(H$34+H$598+H$37)</f>
        <v>8.8382844252524628E-2</v>
      </c>
      <c r="I1509" s="1">
        <f>[1]Transport!E$25/SUM([1]Transport!E$21,[1]Transport!E$25)*I1506*(I$34+I$598)/(I$34+I$598+I$37)</f>
        <v>7.0387994286185585E-2</v>
      </c>
      <c r="J1509" s="1">
        <f>[1]Transport!F$25/SUM([1]Transport!F$21,[1]Transport!F$25)*J1506*(J$34+J$598)/(J$34+J$598+J$37)</f>
        <v>0.39281204157480704</v>
      </c>
      <c r="K1509" s="1">
        <f>[1]Transport!G$25/SUM([1]Transport!G$21,[1]Transport!G$25)*K1506*(K$34+K$598)/(K$34+K$598+K$37)</f>
        <v>0.18822902554428367</v>
      </c>
    </row>
    <row r="1510" spans="2:11" x14ac:dyDescent="0.3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8.0831923858565597E-3</v>
      </c>
      <c r="K1510" s="1">
        <f>(K$37+K$717)/([1]Transport!G$21+[1]Transport!G$25)*K1506</f>
        <v>3.4284645891260665E-2</v>
      </c>
    </row>
    <row r="1511" spans="2:11" x14ac:dyDescent="0.3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1.9887842142950674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1.4002000998154165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0.95382221687797353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0.45322419491524751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4.4058616313626425E-2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0.31106842822077047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0.48679869860414909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0.71174836572658828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0.94081297763030658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0.22022234349414424</v>
      </c>
    </row>
    <row r="1513" spans="2:11" x14ac:dyDescent="0.3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0.11127164728197082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0.1629816484245013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0.15104864046255437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0.10263688669260899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8.1222504356657122E-4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3.9241191013369964E-4</v>
      </c>
    </row>
    <row r="1514" spans="2:11" x14ac:dyDescent="0.3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0.16798540664672604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7.9797088250731577E-3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8.800580679645946E-3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8.4190823827161917E-3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3.2120557550237897E-3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4.0216862651385913E-4</v>
      </c>
    </row>
    <row r="1515" spans="2:11" x14ac:dyDescent="0.3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9.633149352651367E-2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9.2650439677659478E-3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1.0279179731447076E-2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9.7032004990164743E-3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9.3180982188995117E-3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9.9287016879301892E-4</v>
      </c>
    </row>
    <row r="1516" spans="2:11" x14ac:dyDescent="0.3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1.811586629382049E-2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5.4117218635123324E-2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5.4648773709656304E-2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4.3455875029339196E-2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9.9058333526804102E-3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1.448094376005721</v>
      </c>
    </row>
    <row r="1518" spans="2:11" x14ac:dyDescent="0.3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2.2571022365183492E-3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3.3128606204053382E-3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3.5109990690415671E-3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3.3653694266860437E-3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1.8118914245854542E-3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1.2961841526516822E-3</v>
      </c>
    </row>
    <row r="1519" spans="2:11" x14ac:dyDescent="0.3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3.5606808774720422E-4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7.8327174600793228E-4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9.6024620473952871E-4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1.1373418696848359E-3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1.2020020718242165E-3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6.9912151842509282E-4</v>
      </c>
    </row>
    <row r="1520" spans="2:11" x14ac:dyDescent="0.3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3.5921323526084427E-4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7.0898001130104637E-4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9.4730190396565244E-4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1.1150065797693254E-3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1.6263768408151264E-3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1.0349379280271682E-3</v>
      </c>
    </row>
    <row r="1521" spans="2:11" x14ac:dyDescent="0.3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2.252181876763454E-4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9.3380574486521346E-4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7.9593850445619898E-4</v>
      </c>
    </row>
    <row r="1522" spans="2:11" x14ac:dyDescent="0.3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1.2000258787852393E-4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4.4382038973809449E-4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3.4602557711049705E-4</v>
      </c>
    </row>
    <row r="1523" spans="2:11" x14ac:dyDescent="0.3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7.4308217270589806E-5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2.4443306375213471E-4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2.5135707143053251E-4</v>
      </c>
    </row>
    <row r="1524" spans="2:11" x14ac:dyDescent="0.3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3.9097832266756186E-5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1.3499417116253531E-4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1.670385257415286E-4</v>
      </c>
    </row>
    <row r="1525" spans="2:11" x14ac:dyDescent="0.3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1.5336809881268758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1.1022911881987631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0.7738819072120886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0.38593455546102479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8.4058712975506766E-2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0.59819873473276486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0.94133454108743486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1.4002132533366538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1.9394720327014132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0.45692450554123365</v>
      </c>
    </row>
    <row r="1527" spans="2:11" x14ac:dyDescent="0.3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0.1227062538744171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0.17998077495403791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0.1668164577068437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0.11339047238759353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9.5882932693989748E-4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4.7578212623820425E-4</v>
      </c>
    </row>
    <row r="1528" spans="2:11" x14ac:dyDescent="0.3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0.12253308792769707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5.830091274890193E-3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6.4333386544692204E-3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6.1618157814844554E-3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2.3771462384842988E-3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3.1885500631085239E-4</v>
      </c>
    </row>
    <row r="1529" spans="2:11" x14ac:dyDescent="0.3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6.5100983741899598E-2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6.2691823284684763E-3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6.9572961487596738E-3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6.5708928577204008E-3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6.3204156831691083E-3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6.8984355903195689E-4</v>
      </c>
    </row>
    <row r="1530" spans="2:11" x14ac:dyDescent="0.3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11.098927012431899</v>
      </c>
      <c r="G1531" s="1">
        <f t="shared" si="1000"/>
        <v>11.133246022507732</v>
      </c>
      <c r="H1531" s="1">
        <f t="shared" si="1000"/>
        <v>11.134765310228639</v>
      </c>
      <c r="I1531" s="1">
        <f t="shared" si="1000"/>
        <v>11.145038893239848</v>
      </c>
      <c r="J1531" s="1">
        <f t="shared" si="1000"/>
        <v>11.56914004393626</v>
      </c>
      <c r="K1531" s="1">
        <f t="shared" si="1000"/>
        <v>11.913253207228843</v>
      </c>
    </row>
    <row r="1532" spans="2:11" x14ac:dyDescent="0.3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6.2845243629359908</v>
      </c>
      <c r="G1532" s="1">
        <f t="shared" si="1000"/>
        <v>6.2912845651958778</v>
      </c>
      <c r="H1532" s="1">
        <f t="shared" si="1000"/>
        <v>6.2992991767095727</v>
      </c>
      <c r="I1532" s="1">
        <f t="shared" si="1000"/>
        <v>6.3185849551237068</v>
      </c>
      <c r="J1532" s="1">
        <f t="shared" si="1000"/>
        <v>6.5396144159526299</v>
      </c>
      <c r="K1532" s="1">
        <f t="shared" si="1000"/>
        <v>6.6438915044989226</v>
      </c>
    </row>
    <row r="1533" spans="2:11" x14ac:dyDescent="0.3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4.0901432735634922</v>
      </c>
      <c r="G1533" s="1">
        <f t="shared" si="1000"/>
        <v>4.1004370425146632</v>
      </c>
      <c r="H1533" s="1">
        <f t="shared" si="1000"/>
        <v>4.112552783892407</v>
      </c>
      <c r="I1533" s="1">
        <f t="shared" si="1000"/>
        <v>4.131642478012207</v>
      </c>
      <c r="J1533" s="1">
        <f t="shared" si="1000"/>
        <v>4.2092153340724616</v>
      </c>
      <c r="K1533" s="1">
        <f t="shared" si="1000"/>
        <v>4.3358082676498242</v>
      </c>
    </row>
    <row r="1534" spans="2:11" x14ac:dyDescent="0.3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3.7650534829600413</v>
      </c>
      <c r="G1534" s="1">
        <f t="shared" si="1000"/>
        <v>3.7758830187102319</v>
      </c>
      <c r="H1534" s="1">
        <f t="shared" si="1000"/>
        <v>3.7913409991922729</v>
      </c>
      <c r="I1534" s="1">
        <f t="shared" si="1000"/>
        <v>3.8100358801452519</v>
      </c>
      <c r="J1534" s="1">
        <f t="shared" si="1000"/>
        <v>3.8622336456059334</v>
      </c>
      <c r="K1534" s="1">
        <f t="shared" si="1000"/>
        <v>3.9611606172128391</v>
      </c>
    </row>
    <row r="1535" spans="2:11" x14ac:dyDescent="0.3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4.6391179485367804</v>
      </c>
      <c r="J1535" s="1">
        <f t="shared" si="1001"/>
        <v>4.7470806304350823</v>
      </c>
      <c r="K1535" s="1">
        <f t="shared" si="1001"/>
        <v>4.8719739212203752</v>
      </c>
    </row>
    <row r="1536" spans="2:11" x14ac:dyDescent="0.3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2.7008868509993635</v>
      </c>
      <c r="J1536" s="1">
        <f t="shared" si="1001"/>
        <v>2.752137564703772</v>
      </c>
      <c r="K1536" s="1">
        <f t="shared" si="1001"/>
        <v>2.8101516224191259</v>
      </c>
    </row>
    <row r="1537" spans="2:11" x14ac:dyDescent="0.3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1.7606485351727306</v>
      </c>
      <c r="J1537" s="1">
        <f t="shared" si="1001"/>
        <v>1.7896492793933754</v>
      </c>
      <c r="K1537" s="1">
        <f t="shared" si="1001"/>
        <v>1.8229882564157531</v>
      </c>
    </row>
    <row r="1538" spans="2:11" x14ac:dyDescent="0.3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1.5620411785777184</v>
      </c>
      <c r="J1538" s="1">
        <f t="shared" si="1001"/>
        <v>1.5923748554267481</v>
      </c>
      <c r="K1538" s="1">
        <f t="shared" si="1001"/>
        <v>1.6174569560997731</v>
      </c>
    </row>
    <row r="1539" spans="2:11" x14ac:dyDescent="0.3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0.77116510534577798</v>
      </c>
      <c r="G1539" s="1">
        <f t="shared" si="1002"/>
        <v>0.78723832996731991</v>
      </c>
      <c r="H1539" s="1">
        <f t="shared" si="1002"/>
        <v>0.81134816689963363</v>
      </c>
      <c r="I1539" s="1">
        <f t="shared" si="1002"/>
        <v>0.85153122845349016</v>
      </c>
      <c r="J1539" s="1" t="str">
        <f t="shared" si="1002"/>
        <v>-</v>
      </c>
      <c r="K1539" s="1" t="str">
        <f t="shared" si="1002"/>
        <v>-</v>
      </c>
    </row>
    <row r="1540" spans="2:11" x14ac:dyDescent="0.3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1.9078836334110914</v>
      </c>
      <c r="G1540" s="1">
        <f t="shared" si="1002"/>
        <v>1.9230454795888614</v>
      </c>
      <c r="H1540" s="1">
        <f t="shared" si="1002"/>
        <v>1.9337244404856173</v>
      </c>
      <c r="I1540" s="1">
        <f t="shared" si="1002"/>
        <v>1.967286924371433</v>
      </c>
      <c r="J1540" s="1">
        <f t="shared" si="1002"/>
        <v>2.0614852035592675</v>
      </c>
      <c r="K1540" s="1">
        <f t="shared" si="1002"/>
        <v>2.0748326363777134</v>
      </c>
    </row>
    <row r="1541" spans="2:11" x14ac:dyDescent="0.3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1.1027629847473195</v>
      </c>
      <c r="G1541" s="1">
        <f t="shared" si="1002"/>
        <v>1.1043008626668247</v>
      </c>
      <c r="H1541" s="1">
        <f t="shared" si="1002"/>
        <v>1.104389004733864</v>
      </c>
      <c r="I1541" s="1">
        <f t="shared" si="1002"/>
        <v>1.1047731087868131</v>
      </c>
      <c r="J1541" s="1">
        <f t="shared" si="1002"/>
        <v>1.1804971227303833</v>
      </c>
      <c r="K1541" s="1">
        <f t="shared" si="1002"/>
        <v>1.2124558759597774</v>
      </c>
    </row>
    <row r="1542" spans="2:11" x14ac:dyDescent="0.3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0.72942698043636989</v>
      </c>
      <c r="G1542" s="1">
        <f t="shared" si="1002"/>
        <v>0.73061453778506047</v>
      </c>
      <c r="H1542" s="1">
        <f t="shared" si="1002"/>
        <v>0.73101297387663267</v>
      </c>
      <c r="I1542" s="1">
        <f t="shared" si="1002"/>
        <v>0.7318868614629841</v>
      </c>
      <c r="J1542" s="1">
        <f t="shared" si="1002"/>
        <v>0.74007004229809603</v>
      </c>
      <c r="K1542" s="1">
        <f t="shared" si="1002"/>
        <v>0.79283908611867893</v>
      </c>
    </row>
    <row r="1543" spans="2:11" x14ac:dyDescent="0.3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0.6758016652568728</v>
      </c>
      <c r="G1543" s="1">
        <f t="shared" si="1002"/>
        <v>0.67664895604161335</v>
      </c>
      <c r="H1543" s="1">
        <f t="shared" si="1002"/>
        <v>0.67683378737655786</v>
      </c>
      <c r="I1543" s="1">
        <f t="shared" si="1002"/>
        <v>0.67718819768657079</v>
      </c>
      <c r="J1543" s="1">
        <f t="shared" si="1002"/>
        <v>0.67829459774846246</v>
      </c>
      <c r="K1543" s="1">
        <f t="shared" si="1002"/>
        <v>0.6947973468379699</v>
      </c>
    </row>
    <row r="1544" spans="2:11" x14ac:dyDescent="0.3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16.656226533459062</v>
      </c>
      <c r="G1544" s="3">
        <f t="shared" ref="G1544:K1544" si="1003">G1545+G1548+G1550+G1557+G1565</f>
        <v>15.578797581580833</v>
      </c>
      <c r="H1544" s="3">
        <f t="shared" si="1003"/>
        <v>13.978661097094761</v>
      </c>
      <c r="I1544" s="3">
        <f t="shared" si="1003"/>
        <v>11.316238806028638</v>
      </c>
      <c r="J1544" s="3">
        <f t="shared" si="1003"/>
        <v>7.5633742779566422</v>
      </c>
      <c r="K1544" s="3">
        <f t="shared" si="1003"/>
        <v>7.9536151393855521</v>
      </c>
    </row>
    <row r="1545" spans="2:11" x14ac:dyDescent="0.3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7.5573937370090896E-2</v>
      </c>
      <c r="G1545" s="1">
        <f t="shared" ref="G1545:K1545" si="1006">SUM(G1546:G1547)</f>
        <v>0.11414067276256865</v>
      </c>
      <c r="H1545" s="1">
        <f t="shared" si="1006"/>
        <v>0.14469599032194513</v>
      </c>
      <c r="I1545" s="1">
        <f t="shared" si="1006"/>
        <v>1.6875843160228612</v>
      </c>
      <c r="J1545" s="1">
        <f t="shared" si="1006"/>
        <v>6.9061609527074097</v>
      </c>
      <c r="K1545" s="1">
        <f t="shared" si="1006"/>
        <v>7.7866500749215666</v>
      </c>
    </row>
    <row r="1546" spans="2:11" x14ac:dyDescent="0.3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4.0416259716333516E-2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3.4830852976931427E-2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2.6366558091021286E-2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1.3017211608178755E-2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3.515767765375738E-2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7.9309819785637212E-2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0.11832943223092385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1.6745671044146824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6.9061609527074097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7.7866500749215666</v>
      </c>
    </row>
    <row r="1548" spans="2:11" x14ac:dyDescent="0.3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2.50825246261247E-4</v>
      </c>
      <c r="H1548" s="1">
        <f t="shared" si="1008"/>
        <v>4.4082010663974263E-4</v>
      </c>
      <c r="I1548" s="1">
        <f t="shared" si="1008"/>
        <v>6.3734106525337479E-4</v>
      </c>
      <c r="J1548" s="1">
        <f t="shared" si="1008"/>
        <v>9.610194408847815E-2</v>
      </c>
      <c r="K1548" s="1">
        <f t="shared" si="1008"/>
        <v>0.16696506446398515</v>
      </c>
    </row>
    <row r="1549" spans="2:11" x14ac:dyDescent="0.3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2.50825246261247E-4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4.4082010663974263E-4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6.3734106525337479E-4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9.610194408847815E-2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0.16696506446398515</v>
      </c>
    </row>
    <row r="1550" spans="2:11" x14ac:dyDescent="0.3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1.3760632321164361</v>
      </c>
      <c r="G1550" s="1">
        <f t="shared" ref="G1550:K1550" si="1009">SUM(G1555:G1556)</f>
        <v>2.3218591698614088</v>
      </c>
      <c r="H1550" s="1">
        <f t="shared" si="1009"/>
        <v>1.4193354861569261</v>
      </c>
      <c r="I1550" s="1">
        <f t="shared" si="1009"/>
        <v>1.6332168686943906</v>
      </c>
      <c r="J1550" s="1">
        <f t="shared" si="1009"/>
        <v>0.19388127599165253</v>
      </c>
      <c r="K1550" s="1">
        <f t="shared" si="1009"/>
        <v>0</v>
      </c>
    </row>
    <row r="1551" spans="2:11" x14ac:dyDescent="0.3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1.3007303634861276</v>
      </c>
      <c r="G1551" s="1">
        <f t="shared" ref="G1551:K1551" si="1010">G1550-G1552</f>
        <v>2.1947547061761226</v>
      </c>
      <c r="H1551" s="1">
        <f t="shared" si="1010"/>
        <v>1.3414556410802874</v>
      </c>
      <c r="I1551" s="1">
        <f t="shared" si="1010"/>
        <v>1.5438056354486855</v>
      </c>
      <c r="J1551" s="1">
        <f t="shared" si="1010"/>
        <v>0.11242066377820954</v>
      </c>
      <c r="K1551" s="1">
        <f t="shared" si="1010"/>
        <v>0</v>
      </c>
    </row>
    <row r="1552" spans="2:11" x14ac:dyDescent="0.3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7.5332868630308483E-2</v>
      </c>
      <c r="G1552" s="1">
        <f t="shared" ref="G1552:K1552" si="1011">SUM(G1553:G1554)</f>
        <v>0.12710446368528647</v>
      </c>
      <c r="H1552" s="1">
        <f t="shared" si="1011"/>
        <v>7.7879845076638629E-2</v>
      </c>
      <c r="I1552" s="1">
        <f t="shared" si="1011"/>
        <v>8.9411233245705143E-2</v>
      </c>
      <c r="J1552" s="1">
        <f t="shared" si="1011"/>
        <v>8.1460612213442987E-2</v>
      </c>
      <c r="K1552" s="1">
        <f t="shared" si="1011"/>
        <v>0</v>
      </c>
    </row>
    <row r="1553" spans="2:11" x14ac:dyDescent="0.3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7.5332868630308483E-2</v>
      </c>
      <c r="G1553" s="1">
        <f>[1]Transport!C$25/SUM([1]Transport!C$21,[1]Transport!C$25)*G1550*(G$34+G$598)/(G$34+G$598+G$37)</f>
        <v>0.12710446368528647</v>
      </c>
      <c r="H1553" s="1">
        <f>[1]Transport!D$25/SUM([1]Transport!D$21,[1]Transport!D$25)*H1550*(H$34+H$598)/(H$34+H$598+H$37)</f>
        <v>7.7879845076638629E-2</v>
      </c>
      <c r="I1553" s="1">
        <f>[1]Transport!E$25/SUM([1]Transport!E$21,[1]Transport!E$25)*I1550*(I$34+I$598)/(I$34+I$598+I$37)</f>
        <v>8.9411233245705143E-2</v>
      </c>
      <c r="J1553" s="1">
        <f>[1]Transport!F$25/SUM([1]Transport!F$21,[1]Transport!F$25)*J1550*(J$34+J$598)/(J$34+J$598+J$37)</f>
        <v>7.9818133718785891E-2</v>
      </c>
      <c r="K1553" s="1">
        <f>[1]Transport!G$25/SUM([1]Transport!G$21,[1]Transport!G$25)*K1550*(K$34+K$598)/(K$34+K$598+K$37)</f>
        <v>0</v>
      </c>
    </row>
    <row r="1554" spans="2:11" x14ac:dyDescent="0.3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1.6424784946570989E-3</v>
      </c>
      <c r="K1554" s="1">
        <f>(K$37+K$717)/([1]Transport!G$21+[1]Transport!G$25)*K1550</f>
        <v>0</v>
      </c>
    </row>
    <row r="1555" spans="2:11" x14ac:dyDescent="0.3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0.87548266907006189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1.7447278426263619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0.54386955488844413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0.27107606004044449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0.50058056304637433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0.57713132723504701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0.87546593126848182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1.3621408086539462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0.19388127599165253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</v>
      </c>
    </row>
    <row r="1557" spans="2:11" x14ac:dyDescent="0.3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15.195053143597299</v>
      </c>
      <c r="G1557" s="1">
        <f t="shared" ref="G1557:K1557" si="1012">SUM(G1562:G1564)</f>
        <v>13.133581412411136</v>
      </c>
      <c r="H1557" s="1">
        <f t="shared" si="1012"/>
        <v>12.402442967281774</v>
      </c>
      <c r="I1557" s="1">
        <f t="shared" si="1012"/>
        <v>7.9946454413729189</v>
      </c>
      <c r="J1557" s="1">
        <f t="shared" si="1012"/>
        <v>0.36721795390399609</v>
      </c>
      <c r="K1557" s="1">
        <f t="shared" si="1012"/>
        <v>0</v>
      </c>
    </row>
    <row r="1558" spans="2:11" x14ac:dyDescent="0.3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14.814174274601601</v>
      </c>
      <c r="G1558" s="1">
        <f t="shared" ref="G1558:K1558" si="1013">G1557-G1559</f>
        <v>12.778071736223581</v>
      </c>
      <c r="H1558" s="1">
        <f t="shared" si="1013"/>
        <v>12.012098760523338</v>
      </c>
      <c r="I1558" s="1">
        <f t="shared" si="1013"/>
        <v>7.6416166259795348</v>
      </c>
      <c r="J1558" s="1">
        <f t="shared" si="1013"/>
        <v>0.32644088281626077</v>
      </c>
      <c r="K1558" s="1">
        <f t="shared" si="1013"/>
        <v>0</v>
      </c>
    </row>
    <row r="1559" spans="2:11" x14ac:dyDescent="0.3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0.38087886899569751</v>
      </c>
      <c r="G1559" s="1">
        <f t="shared" ref="G1559:K1559" si="1014">SUM(G1560:G1561)</f>
        <v>0.3555096761875548</v>
      </c>
      <c r="H1559" s="1">
        <f t="shared" si="1014"/>
        <v>0.39034420675843573</v>
      </c>
      <c r="I1559" s="1">
        <f t="shared" si="1014"/>
        <v>0.35302881539338421</v>
      </c>
      <c r="J1559" s="1">
        <f t="shared" si="1014"/>
        <v>4.077707108773531E-2</v>
      </c>
      <c r="K1559" s="1">
        <f t="shared" si="1014"/>
        <v>0</v>
      </c>
    </row>
    <row r="1560" spans="2:11" x14ac:dyDescent="0.3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0.38087886899569751</v>
      </c>
      <c r="G1560" s="1">
        <f>[1]Transport!C$26/SUM([1]Transport!C$22,[1]Transport!C$26)*G1557*(G$33+G$580)/(G$33+G$580+G$36)</f>
        <v>0.3555096761875548</v>
      </c>
      <c r="H1560" s="1">
        <f>[1]Transport!D$26/SUM([1]Transport!D$22,[1]Transport!D$26)*H1557*(H$33+H$580)/(H$33+H$580+H$36)</f>
        <v>0.39034420675843573</v>
      </c>
      <c r="I1560" s="1">
        <f>[1]Transport!E$26/SUM([1]Transport!E$22,[1]Transport!E$26)*I1557*(I$33+I$580)/(I$33+I$580+I$36)</f>
        <v>0.35302881539338421</v>
      </c>
      <c r="J1560" s="1">
        <f>[1]Transport!F$26/SUM([1]Transport!F$22,[1]Transport!F$26)*J1557*(J$33+J$580)/(J$33+J$580+J$36)</f>
        <v>3.2573146245253475E-2</v>
      </c>
      <c r="K1560" s="1">
        <f>[1]Transport!G$26/SUM([1]Transport!G$22,[1]Transport!G$26)*K1557*(K$33+K$580)/(K$33+K$580+K$36)</f>
        <v>0</v>
      </c>
    </row>
    <row r="1561" spans="2:11" x14ac:dyDescent="0.3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8.2039248424818356E-3</v>
      </c>
      <c r="K1561" s="1">
        <f>(K$36+K$716)/([1]Transport!G$22+[1]Transport!G$26)*K1557</f>
        <v>0</v>
      </c>
    </row>
    <row r="1562" spans="2:11" x14ac:dyDescent="0.3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10.752679036144391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7.4391570507018931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5.4531834016657577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2.7255763542024427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4.4423741074529079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5.2485121620728643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4.9779023685144468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2.0937447274308187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4.60103350733065E-4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0</v>
      </c>
    </row>
    <row r="1564" spans="2:11" x14ac:dyDescent="0.3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0.44591219963637863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1.9713571971015706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3.175324359739657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0.36675785055326304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0</v>
      </c>
    </row>
    <row r="1565" spans="2:11" x14ac:dyDescent="0.3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9.536220375234437E-3</v>
      </c>
      <c r="G1565" s="1">
        <f t="shared" ref="G1565:K1565" si="1015">G1570</f>
        <v>8.9655012994583113E-3</v>
      </c>
      <c r="H1565" s="1">
        <f t="shared" si="1015"/>
        <v>1.1745833227476731E-2</v>
      </c>
      <c r="I1565" s="1">
        <f t="shared" si="1015"/>
        <v>1.5483887321275685E-4</v>
      </c>
      <c r="J1565" s="1">
        <f t="shared" si="1015"/>
        <v>1.2151265104845988E-5</v>
      </c>
      <c r="K1565" s="1">
        <f t="shared" si="1015"/>
        <v>0</v>
      </c>
    </row>
    <row r="1566" spans="2:11" x14ac:dyDescent="0.3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8.8079839517724717E-3</v>
      </c>
      <c r="G1566" s="1">
        <f t="shared" ref="G1566:K1566" si="1016">G1565-G1567</f>
        <v>8.0966745908133009E-3</v>
      </c>
      <c r="H1566" s="1">
        <f t="shared" si="1016"/>
        <v>1.0601099855568719E-2</v>
      </c>
      <c r="I1566" s="1">
        <f t="shared" si="1016"/>
        <v>1.4802567942085533E-4</v>
      </c>
      <c r="J1566" s="1">
        <f t="shared" si="1016"/>
        <v>-1.4642120976797728E-3</v>
      </c>
      <c r="K1566" s="1">
        <f t="shared" si="1016"/>
        <v>0</v>
      </c>
    </row>
    <row r="1567" spans="2:11" x14ac:dyDescent="0.3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7.2823642346196531E-4</v>
      </c>
      <c r="G1567" s="1">
        <f t="shared" ref="G1567:K1567" si="1017">SUM(G1568:G1569)</f>
        <v>8.6882670864500959E-4</v>
      </c>
      <c r="H1567" s="1">
        <f t="shared" si="1017"/>
        <v>1.1447333719080109E-3</v>
      </c>
      <c r="I1567" s="1">
        <f t="shared" si="1017"/>
        <v>6.8131937919015076E-6</v>
      </c>
      <c r="J1567" s="1">
        <f t="shared" si="1017"/>
        <v>1.4763633627846188E-3</v>
      </c>
      <c r="K1567" s="1">
        <f t="shared" si="1017"/>
        <v>0</v>
      </c>
    </row>
    <row r="1568" spans="2:11" x14ac:dyDescent="0.3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7.2823642346196531E-4</v>
      </c>
      <c r="G1568" s="1">
        <f>[1]Transport!C$27/SUM([1]Transport!C$24,[1]Transport!C$27)*G1565*(G$45+G$612)/(G$45+G$612+G$47)</f>
        <v>8.6882670864500959E-4</v>
      </c>
      <c r="H1568" s="1">
        <f>[1]Transport!D$27/SUM([1]Transport!D$24,[1]Transport!D$27)*H1565*(H$45+H$612)/(H$45+H$612+H$47)</f>
        <v>1.1447333719080109E-3</v>
      </c>
      <c r="I1568" s="1">
        <f>[1]Transport!E$27/SUM([1]Transport!E$24,[1]Transport!E$27)*I1565*(I$45+I$612)/(I$45+I$612+I$47)</f>
        <v>6.8131937919015076E-6</v>
      </c>
      <c r="J1568" s="1">
        <f>[1]Transport!F$27/SUM([1]Transport!F$24,[1]Transport!F$27)*J1565*(J$45+J$612)/(J$45+J$612+J$47)</f>
        <v>1.3238873590312279E-6</v>
      </c>
      <c r="K1568" s="1">
        <f>[1]Transport!G$27/SUM([1]Transport!G$24,[1]Transport!G$27)*K1565*(K$45+K$612)/(K$45+K$612+K$47)</f>
        <v>0</v>
      </c>
    </row>
    <row r="1569" spans="2:11" x14ac:dyDescent="0.3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1.4750394754255876E-3</v>
      </c>
      <c r="K1569" s="1">
        <f>(K$47+K$714)/([1]Transport!G$24+[1]Transport!G$27)*K1565</f>
        <v>0</v>
      </c>
    </row>
    <row r="1570" spans="2:11" x14ac:dyDescent="0.3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9.536220375234437E-3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8.9655012994583113E-3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1.1745833227476731E-2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1.5483887321275685E-4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1.2151265104845988E-5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</v>
      </c>
    </row>
    <row r="1571" spans="2:11" x14ac:dyDescent="0.3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4.7788443634172904</v>
      </c>
      <c r="G1571" s="3">
        <f t="shared" ref="G1571:K1571" si="1018">SUM(G1572:G1580)</f>
        <v>4.7670686438848886</v>
      </c>
      <c r="H1571" s="3">
        <f t="shared" si="1018"/>
        <v>4.7104413669671636</v>
      </c>
      <c r="I1571" s="3">
        <f t="shared" si="1018"/>
        <v>4.6520117569563828</v>
      </c>
      <c r="J1571" s="3">
        <f t="shared" si="1018"/>
        <v>4.9982085499848612</v>
      </c>
      <c r="K1571" s="3">
        <f t="shared" si="1018"/>
        <v>5.405093655566592</v>
      </c>
    </row>
    <row r="1572" spans="2:11" x14ac:dyDescent="0.3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2.7855809844452468E-2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2.422995857269427E-2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1.8595853502731994E-2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9.1808024105423987E-3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2.3954949811382169E-2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5.4038346082613507E-2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8.0624654398871926E-2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1.1409789729885138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4.7055650444463524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5.3054929731289233</v>
      </c>
    </row>
    <row r="1574" spans="2:11" x14ac:dyDescent="0.3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1.1665968279687962E-4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2.1014291218676907E-4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3.1788269140240242E-4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5.5395224834776345E-2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9.9600682437668689E-2</v>
      </c>
    </row>
    <row r="1575" spans="2:11" x14ac:dyDescent="0.3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0.24301932997181311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0.48882099377602639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0.15448667303376326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7.699941700788647E-2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0.17581871701172114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0.20270561222797107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0.30748955949541401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0.47842418792568719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6.8096845370901327E-2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0</v>
      </c>
    </row>
    <row r="1577" spans="2:11" x14ac:dyDescent="0.3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2.7853378082985971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1.9932288653580936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1.5339188838291173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0.76667383637824404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1.5198006562520869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1.7955921845670337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1.7030126467139899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0.71630045867482983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1.5740803396426E-4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0</v>
      </c>
    </row>
    <row r="1579" spans="2:11" x14ac:dyDescent="0.3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0.20546189075816335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0.90833750995485796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1.4630865611090549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0.16899013188363474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</v>
      </c>
    </row>
    <row r="1580" spans="2:11" x14ac:dyDescent="0.3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3.0570922272374151E-3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2.8741328594964581E-3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3.7654431262305293E-3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4.9637770222070984E-5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3.8954152317618501E-6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0</v>
      </c>
    </row>
    <row r="1581" spans="2:11" x14ac:dyDescent="0.3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0.68922285337539624</v>
      </c>
      <c r="G1582" s="1">
        <f t="shared" ref="G1582:K1582" si="1019">IFERROR(G1572/G1546,"-")</f>
        <v>0.69564643130450576</v>
      </c>
      <c r="H1582" s="1">
        <f t="shared" si="1019"/>
        <v>0.70528179819816972</v>
      </c>
      <c r="I1582" s="1">
        <f t="shared" si="1019"/>
        <v>0.70528179819816961</v>
      </c>
      <c r="J1582" s="1" t="str">
        <f t="shared" si="1019"/>
        <v>-</v>
      </c>
      <c r="K1582" s="1" t="str">
        <f t="shared" si="1019"/>
        <v>-</v>
      </c>
    </row>
    <row r="1583" spans="2:11" x14ac:dyDescent="0.3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0.68135756995377228</v>
      </c>
      <c r="G1583" s="1">
        <f t="shared" ref="G1583:K1583" si="1020">IFERROR(G1573/G1547,"-")</f>
        <v>0.68135756995377394</v>
      </c>
      <c r="H1583" s="1">
        <f t="shared" si="1020"/>
        <v>0.68135756995377295</v>
      </c>
      <c r="I1583" s="1">
        <f t="shared" si="1020"/>
        <v>0.68135756995377283</v>
      </c>
      <c r="J1583" s="1">
        <f t="shared" si="1020"/>
        <v>0.68135756995377272</v>
      </c>
      <c r="K1583" s="1">
        <f t="shared" si="1020"/>
        <v>0.68135756995377306</v>
      </c>
    </row>
    <row r="1584" spans="2:11" x14ac:dyDescent="0.3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0.46510343171505447</v>
      </c>
      <c r="H1584" s="1">
        <f t="shared" si="1021"/>
        <v>0.47670899993340593</v>
      </c>
      <c r="I1584" s="1">
        <f t="shared" si="1021"/>
        <v>0.49876386244785315</v>
      </c>
      <c r="J1584" s="1">
        <f t="shared" si="1021"/>
        <v>0.57642147992111004</v>
      </c>
      <c r="K1584" s="1">
        <f t="shared" si="1021"/>
        <v>0.59653606434029105</v>
      </c>
    </row>
    <row r="1585" spans="2:11" x14ac:dyDescent="0.3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0.27758325613681006</v>
      </c>
      <c r="G1585" s="1">
        <f t="shared" ref="G1585:K1585" si="1022">IFERROR(G1575/G1555,"-")</f>
        <v>0.28017034051580081</v>
      </c>
      <c r="H1585" s="1">
        <f t="shared" si="1022"/>
        <v>0.28405096708428701</v>
      </c>
      <c r="I1585" s="1">
        <f t="shared" si="1022"/>
        <v>0.2840509670842869</v>
      </c>
      <c r="J1585" s="1" t="str">
        <f t="shared" si="1022"/>
        <v>-</v>
      </c>
      <c r="K1585" s="1" t="str">
        <f t="shared" si="1022"/>
        <v>-</v>
      </c>
    </row>
    <row r="1586" spans="2:11" x14ac:dyDescent="0.3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0.35122961215622167</v>
      </c>
      <c r="G1586" s="1">
        <f t="shared" ref="G1586:K1586" si="1023">IFERROR(G1576/G1556,"-")</f>
        <v>0.35122961215622178</v>
      </c>
      <c r="H1586" s="1">
        <f t="shared" si="1023"/>
        <v>0.35122961215622134</v>
      </c>
      <c r="I1586" s="1">
        <f t="shared" si="1023"/>
        <v>0.35122961215622134</v>
      </c>
      <c r="J1586" s="1">
        <f t="shared" si="1023"/>
        <v>0.35122961215622084</v>
      </c>
      <c r="K1586" s="1" t="str">
        <f t="shared" si="1023"/>
        <v>-</v>
      </c>
    </row>
    <row r="1587" spans="2:11" x14ac:dyDescent="0.3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0.25903663625928713</v>
      </c>
      <c r="G1587" s="1">
        <f t="shared" ref="G1587:K1587" si="1024">IFERROR(G1577/G1562,"-")</f>
        <v>0.26793746277611252</v>
      </c>
      <c r="H1587" s="1">
        <f t="shared" si="1024"/>
        <v>0.2812887025513498</v>
      </c>
      <c r="I1587" s="1">
        <f t="shared" si="1024"/>
        <v>0.28128870255135008</v>
      </c>
      <c r="J1587" s="1" t="str">
        <f t="shared" si="1024"/>
        <v>-</v>
      </c>
      <c r="K1587" s="1" t="str">
        <f t="shared" si="1024"/>
        <v>-</v>
      </c>
    </row>
    <row r="1588" spans="2:11" x14ac:dyDescent="0.3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0.34211451343153182</v>
      </c>
      <c r="G1588" s="1">
        <f t="shared" ref="G1588:K1588" si="1025">IFERROR(G1578/G1563,"-")</f>
        <v>0.34211451343153154</v>
      </c>
      <c r="H1588" s="1">
        <f t="shared" si="1025"/>
        <v>0.34211451343153182</v>
      </c>
      <c r="I1588" s="1">
        <f t="shared" si="1025"/>
        <v>0.34211451343153187</v>
      </c>
      <c r="J1588" s="1">
        <f t="shared" si="1025"/>
        <v>0.34211451343153193</v>
      </c>
      <c r="K1588" s="1" t="str">
        <f t="shared" si="1025"/>
        <v>-</v>
      </c>
    </row>
    <row r="1589" spans="2:11" x14ac:dyDescent="0.3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0.46076759264650818</v>
      </c>
      <c r="H1589" s="1">
        <f t="shared" si="1026"/>
        <v>0.46076759264650785</v>
      </c>
      <c r="I1589" s="1">
        <f t="shared" si="1026"/>
        <v>0.46076759264650763</v>
      </c>
      <c r="J1589" s="1">
        <f t="shared" si="1026"/>
        <v>0.46076759264650791</v>
      </c>
      <c r="K1589" s="1" t="str">
        <f t="shared" si="1026"/>
        <v>-</v>
      </c>
    </row>
    <row r="1590" spans="2:11" x14ac:dyDescent="0.3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0.32057692743518001</v>
      </c>
      <c r="G1590" s="1">
        <f t="shared" ref="G1590:K1590" si="1027">IFERROR(G1580/G1570,"-")</f>
        <v>0.3205769274351799</v>
      </c>
      <c r="H1590" s="1">
        <f t="shared" si="1027"/>
        <v>0.32057692743517963</v>
      </c>
      <c r="I1590" s="1">
        <f t="shared" si="1027"/>
        <v>0.32057692743517996</v>
      </c>
      <c r="J1590" s="1">
        <f t="shared" si="1027"/>
        <v>0.32057692743518024</v>
      </c>
      <c r="K1590" s="1" t="str">
        <f t="shared" si="1027"/>
        <v>-</v>
      </c>
    </row>
    <row r="1591" spans="2:11" x14ac:dyDescent="0.3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24.512032457918977</v>
      </c>
      <c r="G1591" s="3">
        <f t="shared" ref="G1591" si="1028">G1592+G1595+G1597+G1604+G1612</f>
        <v>21.339812453800295</v>
      </c>
      <c r="H1591" s="3">
        <f t="shared" ref="H1591" si="1029">H1592+H1595+H1597+H1604+H1612</f>
        <v>19.153751406237291</v>
      </c>
      <c r="I1591" s="3">
        <f t="shared" ref="I1591" si="1030">I1592+I1595+I1597+I1604+I1612</f>
        <v>16.419939370778767</v>
      </c>
      <c r="J1591" s="3">
        <f t="shared" ref="J1591" si="1031">J1592+J1595+J1597+J1604+J1612</f>
        <v>13.091099631559844</v>
      </c>
      <c r="K1591" s="3">
        <f t="shared" ref="K1591" si="1032">K1592+K1595+K1597+K1604+K1612</f>
        <v>8.334629279000195</v>
      </c>
    </row>
    <row r="1592" spans="2:11" x14ac:dyDescent="0.3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1.0031709536642851E-2</v>
      </c>
      <c r="G1592" s="1">
        <f t="shared" ref="G1592" si="1035">SUM(G1593:G1594)</f>
        <v>2.0434319903869781E-2</v>
      </c>
      <c r="H1592" s="1">
        <f t="shared" ref="H1592" si="1036">SUM(H1593:H1594)</f>
        <v>2.1078838038220624E-2</v>
      </c>
      <c r="I1592" s="1">
        <f t="shared" ref="I1592" si="1037">SUM(I1593:I1594)</f>
        <v>6.2618433923673925E-3</v>
      </c>
      <c r="J1592" s="1">
        <f t="shared" ref="J1592" si="1038">SUM(J1593:J1594)</f>
        <v>2.4317509317389292</v>
      </c>
      <c r="K1592" s="1">
        <f t="shared" ref="K1592" si="1039">SUM(K1593:K1594)</f>
        <v>7.6090388429922022</v>
      </c>
    </row>
    <row r="1593" spans="2:11" x14ac:dyDescent="0.3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1.0031709536642851E-2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2.0434319903869781E-2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2.1078838038220624E-2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6.2618433923673925E-3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2.4317509317389292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7.6090388429922022</v>
      </c>
    </row>
    <row r="1595" spans="2:11" x14ac:dyDescent="0.3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4.193200770757164E-3</v>
      </c>
      <c r="G1595" s="1">
        <f t="shared" ref="G1595" si="1041">G1596</f>
        <v>1.3412317417097927E-2</v>
      </c>
      <c r="H1595" s="1">
        <f t="shared" ref="H1595" si="1042">H1596</f>
        <v>1.3188240231790369E-2</v>
      </c>
      <c r="I1595" s="1">
        <f t="shared" ref="I1595" si="1043">I1596</f>
        <v>5.8482293626979881E-4</v>
      </c>
      <c r="J1595" s="1">
        <f t="shared" ref="J1595" si="1044">J1596</f>
        <v>0.26124863255540676</v>
      </c>
      <c r="K1595" s="1">
        <f t="shared" ref="K1595" si="1045">K1596</f>
        <v>0.25239988382898998</v>
      </c>
    </row>
    <row r="1596" spans="2:11" x14ac:dyDescent="0.3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4.193200770757164E-3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1.3412317417097927E-2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1.3188240231790369E-2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5.8482293626979881E-4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0.26124863255540676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0.25239988382898998</v>
      </c>
    </row>
    <row r="1597" spans="2:11" x14ac:dyDescent="0.3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3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3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3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24.43553113400468</v>
      </c>
      <c r="G1604" s="1">
        <f t="shared" ref="G1604:K1604" si="1049">SUM(G1609:G1611)</f>
        <v>21.304117913427326</v>
      </c>
      <c r="H1604" s="1">
        <f t="shared" si="1049"/>
        <v>19.117545161152499</v>
      </c>
      <c r="I1604" s="1">
        <f t="shared" si="1049"/>
        <v>16.411170435455535</v>
      </c>
      <c r="J1604" s="1">
        <f t="shared" si="1049"/>
        <v>10.396348442708335</v>
      </c>
      <c r="K1604" s="1">
        <f t="shared" si="1049"/>
        <v>0.47305115519242741</v>
      </c>
    </row>
    <row r="1605" spans="2:11" x14ac:dyDescent="0.3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23.823030646268609</v>
      </c>
      <c r="G1605" s="1">
        <f t="shared" ref="G1605:K1605" si="1050">G1604-G1606</f>
        <v>20.727441999749519</v>
      </c>
      <c r="H1605" s="1">
        <f t="shared" si="1050"/>
        <v>18.515855395613173</v>
      </c>
      <c r="I1605" s="1">
        <f t="shared" si="1050"/>
        <v>15.686483380784495</v>
      </c>
      <c r="J1605" s="1">
        <f t="shared" si="1050"/>
        <v>9.2419042359525427</v>
      </c>
      <c r="K1605" s="1">
        <f t="shared" si="1050"/>
        <v>-5.1682184775151019E-2</v>
      </c>
    </row>
    <row r="1606" spans="2:11" x14ac:dyDescent="0.3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0.61250048773607046</v>
      </c>
      <c r="G1606" s="1">
        <f t="shared" ref="G1606:K1606" si="1051">SUM(G1607:G1608)</f>
        <v>0.57667591367780546</v>
      </c>
      <c r="H1606" s="1">
        <f t="shared" si="1051"/>
        <v>0.60168976553932685</v>
      </c>
      <c r="I1606" s="1">
        <f t="shared" si="1051"/>
        <v>0.72468705467104011</v>
      </c>
      <c r="J1606" s="1">
        <f t="shared" si="1051"/>
        <v>1.154444206755793</v>
      </c>
      <c r="K1606" s="1">
        <f t="shared" si="1051"/>
        <v>0.52473333996757843</v>
      </c>
    </row>
    <row r="1607" spans="2:11" x14ac:dyDescent="0.3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0.61250048773607046</v>
      </c>
      <c r="G1607" s="1">
        <f>[1]Transport!C$26/SUM([1]Transport!C$22,[1]Transport!C$26)*G1604*(G$33+G$580)/(G$33+G$580+G$36)</f>
        <v>0.57667591367780546</v>
      </c>
      <c r="H1607" s="1">
        <f>[1]Transport!D$26/SUM([1]Transport!D$22,[1]Transport!D$26)*H1604*(H$33+H$580)/(H$33+H$580+H$36)</f>
        <v>0.60168976553932685</v>
      </c>
      <c r="I1607" s="1">
        <f>[1]Transport!E$26/SUM([1]Transport!E$22,[1]Transport!E$26)*I1604*(I$33+I$580)/(I$33+I$580+I$36)</f>
        <v>0.72468705467104011</v>
      </c>
      <c r="J1607" s="1">
        <f>[1]Transport!F$26/SUM([1]Transport!F$22,[1]Transport!F$26)*J1604*(J$33+J$580)/(J$33+J$580+J$36)</f>
        <v>0.92218197569252003</v>
      </c>
      <c r="K1607" s="1">
        <f>[1]Transport!G$26/SUM([1]Transport!G$22,[1]Transport!G$26)*K1604*(K$33+K$580)/(K$33+K$580+K$36)</f>
        <v>0.10812829177337753</v>
      </c>
    </row>
    <row r="1608" spans="2:11" x14ac:dyDescent="0.3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0.23226223106327298</v>
      </c>
      <c r="K1608" s="1">
        <f>(K$36+K$716)/([1]Transport!G$22+[1]Transport!G$26)*K1604</f>
        <v>0.41660504819420086</v>
      </c>
    </row>
    <row r="1609" spans="2:11" x14ac:dyDescent="0.3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19.23866466306789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15.924206992345196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11.447899115807006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4.8598178467557611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5.1968664709367909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4.9407704179019541E-3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8.0859076826046532E-3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7.0703178734182765E-3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1.9358202487069357E-3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1.9446430854172021E-4</v>
      </c>
    </row>
    <row r="1611" spans="2:11" x14ac:dyDescent="0.3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5.3749701506642298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7.6615601376628888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11.544282270826356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10.394412622459628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0.47285669088388571</v>
      </c>
    </row>
    <row r="1612" spans="2:11" x14ac:dyDescent="0.3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6.2276413606896709E-2</v>
      </c>
      <c r="G1612" s="1">
        <f t="shared" ref="G1612:K1612" si="1052">G1617</f>
        <v>1.8479030520040544E-3</v>
      </c>
      <c r="H1612" s="1">
        <f t="shared" si="1052"/>
        <v>1.9391668147781499E-3</v>
      </c>
      <c r="I1612" s="1">
        <f t="shared" si="1052"/>
        <v>1.922268994593619E-3</v>
      </c>
      <c r="J1612" s="1">
        <f t="shared" si="1052"/>
        <v>1.7516245571724568E-3</v>
      </c>
      <c r="K1612" s="1">
        <f t="shared" si="1052"/>
        <v>1.3939698657682194E-4</v>
      </c>
    </row>
    <row r="1613" spans="2:11" x14ac:dyDescent="0.3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5.7520655987357679E-2</v>
      </c>
      <c r="G1613" s="1">
        <f t="shared" ref="G1613:K1613" si="1053">G1612-G1614</f>
        <v>1.6688268940802634E-3</v>
      </c>
      <c r="H1613" s="1">
        <f t="shared" si="1053"/>
        <v>1.7501781816533137E-3</v>
      </c>
      <c r="I1613" s="1">
        <f t="shared" si="1053"/>
        <v>1.8376856408880266E-3</v>
      </c>
      <c r="J1613" s="1">
        <f t="shared" si="1053"/>
        <v>-0.21106854677889059</v>
      </c>
      <c r="K1613" s="1">
        <f t="shared" si="1053"/>
        <v>-7.9272246653187253E-4</v>
      </c>
    </row>
    <row r="1614" spans="2:11" x14ac:dyDescent="0.3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4.7557576195390305E-3</v>
      </c>
      <c r="G1614" s="1">
        <f t="shared" ref="G1614:K1614" si="1054">SUM(G1615:G1616)</f>
        <v>1.7907615792379106E-4</v>
      </c>
      <c r="H1614" s="1">
        <f t="shared" si="1054"/>
        <v>1.8898863312483605E-4</v>
      </c>
      <c r="I1614" s="1">
        <f t="shared" si="1054"/>
        <v>8.4583353705592457E-5</v>
      </c>
      <c r="J1614" s="1">
        <f t="shared" si="1054"/>
        <v>0.21282017133606304</v>
      </c>
      <c r="K1614" s="1">
        <f t="shared" si="1054"/>
        <v>9.3211945310869447E-4</v>
      </c>
    </row>
    <row r="1615" spans="2:11" x14ac:dyDescent="0.3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4.7557576195390305E-3</v>
      </c>
      <c r="G1615" s="1">
        <f>[1]Transport!C$27/SUM([1]Transport!C$24,[1]Transport!C$27)*G1612*(G$45+G$612)/(G$45+G$612+G$47)</f>
        <v>1.7907615792379106E-4</v>
      </c>
      <c r="H1615" s="1">
        <f>[1]Transport!D$27/SUM([1]Transport!D$24,[1]Transport!D$27)*H1612*(H$45+H$612)/(H$45+H$612+H$47)</f>
        <v>1.8898863312483605E-4</v>
      </c>
      <c r="I1615" s="1">
        <f>[1]Transport!E$27/SUM([1]Transport!E$24,[1]Transport!E$27)*I1612*(I$45+I$612)/(I$45+I$612+I$47)</f>
        <v>8.4583353705592457E-5</v>
      </c>
      <c r="J1615" s="1">
        <f>[1]Transport!F$27/SUM([1]Transport!F$24,[1]Transport!F$27)*J1612*(J$45+J$612)/(J$45+J$612+J$47)</f>
        <v>1.9084050829279306E-4</v>
      </c>
      <c r="K1615" s="1">
        <f>[1]Transport!G$27/SUM([1]Transport!G$24,[1]Transport!G$27)*K1612*(K$45+K$612)/(K$45+K$612+K$47)</f>
        <v>5.4519015735622635E-5</v>
      </c>
    </row>
    <row r="1616" spans="2:11" x14ac:dyDescent="0.3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0.21262933082777025</v>
      </c>
      <c r="K1616" s="1">
        <f>(K$47+K$714)/([1]Transport!G$24+[1]Transport!G$27)*K1612</f>
        <v>8.7760043737307187E-4</v>
      </c>
    </row>
    <row r="1617" spans="2:11" x14ac:dyDescent="0.3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6.2276413606896709E-2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1.8479030520040544E-3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1.9391668147781499E-3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1.922268994593619E-3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1.7516245571724568E-3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1.3939698657682194E-4</v>
      </c>
    </row>
    <row r="1618" spans="2:11" x14ac:dyDescent="0.3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2.2034210738459894</v>
      </c>
      <c r="G1618" s="3">
        <f t="shared" ref="G1618" si="1055">SUM(G1619:G1627)</f>
        <v>2.2248538263492255</v>
      </c>
      <c r="H1618" s="3">
        <f t="shared" ref="H1618" si="1056">SUM(H1619:H1627)</f>
        <v>2.2582528627909375</v>
      </c>
      <c r="I1618" s="3">
        <f t="shared" ref="I1618" si="1057">SUM(I1619:I1627)</f>
        <v>2.3130819051365656</v>
      </c>
      <c r="J1618" s="3">
        <f t="shared" ref="J1618" si="1058">SUM(J1619:J1627)</f>
        <v>2.5119153162863346</v>
      </c>
      <c r="K1618" s="3">
        <f t="shared" ref="K1618" si="1059">SUM(K1619:K1627)</f>
        <v>2.7105783288762226</v>
      </c>
    </row>
    <row r="1619" spans="2:11" x14ac:dyDescent="0.3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2.6957988745388403E-3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5.5224882762395346E-3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5.7132282076967538E-3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1.7238875708378821E-3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0.75937086888307703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2.5785645961338219</v>
      </c>
    </row>
    <row r="1621" spans="2:11" x14ac:dyDescent="0.3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7.3154048634658587E-4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2.3508858085390491E-3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2.3121055506783368E-3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1.0391433008198538E-4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5.2965209677006478E-2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5.4677380572167429E-2</v>
      </c>
    </row>
    <row r="1622" spans="2:11" x14ac:dyDescent="0.3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1.576679018659509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1.3375730444163969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0.99665448317863847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0.42309590566821231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0.61688631688074813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5.8648681521799478E-4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9.5982566357156703E-4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8.3927158346304442E-4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2.2978866785329055E-4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2.3083596958272161E-5</v>
      </c>
    </row>
    <row r="1626" spans="2:11" x14ac:dyDescent="0.3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0.87862945064311948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1.2524111178537543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1.8871074825283982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1.6991419107882819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7.7296394751678585E-2</v>
      </c>
    </row>
    <row r="1627" spans="2:11" x14ac:dyDescent="0.3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6.4283989448463722E-3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1.9147038971278102E-4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2.0210233659809167E-4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2.1144345557234682E-4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2.0753827011555935E-4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1.6873821596349642E-5</v>
      </c>
    </row>
    <row r="1628" spans="2:11" x14ac:dyDescent="0.3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3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0.26872776416540856</v>
      </c>
      <c r="G1630" s="1">
        <f t="shared" ref="G1630:K1630" si="1062">IFERROR(G1620/G1594,"-")</f>
        <v>0.27025554568095533</v>
      </c>
      <c r="H1630" s="1">
        <f t="shared" si="1062"/>
        <v>0.27104094624843172</v>
      </c>
      <c r="I1630" s="1">
        <f t="shared" si="1062"/>
        <v>0.27530033295612943</v>
      </c>
      <c r="J1630" s="1">
        <f t="shared" si="1062"/>
        <v>0.31227329204313531</v>
      </c>
      <c r="K1630" s="1">
        <f t="shared" si="1062"/>
        <v>0.3388817759168935</v>
      </c>
    </row>
    <row r="1631" spans="2:11" x14ac:dyDescent="0.3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0.17445873125089881</v>
      </c>
      <c r="G1631" s="1">
        <f t="shared" ref="G1631:K1631" si="1063">IFERROR(G1621/G1596,"-")</f>
        <v>0.17527812200016654</v>
      </c>
      <c r="H1631" s="1">
        <f t="shared" si="1063"/>
        <v>0.17531569868624217</v>
      </c>
      <c r="I1631" s="1">
        <f t="shared" si="1063"/>
        <v>0.1776851139676337</v>
      </c>
      <c r="J1631" s="1">
        <f t="shared" si="1063"/>
        <v>0.2027387058792485</v>
      </c>
      <c r="K1631" s="1">
        <f t="shared" si="1063"/>
        <v>0.21662997519132507</v>
      </c>
    </row>
    <row r="1632" spans="2:11" x14ac:dyDescent="0.3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3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3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8.1953661871669845E-2</v>
      </c>
      <c r="G1634" s="1">
        <f t="shared" ref="G1634:K1634" si="1066">IFERROR(G1624/G1609,"-")</f>
        <v>8.3996210615660261E-2</v>
      </c>
      <c r="H1634" s="1">
        <f t="shared" si="1066"/>
        <v>8.7060033731646003E-2</v>
      </c>
      <c r="I1634" s="1">
        <f t="shared" si="1066"/>
        <v>8.7060033731646114E-2</v>
      </c>
      <c r="J1634" s="1" t="str">
        <f t="shared" si="1066"/>
        <v>-</v>
      </c>
      <c r="K1634" s="1" t="str">
        <f t="shared" si="1066"/>
        <v>-</v>
      </c>
    </row>
    <row r="1635" spans="2:11" x14ac:dyDescent="0.3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0.11870351496053501</v>
      </c>
      <c r="G1635" s="1">
        <f t="shared" ref="G1635:K1635" si="1067">IFERROR(G1625/G1610,"-")</f>
        <v>0.11870351496053529</v>
      </c>
      <c r="H1635" s="1">
        <f t="shared" si="1067"/>
        <v>0.11870351496053509</v>
      </c>
      <c r="I1635" s="1">
        <f t="shared" si="1067"/>
        <v>0.11870351496053501</v>
      </c>
      <c r="J1635" s="1">
        <f t="shared" si="1067"/>
        <v>0.11870351496053512</v>
      </c>
      <c r="K1635" s="1">
        <f t="shared" si="1067"/>
        <v>0.11870351496053491</v>
      </c>
    </row>
    <row r="1636" spans="2:11" x14ac:dyDescent="0.3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0.16346685209675815</v>
      </c>
      <c r="H1636" s="1">
        <f t="shared" si="1068"/>
        <v>0.16346685209675774</v>
      </c>
      <c r="I1636" s="1">
        <f t="shared" si="1068"/>
        <v>0.16346685209675807</v>
      </c>
      <c r="J1636" s="1">
        <f t="shared" si="1068"/>
        <v>0.16346685209675796</v>
      </c>
      <c r="K1636" s="1">
        <f t="shared" si="1068"/>
        <v>0.16346685209675804</v>
      </c>
    </row>
    <row r="1637" spans="2:11" x14ac:dyDescent="0.3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0.10322365358776005</v>
      </c>
      <c r="G1637" s="1">
        <f t="shared" ref="G1637:K1637" si="1069">IFERROR(G1627/G1617,"-")</f>
        <v>0.1036149539907578</v>
      </c>
      <c r="H1637" s="1">
        <f t="shared" si="1069"/>
        <v>0.10422122277356173</v>
      </c>
      <c r="I1637" s="1">
        <f t="shared" si="1069"/>
        <v>0.10999680906628129</v>
      </c>
      <c r="J1637" s="1">
        <f t="shared" si="1069"/>
        <v>0.11848330697679645</v>
      </c>
      <c r="K1637" s="1">
        <f t="shared" si="1069"/>
        <v>0.121048682691935</v>
      </c>
    </row>
    <row r="1638" spans="2:11" x14ac:dyDescent="0.3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28.743323529595404</v>
      </c>
      <c r="G1638" s="1">
        <f t="shared" ref="G1638:K1638" si="1070">G1639+G1643+G1647+G1653</f>
        <v>25.374284910715279</v>
      </c>
      <c r="H1638" s="1">
        <f t="shared" si="1070"/>
        <v>24.6711566711183</v>
      </c>
      <c r="I1638" s="1">
        <f t="shared" si="1070"/>
        <v>24.439290221349296</v>
      </c>
      <c r="J1638" s="1">
        <f t="shared" si="1070"/>
        <v>28.081723909009973</v>
      </c>
      <c r="K1638" s="1">
        <f t="shared" si="1070"/>
        <v>28.975908142087366</v>
      </c>
    </row>
    <row r="1639" spans="2:11" x14ac:dyDescent="0.3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9.2070293525912739</v>
      </c>
      <c r="G1639" s="1">
        <f t="shared" ref="G1639:K1639" si="1073">SUM(G1640:G1642)</f>
        <v>11.173946992196065</v>
      </c>
      <c r="H1639" s="1">
        <f t="shared" si="1073"/>
        <v>11.631674503590125</v>
      </c>
      <c r="I1639" s="1">
        <f t="shared" si="1073"/>
        <v>12.283435611270695</v>
      </c>
      <c r="J1639" s="1">
        <f t="shared" si="1073"/>
        <v>11.737015114392474</v>
      </c>
      <c r="K1639" s="1">
        <f t="shared" si="1073"/>
        <v>12.632753755558355</v>
      </c>
    </row>
    <row r="1640" spans="2:11" x14ac:dyDescent="0.3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8.7117360849283916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9.7091165546600884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10.452388120310923</v>
      </c>
    </row>
    <row r="1641" spans="2:11" x14ac:dyDescent="0.3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1.5023093394903269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1.5903740599789138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1.7461079682258549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1.8940450271787168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2.0278857108926016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2.1803521224242144</v>
      </c>
    </row>
    <row r="1642" spans="2:11" x14ac:dyDescent="0.3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1.6776674953662278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1.6776650830599162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1.6776544991635876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1.2848839784781096E-5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1.3512823218146854E-5</v>
      </c>
    </row>
    <row r="1643" spans="2:11" x14ac:dyDescent="0.3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1.1144130796996822E-4</v>
      </c>
      <c r="J1643" s="1">
        <f t="shared" si="1075"/>
        <v>5.1503359915004905E-4</v>
      </c>
      <c r="K1643" s="1">
        <f t="shared" si="1075"/>
        <v>5.2114863328278247E-4</v>
      </c>
    </row>
    <row r="1644" spans="2:11" x14ac:dyDescent="0.3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5.8286996845357979E-5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2.6740880189947853E-4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2.4330189413500548E-4</v>
      </c>
    </row>
    <row r="1645" spans="2:11" x14ac:dyDescent="0.3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5.1617626096327117E-5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2.1798838577976907E-4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2.699970149104893E-4</v>
      </c>
    </row>
    <row r="1646" spans="2:11" x14ac:dyDescent="0.3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1.5366850282831199E-6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2.9636411470801383E-5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7.8497242372876059E-6</v>
      </c>
    </row>
    <row r="1647" spans="2:11" x14ac:dyDescent="0.3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8.6935614831441364E-6</v>
      </c>
      <c r="H1647" s="1">
        <f t="shared" si="1077"/>
        <v>2.6913249550831873E-4</v>
      </c>
      <c r="I1647" s="1">
        <f t="shared" si="1077"/>
        <v>2.8023582864245499E-4</v>
      </c>
      <c r="J1647" s="1">
        <f t="shared" si="1077"/>
        <v>2.5167062980983938E-4</v>
      </c>
      <c r="K1647" s="1">
        <f t="shared" si="1077"/>
        <v>0</v>
      </c>
    </row>
    <row r="1648" spans="2:11" x14ac:dyDescent="0.3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1.6634667206822142</v>
      </c>
      <c r="G1648" s="1">
        <f t="shared" ref="G1648:K1648" si="1079">G1647-G1649</f>
        <v>8.2176538638650325E-6</v>
      </c>
      <c r="H1648" s="1">
        <f t="shared" si="1079"/>
        <v>2.5436502350490288E-4</v>
      </c>
      <c r="I1648" s="1">
        <f t="shared" si="1079"/>
        <v>2.6489418509294634E-4</v>
      </c>
      <c r="J1648" s="1">
        <f t="shared" si="1079"/>
        <v>1.4592940505467032E-4</v>
      </c>
      <c r="K1648" s="1">
        <f t="shared" si="1079"/>
        <v>0</v>
      </c>
    </row>
    <row r="1649" spans="2:11" x14ac:dyDescent="0.3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9.6341043046143812E-2</v>
      </c>
      <c r="G1649" s="1">
        <f t="shared" ref="G1649:K1649" si="1080">SUM(G1650:G1651)</f>
        <v>4.7590761927910378E-7</v>
      </c>
      <c r="H1649" s="1">
        <f t="shared" si="1080"/>
        <v>1.4767472003415829E-5</v>
      </c>
      <c r="I1649" s="1">
        <f t="shared" si="1080"/>
        <v>1.5341643549508643E-5</v>
      </c>
      <c r="J1649" s="1">
        <f t="shared" si="1080"/>
        <v>1.0574122475516906E-4</v>
      </c>
      <c r="K1649" s="1">
        <f t="shared" si="1080"/>
        <v>0</v>
      </c>
    </row>
    <row r="1650" spans="2:11" x14ac:dyDescent="0.3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9.6341043046143812E-2</v>
      </c>
      <c r="G1650" s="1">
        <f>[1]Transport!C$25/SUM([1]Transport!C$21,[1]Transport!C$25)*G1647*(G$34+G$598)/(G$34+G$598+G$37)</f>
        <v>4.7590761927910378E-7</v>
      </c>
      <c r="H1650" s="1">
        <f>[1]Transport!D$25/SUM([1]Transport!D$21,[1]Transport!D$25)*H1647*(H$34+H$598)/(H$34+H$598+H$37)</f>
        <v>1.4767472003415829E-5</v>
      </c>
      <c r="I1650" s="1">
        <f>[1]Transport!E$25/SUM([1]Transport!E$21,[1]Transport!E$25)*I1647*(I$34+I$598)/(I$34+I$598+I$37)</f>
        <v>1.5341643549508643E-5</v>
      </c>
      <c r="J1650" s="1">
        <f>[1]Transport!F$25/SUM([1]Transport!F$21,[1]Transport!F$25)*J1647*(J$34+J$598)/(J$34+J$598+J$37)</f>
        <v>1.0360917979577201E-4</v>
      </c>
      <c r="K1650" s="1">
        <f>[1]Transport!G$25/SUM([1]Transport!G$21,[1]Transport!G$25)*K1647*(K$34+K$598)/(K$34+K$598+K$37)</f>
        <v>0</v>
      </c>
    </row>
    <row r="1651" spans="2:11" x14ac:dyDescent="0.3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2.1320449593970393E-6</v>
      </c>
      <c r="K1651" s="1">
        <f>(K$37+K$717)/([1]Transport!G$21+[1]Transport!G$25)*K1647</f>
        <v>0</v>
      </c>
    </row>
    <row r="1652" spans="2:11" x14ac:dyDescent="0.3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8.6935614831441364E-6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2.6913249550831873E-4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2.8023582864245499E-4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2.5167062980983938E-4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17.776486413275773</v>
      </c>
      <c r="G1653" s="1">
        <f t="shared" ref="G1653:K1653" si="1081">SUM(G1658:G1660)</f>
        <v>14.200329224957731</v>
      </c>
      <c r="H1653" s="1">
        <f t="shared" si="1081"/>
        <v>13.039213035032667</v>
      </c>
      <c r="I1653" s="1">
        <f t="shared" si="1081"/>
        <v>12.155462932941989</v>
      </c>
      <c r="J1653" s="1">
        <f t="shared" si="1081"/>
        <v>16.343942090388541</v>
      </c>
      <c r="K1653" s="1">
        <f t="shared" si="1081"/>
        <v>16.342633237895729</v>
      </c>
    </row>
    <row r="1654" spans="2:11" x14ac:dyDescent="0.3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17.330901394531775</v>
      </c>
      <c r="G1654" s="1">
        <f t="shared" ref="G1654:K1654" si="1082">G1653-G1655</f>
        <v>13.815944015318665</v>
      </c>
      <c r="H1654" s="1">
        <f t="shared" si="1082"/>
        <v>12.628827655124759</v>
      </c>
      <c r="I1654" s="1">
        <f t="shared" si="1082"/>
        <v>11.618700081950841</v>
      </c>
      <c r="J1654" s="1">
        <f t="shared" si="1082"/>
        <v>14.529057819648775</v>
      </c>
      <c r="K1654" s="1">
        <f t="shared" si="1082"/>
        <v>-1.7854791843175519</v>
      </c>
    </row>
    <row r="1655" spans="2:11" x14ac:dyDescent="0.3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0.44558501874399886</v>
      </c>
      <c r="G1655" s="1">
        <f t="shared" ref="G1655:K1655" si="1083">SUM(G1656:G1657)</f>
        <v>0.38438520963906586</v>
      </c>
      <c r="H1655" s="1">
        <f t="shared" si="1083"/>
        <v>0.41038537990790708</v>
      </c>
      <c r="I1655" s="1">
        <f t="shared" si="1083"/>
        <v>0.53676285099114673</v>
      </c>
      <c r="J1655" s="1">
        <f t="shared" si="1083"/>
        <v>1.8148842707397659</v>
      </c>
      <c r="K1655" s="1">
        <f t="shared" si="1083"/>
        <v>18.128112422213281</v>
      </c>
    </row>
    <row r="1656" spans="2:11" x14ac:dyDescent="0.3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0.44558501874399886</v>
      </c>
      <c r="G1656" s="1">
        <f>[1]Transport!C$26/SUM([1]Transport!C$22,[1]Transport!C$26)*G1653*(G$33+G$580)/(G$33+G$580+G$36)</f>
        <v>0.38438520963906586</v>
      </c>
      <c r="H1656" s="1">
        <f>[1]Transport!D$26/SUM([1]Transport!D$22,[1]Transport!D$26)*H1653*(H$33+H$580)/(H$33+H$580+H$36)</f>
        <v>0.41038537990790708</v>
      </c>
      <c r="I1656" s="1">
        <f>[1]Transport!E$26/SUM([1]Transport!E$22,[1]Transport!E$26)*I1653*(I$33+I$580)/(I$33+I$580+I$36)</f>
        <v>0.53676285099114673</v>
      </c>
      <c r="J1656" s="1">
        <f>[1]Transport!F$26/SUM([1]Transport!F$22,[1]Transport!F$26)*J1653*(J$33+J$580)/(J$33+J$580+J$36)</f>
        <v>1.4497483314047366</v>
      </c>
      <c r="K1656" s="1">
        <f>[1]Transport!G$26/SUM([1]Transport!G$22,[1]Transport!G$26)*K1653*(K$33+K$580)/(K$33+K$580+K$36)</f>
        <v>3.7355389490036588</v>
      </c>
    </row>
    <row r="1657" spans="2:11" x14ac:dyDescent="0.3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0.36513593933502919</v>
      </c>
      <c r="K1657" s="1">
        <f>(K$36+K$716)/([1]Transport!G$22+[1]Transport!G$26)*K1653</f>
        <v>14.392573473209623</v>
      </c>
    </row>
    <row r="1658" spans="2:11" x14ac:dyDescent="0.3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0.39608860694106335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0.27734790540926541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1.103691408136842E-3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1.1540042390257993E-3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9.1412638247421801E-4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3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13.922981319548466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13.03810934362453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12.154308928702962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16.343027964006065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16.342633237895729</v>
      </c>
    </row>
    <row r="1661" spans="2:11" x14ac:dyDescent="0.3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0.22016858466760814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0.24502045286963406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0.26339603013207924</v>
      </c>
    </row>
    <row r="1663" spans="2:11" x14ac:dyDescent="0.3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2.5094623610353924E-2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2.6565659538787839E-2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2.9167043759798027E-2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3.1638189158990096E-2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3.3873868252013495E-2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3.6420672102614036E-2</v>
      </c>
    </row>
    <row r="1664" spans="2:11" x14ac:dyDescent="0.3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4.1394621896536297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4.1394562375500099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4.1394301229362496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3.1703115555927502E-5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3.3341422505644997E-5</v>
      </c>
    </row>
    <row r="1665" spans="2:11" x14ac:dyDescent="0.3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9.6544776023840709E-7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4.7978176521554163E-6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4.700611421233744E-6</v>
      </c>
    </row>
    <row r="1666" spans="2:11" x14ac:dyDescent="0.3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4.4699037776838191E-7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1.5906335652816532E-6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1.6021892391272416E-6</v>
      </c>
    </row>
    <row r="1667" spans="2:11" x14ac:dyDescent="0.3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2.7560111920295198E-6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5.3152259703067999E-5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1.4078309773396301E-5</v>
      </c>
    </row>
    <row r="1668" spans="2:11" x14ac:dyDescent="0.3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7.8799507900839193E-6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2.43944995929451E-4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2.5400919330960799E-4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2.2811734661980299E-4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1.6053763896460758E-3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1.1241115529689509E-3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4.4733428253889633E-6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4.6772644464352471E-6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3.7050217700279577E-6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3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13.759661687720101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12.885169454611701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12.011736212859599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16.151320652993999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16.150930557107699</v>
      </c>
    </row>
    <row r="1672" spans="2:11" x14ac:dyDescent="0.3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2.5272641700947243E-2</v>
      </c>
      <c r="J1673" s="7">
        <f t="shared" si="1087"/>
        <v>2.5236122307341291E-2</v>
      </c>
      <c r="K1673" s="7">
        <f t="shared" si="1087"/>
        <v>2.5199602913735287E-2</v>
      </c>
    </row>
    <row r="1674" spans="2:11" x14ac:dyDescent="0.3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1.6704032219401314E-2</v>
      </c>
      <c r="G1674" s="7">
        <f t="shared" ref="G1674:K1674" si="1088">IFERROR(G1663/G1641,"-")</f>
        <v>1.6704032219401303E-2</v>
      </c>
      <c r="H1674" s="7">
        <f t="shared" si="1088"/>
        <v>1.6704032219401303E-2</v>
      </c>
      <c r="I1674" s="7">
        <f t="shared" si="1088"/>
        <v>1.67040322194013E-2</v>
      </c>
      <c r="J1674" s="7">
        <f t="shared" si="1088"/>
        <v>1.6704032219401282E-2</v>
      </c>
      <c r="K1674" s="7">
        <f t="shared" si="1088"/>
        <v>1.6704032219401279E-2</v>
      </c>
    </row>
    <row r="1675" spans="2:11" x14ac:dyDescent="0.3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2.4673913043478275</v>
      </c>
      <c r="H1675">
        <f t="shared" si="1089"/>
        <v>2.4673913043478257</v>
      </c>
      <c r="I1675">
        <f t="shared" si="1089"/>
        <v>2.4673913043478297</v>
      </c>
      <c r="J1675">
        <f t="shared" si="1089"/>
        <v>2.4673913043478444</v>
      </c>
      <c r="K1675">
        <f t="shared" si="1089"/>
        <v>2.4673913043478293</v>
      </c>
    </row>
    <row r="1676" spans="2:11" x14ac:dyDescent="0.3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>
        <f t="shared" si="1090"/>
        <v>1.6563690230942067E-2</v>
      </c>
      <c r="J1676">
        <f t="shared" si="1090"/>
        <v>1.7941883805152235E-2</v>
      </c>
      <c r="K1676">
        <f t="shared" si="1090"/>
        <v>1.9320077379362397E-2</v>
      </c>
    </row>
    <row r="1677" spans="2:11" x14ac:dyDescent="0.3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>
        <f t="shared" si="1091"/>
        <v>8.6596461630029861E-3</v>
      </c>
      <c r="J1677">
        <f t="shared" si="1091"/>
        <v>7.2968729943651695E-3</v>
      </c>
      <c r="K1677">
        <f t="shared" si="1091"/>
        <v>5.9340998257273589E-3</v>
      </c>
    </row>
    <row r="1678" spans="2:11" x14ac:dyDescent="0.3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1.7934782608695727</v>
      </c>
      <c r="J1678">
        <f t="shared" si="1092"/>
        <v>1.7934782608695754</v>
      </c>
      <c r="K1678">
        <f t="shared" si="1092"/>
        <v>1.7934782608695716</v>
      </c>
    </row>
    <row r="1679" spans="2:11" x14ac:dyDescent="0.3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0.90641226905247996</v>
      </c>
      <c r="H1679" s="4">
        <f t="shared" si="1093"/>
        <v>0.90641226905247796</v>
      </c>
      <c r="I1679" s="4">
        <f t="shared" si="1093"/>
        <v>0.9064122690524743</v>
      </c>
      <c r="J1679" s="4">
        <f t="shared" si="1093"/>
        <v>0.90641226905247907</v>
      </c>
      <c r="K1679" s="4" t="str">
        <f t="shared" si="1093"/>
        <v>-</v>
      </c>
    </row>
    <row r="1680" spans="2:11" x14ac:dyDescent="0.3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3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4.0530738867855147E-3</v>
      </c>
      <c r="G1681" s="1">
        <f t="shared" si="1094"/>
        <v>4.0530738867855087E-3</v>
      </c>
      <c r="H1681">
        <f t="shared" si="1094"/>
        <v>4.0530738867855104E-3</v>
      </c>
      <c r="I1681">
        <f t="shared" si="1094"/>
        <v>4.0530738867855069E-3</v>
      </c>
      <c r="J1681">
        <f t="shared" si="1094"/>
        <v>4.0530738867855113E-3</v>
      </c>
      <c r="K1681" t="str">
        <f t="shared" si="1094"/>
        <v>-</v>
      </c>
    </row>
    <row r="1682" spans="2:11" x14ac:dyDescent="0.3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0.98826978015124844</v>
      </c>
      <c r="H1682" s="4">
        <f t="shared" si="1094"/>
        <v>0.98826978015124445</v>
      </c>
      <c r="I1682" s="4">
        <f t="shared" si="1094"/>
        <v>0.98826978015124578</v>
      </c>
      <c r="J1682" s="4">
        <f t="shared" si="1094"/>
        <v>0.98826978015124956</v>
      </c>
      <c r="K1682" s="4">
        <f t="shared" si="1094"/>
        <v>0.98826978015124856</v>
      </c>
    </row>
    <row r="1683" spans="2:11" x14ac:dyDescent="0.3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34.566786448410681</v>
      </c>
      <c r="G1683" s="3">
        <f t="shared" ref="G1683:K1683" si="1095">SUM(G1684:G1686,G1689:G1691,-G1696)</f>
        <v>32.43783224678031</v>
      </c>
      <c r="H1683" s="3">
        <f t="shared" si="1095"/>
        <v>29.362487242324455</v>
      </c>
      <c r="I1683" s="3">
        <f t="shared" si="1095"/>
        <v>20.625704821478479</v>
      </c>
      <c r="J1683" s="3">
        <f t="shared" si="1095"/>
        <v>8.8769661698393385</v>
      </c>
      <c r="K1683" s="3">
        <f t="shared" si="1095"/>
        <v>-5.1493112356362363E-7</v>
      </c>
    </row>
    <row r="1684" spans="2:11" x14ac:dyDescent="0.3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2.5756555092205016</v>
      </c>
      <c r="G1684" s="1">
        <f>[1]Summary!C53+[1]Summary!C59</f>
        <v>2.4886432765293738</v>
      </c>
      <c r="H1684" s="1">
        <f>[1]Summary!D53+[1]Summary!D59</f>
        <v>2.2755985057532135</v>
      </c>
      <c r="I1684" s="1">
        <f>[1]Summary!E53+[1]Summary!E59</f>
        <v>2.2436270951444421</v>
      </c>
      <c r="J1684" s="1">
        <f>[1]Summary!F53+[1]Summary!F59</f>
        <v>1.1059140582274052</v>
      </c>
      <c r="K1684" s="1">
        <f>[1]Summary!G53+[1]Summary!G59</f>
        <v>8.4661088447903321E-2</v>
      </c>
    </row>
    <row r="1685" spans="2:11" x14ac:dyDescent="0.3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-1.2210983097665342</v>
      </c>
    </row>
    <row r="1686" spans="2:11" x14ac:dyDescent="0.3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6.4926080452429522</v>
      </c>
      <c r="G1686" s="1">
        <f>[1]Summary!C55+[1]Summary!C60</f>
        <v>5.9779449305723409</v>
      </c>
      <c r="H1686" s="1">
        <f>[1]Summary!D55+[1]Summary!D60</f>
        <v>5.6565522330116638</v>
      </c>
      <c r="I1686" s="1">
        <f>[1]Summary!E55+[1]Summary!E60</f>
        <v>4.8719755295729881</v>
      </c>
      <c r="J1686" s="1">
        <f>[1]Summary!F55+[1]Summary!F60</f>
        <v>3.3189898622243796</v>
      </c>
      <c r="K1686" s="1">
        <f>[1]Summary!G55+[1]Summary!G60</f>
        <v>0.49359470264169136</v>
      </c>
    </row>
    <row r="1687" spans="2:11" x14ac:dyDescent="0.3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4.4032612447583119</v>
      </c>
      <c r="G1687" s="1">
        <f t="shared" ref="G1687:K1687" si="1100">G1686-G1688</f>
        <v>3.8669317606982605</v>
      </c>
      <c r="H1687" s="1">
        <f t="shared" si="1100"/>
        <v>3.5542827619504038</v>
      </c>
      <c r="I1687" s="1">
        <f t="shared" si="1100"/>
        <v>2.7783182532747879</v>
      </c>
      <c r="J1687" s="1">
        <f t="shared" si="1100"/>
        <v>1.2417189441008136</v>
      </c>
      <c r="K1687" s="1">
        <f t="shared" si="1100"/>
        <v>-0.53827579569553863</v>
      </c>
    </row>
    <row r="1688" spans="2:11" x14ac:dyDescent="0.3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2.0936572762982002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2.077270918123566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1.03187049833723</v>
      </c>
    </row>
    <row r="1689" spans="2:11" x14ac:dyDescent="0.3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3.79073384949282</v>
      </c>
      <c r="G1689" s="1">
        <f>[1]Summary!C56</f>
        <v>3.5567631496066197</v>
      </c>
      <c r="H1689" s="1">
        <f>[1]Summary!D56</f>
        <v>3.0630797875447597</v>
      </c>
      <c r="I1689" s="1">
        <f>[1]Summary!E56</f>
        <v>1.8731425075897259</v>
      </c>
      <c r="J1689" s="1">
        <f>[1]Summary!F56</f>
        <v>0.58896899686553905</v>
      </c>
      <c r="K1689" s="1">
        <f>[1]Summary!G56</f>
        <v>0.18677415257701049</v>
      </c>
    </row>
    <row r="1690" spans="2:11" x14ac:dyDescent="0.3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7.176847945252292</v>
      </c>
      <c r="G1690" s="1">
        <f>[1]Summary!C57</f>
        <v>6.4664070524320945</v>
      </c>
      <c r="H1690" s="1">
        <f>[1]Summary!D57</f>
        <v>6.0956002196088992</v>
      </c>
      <c r="I1690" s="1">
        <f>[1]Summary!E57</f>
        <v>3.5958326442094797</v>
      </c>
      <c r="J1690" s="1">
        <f>[1]Summary!F57</f>
        <v>1.1225460153485931</v>
      </c>
      <c r="K1690" s="1">
        <f>[1]Summary!G57</f>
        <v>0.44177712997132279</v>
      </c>
    </row>
    <row r="1691" spans="2:11" x14ac:dyDescent="0.3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14.530941099202121</v>
      </c>
      <c r="G1691" s="1">
        <f>[1]Summary!C58</f>
        <v>13.948073837639884</v>
      </c>
      <c r="H1691" s="1">
        <f>[1]Summary!D58</f>
        <v>12.271656496405917</v>
      </c>
      <c r="I1691" s="1">
        <f>[1]Summary!E58</f>
        <v>8.0411270449618435</v>
      </c>
      <c r="J1691" s="1">
        <f>[1]Summary!F58</f>
        <v>2.7405548102352433</v>
      </c>
      <c r="K1691" s="1">
        <f>[1]Summary!G58</f>
        <v>1.4346132321624568E-2</v>
      </c>
    </row>
    <row r="1692" spans="2:11" x14ac:dyDescent="0.3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1.2206484302278493</v>
      </c>
      <c r="K1692" s="1">
        <f>-[1]Summary!G59</f>
        <v>2.2327430863722029</v>
      </c>
    </row>
    <row r="1693" spans="2:11" x14ac:dyDescent="0.3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0.672443922637744</v>
      </c>
      <c r="K1693" s="1">
        <f>-[1]Summary!G60</f>
        <v>2.6782715628206191</v>
      </c>
    </row>
    <row r="1694" spans="2:11" x14ac:dyDescent="0.3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0.98532579503053064</v>
      </c>
    </row>
    <row r="1695" spans="2:11" x14ac:dyDescent="0.3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7.5263396944230619E-5</v>
      </c>
      <c r="K1695" s="1">
        <f>-[1]Summary!G62</f>
        <v>0.23577251473600364</v>
      </c>
    </row>
    <row r="1696" spans="2:11" x14ac:dyDescent="0.3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7.5730618218684441E-6</v>
      </c>
      <c r="K1696" s="1">
        <f>-[1]Summary!G63</f>
        <v>5.5411124141854669E-5</v>
      </c>
    </row>
    <row r="1697" spans="2:11" x14ac:dyDescent="0.3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1.8931335833229443</v>
      </c>
      <c r="K1697" s="3">
        <f t="shared" si="1101"/>
        <v>6.1321449337585099</v>
      </c>
    </row>
    <row r="1698" spans="2:11" x14ac:dyDescent="0.3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0.83333276683280566</v>
      </c>
      <c r="K1698" s="1">
        <f>[1]Summary!C$77</f>
        <v>1.904762111768618</v>
      </c>
    </row>
    <row r="1699" spans="2:11" x14ac:dyDescent="0.3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7.1053701189143476E-2</v>
      </c>
      <c r="K1699" s="1">
        <f>[1]Summary!C$78</f>
        <v>1.4404380680957228E-2</v>
      </c>
    </row>
    <row r="1700" spans="2:11" x14ac:dyDescent="0.3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0.98874711530099524</v>
      </c>
      <c r="K1700" s="1">
        <f>[1]Summary!C$79</f>
        <v>4.2129784413089348</v>
      </c>
    </row>
    <row r="1701" spans="2:11" x14ac:dyDescent="0.3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6.0855966080693192E-5</v>
      </c>
      <c r="K1702" s="1">
        <f t="shared" si="1105"/>
        <v>4.0360191094208908E-4</v>
      </c>
    </row>
    <row r="1703" spans="2:11" x14ac:dyDescent="0.3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1.0501312392990897E-5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5.0424122969087702E-5</v>
      </c>
    </row>
    <row r="1704" spans="2:11" x14ac:dyDescent="0.3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5.0354653687702295E-5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3.5317778797300139E-4</v>
      </c>
    </row>
    <row r="1705" spans="2:11" x14ac:dyDescent="0.3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7.5730618218684441E-6</v>
      </c>
      <c r="K1705" s="1">
        <f t="shared" si="1106"/>
        <v>5.5411124141854669E-5</v>
      </c>
    </row>
    <row r="1706" spans="2:11" x14ac:dyDescent="0.3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961.87906184683652</v>
      </c>
      <c r="G1706" s="3">
        <f t="shared" ref="G1706:K1706" si="1107">SUM(G1707:G1708,G1725,G1734:G1735,G1736,G1737,G1742,G1745,,G1750:G1753,G1746)</f>
        <v>958.7078903118686</v>
      </c>
      <c r="H1706" s="3">
        <f t="shared" si="1107"/>
        <v>958.35562787045546</v>
      </c>
      <c r="I1706" s="3">
        <f t="shared" si="1107"/>
        <v>822.22316182038162</v>
      </c>
      <c r="J1706" s="3">
        <f t="shared" si="1107"/>
        <v>670.32125693454475</v>
      </c>
      <c r="K1706" s="3">
        <f t="shared" si="1107"/>
        <v>574.10470568242795</v>
      </c>
    </row>
    <row r="1707" spans="2:11" x14ac:dyDescent="0.3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3.6600058520537084</v>
      </c>
      <c r="G1707" s="1">
        <f t="shared" ref="G1707:K1707" si="1109">G21</f>
        <v>3.5647172961192743</v>
      </c>
      <c r="H1707" s="1">
        <f t="shared" si="1109"/>
        <v>3.251839077935808</v>
      </c>
      <c r="I1707" s="1">
        <f t="shared" si="1109"/>
        <v>1.2210612137065618E-3</v>
      </c>
      <c r="J1707" s="1">
        <f t="shared" si="1109"/>
        <v>2.0144497958067471E-3</v>
      </c>
      <c r="K1707" s="1">
        <f t="shared" si="1109"/>
        <v>5.877427324781461E-4</v>
      </c>
    </row>
    <row r="1708" spans="2:11" x14ac:dyDescent="0.3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310.64712466815166</v>
      </c>
      <c r="G1708" s="1">
        <f t="shared" si="1113"/>
        <v>288.29556872527326</v>
      </c>
      <c r="H1708" s="1">
        <f t="shared" si="1113"/>
        <v>253.86969403894167</v>
      </c>
      <c r="I1708" s="1">
        <f t="shared" si="1113"/>
        <v>156.96808018879463</v>
      </c>
      <c r="J1708" s="1">
        <f t="shared" si="1113"/>
        <v>54.576215813675276</v>
      </c>
      <c r="K1708" s="1">
        <f t="shared" si="1113"/>
        <v>19.266275433755872</v>
      </c>
    </row>
    <row r="1709" spans="2:11" x14ac:dyDescent="0.3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303.64395731428664</v>
      </c>
      <c r="G1709" s="1">
        <f t="shared" si="1113"/>
        <v>280.65401726140084</v>
      </c>
      <c r="H1709" s="1">
        <f t="shared" si="1113"/>
        <v>247.12546143898584</v>
      </c>
      <c r="I1709" s="1">
        <f t="shared" si="1113"/>
        <v>151.28839606631908</v>
      </c>
      <c r="J1709" s="1">
        <f t="shared" si="1113"/>
        <v>47.507639308891633</v>
      </c>
      <c r="K1709" s="1">
        <f t="shared" si="1113"/>
        <v>0</v>
      </c>
    </row>
    <row r="1710" spans="2:11" x14ac:dyDescent="0.3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101.75652998056667</v>
      </c>
      <c r="G1710" s="1">
        <f t="shared" si="1113"/>
        <v>90.977033154194501</v>
      </c>
      <c r="H1710" s="1">
        <f t="shared" si="1113"/>
        <v>80.30119809424184</v>
      </c>
      <c r="I1710" s="1">
        <f t="shared" si="1113"/>
        <v>41.868830738149853</v>
      </c>
      <c r="J1710" s="1">
        <f t="shared" si="1113"/>
        <v>11.109160990973303</v>
      </c>
      <c r="K1710" s="1">
        <f t="shared" si="1113"/>
        <v>0</v>
      </c>
    </row>
    <row r="1711" spans="2:11" x14ac:dyDescent="0.3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2.7763710033728568</v>
      </c>
      <c r="G1711" s="1">
        <f t="shared" si="1113"/>
        <v>1.7035132566277152E-3</v>
      </c>
      <c r="H1711" s="1">
        <f t="shared" si="1113"/>
        <v>4.5162986893155215E-3</v>
      </c>
      <c r="I1711" s="1">
        <f t="shared" si="1113"/>
        <v>9.1507763263567533E-4</v>
      </c>
      <c r="J1711" s="1">
        <f t="shared" si="1113"/>
        <v>2.4554825071616505E-3</v>
      </c>
      <c r="K1711" s="1">
        <f t="shared" si="1113"/>
        <v>0</v>
      </c>
    </row>
    <row r="1712" spans="2:11" x14ac:dyDescent="0.3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117.27774512461038</v>
      </c>
      <c r="G1712" s="1">
        <f t="shared" si="1113"/>
        <v>108.37673951479448</v>
      </c>
      <c r="H1712" s="1">
        <f t="shared" si="1113"/>
        <v>92.847585680834669</v>
      </c>
      <c r="I1712" s="1">
        <f t="shared" si="1113"/>
        <v>63.290583993347724</v>
      </c>
      <c r="J1712" s="1">
        <f t="shared" si="1113"/>
        <v>29.147093249242353</v>
      </c>
      <c r="K1712" s="1">
        <f t="shared" si="1113"/>
        <v>0</v>
      </c>
    </row>
    <row r="1713" spans="2:11" x14ac:dyDescent="0.3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80.723925839357534</v>
      </c>
      <c r="G1713" s="1">
        <f t="shared" si="1113"/>
        <v>79.893326195601489</v>
      </c>
      <c r="H1713" s="1">
        <f t="shared" si="1113"/>
        <v>72.123202205904335</v>
      </c>
      <c r="I1713" s="1">
        <f t="shared" si="1113"/>
        <v>43.630867005223934</v>
      </c>
      <c r="J1713" s="1">
        <f t="shared" si="1113"/>
        <v>5.3822120875243815</v>
      </c>
      <c r="K1713" s="1">
        <f t="shared" si="1113"/>
        <v>0</v>
      </c>
    </row>
    <row r="1714" spans="2:11" x14ac:dyDescent="0.3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2.4971992519649358</v>
      </c>
      <c r="J1714" s="1">
        <f t="shared" si="1113"/>
        <v>1.866717498644443</v>
      </c>
      <c r="K1714" s="1">
        <f t="shared" si="1113"/>
        <v>0</v>
      </c>
    </row>
    <row r="1715" spans="2:11" x14ac:dyDescent="0.3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7.0031673538650097</v>
      </c>
      <c r="G1715" s="1">
        <f t="shared" si="1113"/>
        <v>7.6415514638724114</v>
      </c>
      <c r="H1715" s="1">
        <f t="shared" si="1113"/>
        <v>6.7442325999558452</v>
      </c>
      <c r="I1715" s="1">
        <f t="shared" si="1113"/>
        <v>5.6796841224755514</v>
      </c>
      <c r="J1715" s="1">
        <f t="shared" si="1113"/>
        <v>7.0685765047836391</v>
      </c>
      <c r="K1715" s="1">
        <f t="shared" si="1113"/>
        <v>19.266275433755872</v>
      </c>
    </row>
    <row r="1716" spans="2:11" x14ac:dyDescent="0.3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2.5690196650852841</v>
      </c>
      <c r="G1716" s="1">
        <f t="shared" si="1113"/>
        <v>3.0148706389799793</v>
      </c>
      <c r="H1716" s="1">
        <f t="shared" si="1113"/>
        <v>3.0043267603106707</v>
      </c>
      <c r="I1716" s="1">
        <f t="shared" si="1113"/>
        <v>3.1528497049112221</v>
      </c>
      <c r="J1716" s="1">
        <f t="shared" si="1113"/>
        <v>3.2482706131936334</v>
      </c>
      <c r="K1716" s="1">
        <f t="shared" si="1113"/>
        <v>18.526011522412475</v>
      </c>
    </row>
    <row r="1717" spans="2:11" x14ac:dyDescent="0.3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4.434147688779726</v>
      </c>
      <c r="G1717" s="1">
        <f t="shared" si="1113"/>
        <v>4.626680824892432</v>
      </c>
      <c r="H1717" s="1">
        <f t="shared" si="1113"/>
        <v>3.7399058396451741</v>
      </c>
      <c r="I1717" s="1">
        <f t="shared" si="1113"/>
        <v>2.5268344175643298</v>
      </c>
      <c r="J1717" s="1">
        <f t="shared" si="1113"/>
        <v>3.8203058915900052</v>
      </c>
      <c r="K1717" s="1">
        <f t="shared" si="1113"/>
        <v>0.74026391134339764</v>
      </c>
    </row>
    <row r="1718" spans="2:11" x14ac:dyDescent="0.3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7.0031673538650097</v>
      </c>
      <c r="G1718" s="1">
        <f t="shared" si="1113"/>
        <v>7.6415514638724114</v>
      </c>
      <c r="H1718" s="1">
        <f t="shared" si="1113"/>
        <v>6.7442325999558452</v>
      </c>
      <c r="I1718" s="1">
        <f t="shared" si="1113"/>
        <v>5.6796841224755514</v>
      </c>
      <c r="J1718" s="1">
        <f t="shared" si="1113"/>
        <v>6.9731555965012273</v>
      </c>
      <c r="K1718" s="1">
        <f t="shared" si="1113"/>
        <v>3.9885345245370312</v>
      </c>
    </row>
    <row r="1719" spans="2:11" x14ac:dyDescent="0.3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2.5690196650852841</v>
      </c>
      <c r="G1719" s="1">
        <f t="shared" si="1113"/>
        <v>3.0148706389799793</v>
      </c>
      <c r="H1719" s="1">
        <f t="shared" si="1113"/>
        <v>3.0043267603106707</v>
      </c>
      <c r="I1719" s="1">
        <f t="shared" si="1113"/>
        <v>3.1528497049112221</v>
      </c>
      <c r="J1719" s="1">
        <f t="shared" si="1113"/>
        <v>3.1528497049112221</v>
      </c>
      <c r="K1719" s="1">
        <f t="shared" si="1113"/>
        <v>3.2482706131936334</v>
      </c>
    </row>
    <row r="1720" spans="2:11" x14ac:dyDescent="0.3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4.434147688779726</v>
      </c>
      <c r="G1720" s="1">
        <f t="shared" si="1113"/>
        <v>4.626680824892432</v>
      </c>
      <c r="H1720" s="1">
        <f t="shared" si="1113"/>
        <v>3.7399058396451741</v>
      </c>
      <c r="I1720" s="1">
        <f t="shared" si="1113"/>
        <v>2.5268344175643298</v>
      </c>
      <c r="J1720" s="1">
        <f t="shared" si="1113"/>
        <v>3.8203058915900052</v>
      </c>
      <c r="K1720" s="1">
        <f t="shared" si="1113"/>
        <v>0.74026391134339764</v>
      </c>
    </row>
    <row r="1721" spans="2:11" x14ac:dyDescent="0.3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9.5420908282411343E-2</v>
      </c>
      <c r="K1721" s="1">
        <f t="shared" si="1113"/>
        <v>15.277740909218842</v>
      </c>
    </row>
    <row r="1722" spans="2:11" x14ac:dyDescent="0.3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9.5420908282411343E-2</v>
      </c>
      <c r="K1722" s="1">
        <f t="shared" si="1113"/>
        <v>15.277740909218842</v>
      </c>
    </row>
    <row r="1723" spans="2:11" x14ac:dyDescent="0.3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</v>
      </c>
      <c r="K1723" s="1">
        <f t="shared" si="1113"/>
        <v>0</v>
      </c>
    </row>
    <row r="1724" spans="2:11" x14ac:dyDescent="0.3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3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117.08643877626</v>
      </c>
      <c r="G1725" s="1">
        <f t="shared" si="1113"/>
        <v>107.23650013218811</v>
      </c>
      <c r="H1725" s="1">
        <f t="shared" si="1113"/>
        <v>98.400634378079189</v>
      </c>
      <c r="I1725" s="1">
        <f t="shared" si="1113"/>
        <v>78.013265858197613</v>
      </c>
      <c r="J1725" s="1">
        <f t="shared" si="1113"/>
        <v>37.377939949208063</v>
      </c>
      <c r="K1725" s="1">
        <f t="shared" si="1113"/>
        <v>15.4459659637045</v>
      </c>
    </row>
    <row r="1726" spans="2:11" x14ac:dyDescent="0.3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117.08643877626</v>
      </c>
      <c r="G1726" s="1">
        <f t="shared" si="1113"/>
        <v>106.71999986025214</v>
      </c>
      <c r="H1726" s="1">
        <f t="shared" si="1113"/>
        <v>97.233493137759581</v>
      </c>
      <c r="I1726" s="1">
        <f t="shared" si="1113"/>
        <v>73.647148596581715</v>
      </c>
      <c r="J1726" s="1">
        <f t="shared" si="1113"/>
        <v>32.774513421663492</v>
      </c>
      <c r="K1726" s="1">
        <f t="shared" si="1113"/>
        <v>13.309990510144248</v>
      </c>
    </row>
    <row r="1727" spans="2:11" x14ac:dyDescent="0.3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117.08643877626</v>
      </c>
      <c r="G1727" s="1">
        <f t="shared" si="1113"/>
        <v>106.71999986025214</v>
      </c>
      <c r="H1727" s="1">
        <f t="shared" si="1113"/>
        <v>97.233493137759581</v>
      </c>
      <c r="I1727" s="1">
        <f t="shared" si="1113"/>
        <v>73.646154881588956</v>
      </c>
      <c r="J1727" s="1">
        <f t="shared" si="1113"/>
        <v>32.771276418387643</v>
      </c>
      <c r="K1727" s="1">
        <f t="shared" si="1113"/>
        <v>13.309143930877299</v>
      </c>
    </row>
    <row r="1728" spans="2:11" x14ac:dyDescent="0.3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9.9371499276099421E-4</v>
      </c>
      <c r="J1728" s="1">
        <f t="shared" si="1113"/>
        <v>3.2370032758463696E-3</v>
      </c>
      <c r="K1728" s="1">
        <f t="shared" si="1113"/>
        <v>8.4657926694794853E-4</v>
      </c>
    </row>
    <row r="1729" spans="2:11" x14ac:dyDescent="0.3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0.51650027193597325</v>
      </c>
      <c r="H1729" s="1">
        <f t="shared" si="1113"/>
        <v>1.1671412403196113</v>
      </c>
      <c r="I1729" s="1">
        <f t="shared" si="1113"/>
        <v>4.3661172616159014</v>
      </c>
      <c r="J1729" s="1">
        <f t="shared" si="1113"/>
        <v>4.6034265275445696</v>
      </c>
      <c r="K1729" s="1">
        <f t="shared" si="1113"/>
        <v>2.1359754535602526</v>
      </c>
    </row>
    <row r="1730" spans="2:11" x14ac:dyDescent="0.3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0.51650027193597325</v>
      </c>
      <c r="H1730" s="1">
        <f t="shared" si="1113"/>
        <v>1.1671412403196113</v>
      </c>
      <c r="I1730" s="1">
        <f t="shared" si="1113"/>
        <v>4.3661172616159014</v>
      </c>
      <c r="J1730" s="1">
        <f t="shared" si="1113"/>
        <v>4.3661172616159014</v>
      </c>
      <c r="K1730" s="1">
        <f t="shared" si="1113"/>
        <v>2.1359754535602526</v>
      </c>
    </row>
    <row r="1731" spans="2:11" x14ac:dyDescent="0.3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0.51650027193597325</v>
      </c>
      <c r="H1731" s="1">
        <f t="shared" si="1113"/>
        <v>1.1671412403196113</v>
      </c>
      <c r="I1731" s="1">
        <f t="shared" si="1113"/>
        <v>4.3661172616159014</v>
      </c>
      <c r="J1731" s="1">
        <f t="shared" si="1113"/>
        <v>4.3661172616159014</v>
      </c>
      <c r="K1731" s="1">
        <f t="shared" si="1113"/>
        <v>2.1359754535602526</v>
      </c>
    </row>
    <row r="1732" spans="2:11" x14ac:dyDescent="0.3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0.23730926592866819</v>
      </c>
      <c r="K1732" s="1">
        <f t="shared" si="1113"/>
        <v>0</v>
      </c>
    </row>
    <row r="1733" spans="2:11" x14ac:dyDescent="0.3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0.23730926592866819</v>
      </c>
      <c r="K1733" s="1">
        <f t="shared" si="1113"/>
        <v>0</v>
      </c>
    </row>
    <row r="1734" spans="2:11" x14ac:dyDescent="0.3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250.94818034850772</v>
      </c>
      <c r="G1734" s="1">
        <f t="shared" si="1113"/>
        <v>253.29953995019852</v>
      </c>
      <c r="H1734" s="1">
        <f t="shared" si="1113"/>
        <v>215.44379718265554</v>
      </c>
      <c r="I1734" s="1">
        <f t="shared" si="1113"/>
        <v>211.90208273702825</v>
      </c>
      <c r="J1734" s="1">
        <f t="shared" si="1113"/>
        <v>98.945489117999017</v>
      </c>
      <c r="K1734" s="1">
        <f t="shared" si="1113"/>
        <v>0</v>
      </c>
    </row>
    <row r="1735" spans="2:11" x14ac:dyDescent="0.3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-20.010002569750171</v>
      </c>
      <c r="G1735" s="1">
        <f t="shared" ref="G1735:K1735" si="1114">-G56+G49</f>
        <v>15.408821390895994</v>
      </c>
      <c r="H1735" s="1">
        <f t="shared" si="1114"/>
        <v>-4.2659964179943231</v>
      </c>
      <c r="I1735" s="1">
        <f t="shared" si="1114"/>
        <v>-4.9346061258349394</v>
      </c>
      <c r="J1735" s="1">
        <f t="shared" si="1114"/>
        <v>13.981712624285636</v>
      </c>
      <c r="K1735" s="1">
        <f t="shared" si="1114"/>
        <v>13.634796703412901</v>
      </c>
    </row>
    <row r="1736" spans="2:11" x14ac:dyDescent="0.3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7.0031552944949285</v>
      </c>
      <c r="K1736" s="1">
        <f t="shared" si="1115"/>
        <v>7.0035665091559371</v>
      </c>
    </row>
    <row r="1737" spans="2:11" x14ac:dyDescent="0.3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44.972336470590477</v>
      </c>
      <c r="G1737" s="1">
        <f t="shared" ref="G1737:K1737" si="1116">G3</f>
        <v>47.40082667944209</v>
      </c>
      <c r="H1737" s="1">
        <f t="shared" si="1116"/>
        <v>47.400849198852683</v>
      </c>
      <c r="I1737" s="1">
        <f t="shared" si="1116"/>
        <v>47.679302641714848</v>
      </c>
      <c r="J1737" s="1">
        <f t="shared" si="1116"/>
        <v>48.616195023575465</v>
      </c>
      <c r="K1737" s="1">
        <f t="shared" si="1116"/>
        <v>56.014240482947685</v>
      </c>
    </row>
    <row r="1738" spans="2:11" x14ac:dyDescent="0.3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11.111872887840471</v>
      </c>
      <c r="G1738" s="1">
        <f t="shared" ref="G1738:K1738" si="1118">G4</f>
        <v>11.952882449447699</v>
      </c>
      <c r="H1738" s="1">
        <f t="shared" si="1118"/>
        <v>13.214392618395328</v>
      </c>
      <c r="I1738" s="1">
        <f t="shared" si="1118"/>
        <v>15.316909927368947</v>
      </c>
      <c r="J1738" s="1">
        <f t="shared" si="1118"/>
        <v>16.266395753296994</v>
      </c>
      <c r="K1738" s="1">
        <f t="shared" si="1118"/>
        <v>16.956994197411991</v>
      </c>
    </row>
    <row r="1739" spans="2:11" x14ac:dyDescent="0.3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7.5116659031410746</v>
      </c>
      <c r="G1739" s="1">
        <f t="shared" ref="G1739:K1739" si="1120">G5</f>
        <v>7.543140214067213</v>
      </c>
      <c r="H1739" s="1">
        <f t="shared" si="1120"/>
        <v>7.5903474653166763</v>
      </c>
      <c r="I1739" s="1">
        <f t="shared" si="1120"/>
        <v>7.6690265869902579</v>
      </c>
      <c r="J1739" s="1">
        <f t="shared" si="1120"/>
        <v>7.6690259513776269</v>
      </c>
      <c r="K1739" s="1">
        <f t="shared" si="1120"/>
        <v>7.6690264977790825</v>
      </c>
    </row>
    <row r="1740" spans="2:11" x14ac:dyDescent="0.3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3.1682388131829722</v>
      </c>
      <c r="G1740" s="1">
        <f t="shared" ref="G1740:K1740" si="1122">G6</f>
        <v>3.4956699207416384</v>
      </c>
      <c r="H1740" s="1">
        <f t="shared" si="1122"/>
        <v>3.9868127973272567</v>
      </c>
      <c r="I1740" s="1">
        <f t="shared" si="1122"/>
        <v>4.8053852872599814</v>
      </c>
      <c r="J1740" s="1">
        <f t="shared" si="1122"/>
        <v>4.8053844472979916</v>
      </c>
      <c r="K1740" s="1">
        <f t="shared" si="1122"/>
        <v>4.8053857249392724</v>
      </c>
    </row>
    <row r="1741" spans="2:11" x14ac:dyDescent="0.3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23.180558866425965</v>
      </c>
      <c r="G1741" s="1">
        <f t="shared" ref="G1741:K1741" si="1124">G7</f>
        <v>24.409134095185536</v>
      </c>
      <c r="H1741" s="1">
        <f t="shared" si="1124"/>
        <v>22.609296317813421</v>
      </c>
      <c r="I1741" s="1">
        <f t="shared" si="1124"/>
        <v>19.887980840095665</v>
      </c>
      <c r="J1741" s="1">
        <f t="shared" si="1124"/>
        <v>19.875388871602851</v>
      </c>
      <c r="K1741" s="1">
        <f t="shared" si="1124"/>
        <v>26.582834062817337</v>
      </c>
    </row>
    <row r="1742" spans="2:11" x14ac:dyDescent="0.3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69.392836253656839</v>
      </c>
      <c r="G1742" s="1">
        <f t="shared" ref="G1742:K1742" si="1126">G8</f>
        <v>69.663482928595187</v>
      </c>
      <c r="H1742" s="1">
        <f t="shared" si="1126"/>
        <v>69.270575598489501</v>
      </c>
      <c r="I1742" s="1">
        <f t="shared" si="1126"/>
        <v>68.821098696026752</v>
      </c>
      <c r="J1742" s="1">
        <f t="shared" si="1126"/>
        <v>69.286385090370558</v>
      </c>
      <c r="K1742" s="1">
        <f t="shared" si="1126"/>
        <v>70.730834918737784</v>
      </c>
    </row>
    <row r="1743" spans="2:11" x14ac:dyDescent="0.3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35.611735153335118</v>
      </c>
      <c r="G1743" s="1">
        <f t="shared" ref="G1743:K1743" si="1128">G9</f>
        <v>35.88238400658814</v>
      </c>
      <c r="H1743" s="1">
        <f t="shared" si="1128"/>
        <v>35.489476116456203</v>
      </c>
      <c r="I1743" s="1">
        <f t="shared" si="1128"/>
        <v>35.039964040908195</v>
      </c>
      <c r="J1743" s="1">
        <f t="shared" si="1128"/>
        <v>35.403581761917678</v>
      </c>
      <c r="K1743" s="1">
        <f t="shared" si="1128"/>
        <v>35.60319094505433</v>
      </c>
    </row>
    <row r="1744" spans="2:11" x14ac:dyDescent="0.3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33.781101100321713</v>
      </c>
      <c r="G1744" s="1">
        <f t="shared" ref="G1744:K1744" si="1130">G10</f>
        <v>33.781098922007047</v>
      </c>
      <c r="H1744" s="1">
        <f t="shared" si="1130"/>
        <v>33.781099482033291</v>
      </c>
      <c r="I1744" s="1">
        <f t="shared" si="1130"/>
        <v>33.781134655118557</v>
      </c>
      <c r="J1744" s="1">
        <f t="shared" si="1130"/>
        <v>33.88280332845288</v>
      </c>
      <c r="K1744" s="1">
        <f t="shared" si="1130"/>
        <v>35.127643973683455</v>
      </c>
    </row>
    <row r="1745" spans="2:11" x14ac:dyDescent="0.3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3.7980859383670347</v>
      </c>
      <c r="G1745" s="1">
        <f t="shared" ref="G1745:K1745" si="1132">G11</f>
        <v>9.3828709851330352</v>
      </c>
      <c r="H1745" s="1">
        <f t="shared" si="1132"/>
        <v>12.540350644009836</v>
      </c>
      <c r="I1745" s="1">
        <f t="shared" si="1132"/>
        <v>12.540422822869763</v>
      </c>
      <c r="J1745" s="1">
        <f t="shared" si="1132"/>
        <v>12.545170264416388</v>
      </c>
      <c r="K1745" s="1">
        <f t="shared" si="1132"/>
        <v>18.817094792214899</v>
      </c>
    </row>
    <row r="1746" spans="2:11" x14ac:dyDescent="0.3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149.43048697725601</v>
      </c>
      <c r="G1746" s="1">
        <f t="shared" ref="G1746:K1746" si="1134">G12</f>
        <v>125.6091764890445</v>
      </c>
      <c r="H1746" s="1">
        <f t="shared" si="1134"/>
        <v>197.44450020418293</v>
      </c>
      <c r="I1746" s="1">
        <f t="shared" si="1134"/>
        <v>150.84932239301355</v>
      </c>
      <c r="J1746" s="1">
        <f t="shared" si="1134"/>
        <v>151.62712784274274</v>
      </c>
      <c r="K1746" s="1">
        <f t="shared" si="1134"/>
        <v>152.16089619312197</v>
      </c>
    </row>
    <row r="1747" spans="2:11" x14ac:dyDescent="0.3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66.745680063479398</v>
      </c>
      <c r="G1747" s="1">
        <f t="shared" ref="G1747:K1747" si="1136">G13</f>
        <v>49.798798407385021</v>
      </c>
      <c r="H1747" s="1">
        <f t="shared" si="1136"/>
        <v>68.532108787152424</v>
      </c>
      <c r="I1747" s="1">
        <f t="shared" si="1136"/>
        <v>70.679362995714314</v>
      </c>
      <c r="J1747" s="1">
        <f t="shared" si="1136"/>
        <v>69.01641615232252</v>
      </c>
      <c r="K1747" s="1">
        <f t="shared" si="1136"/>
        <v>69.182202886869661</v>
      </c>
    </row>
    <row r="1748" spans="2:11" x14ac:dyDescent="0.3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66.632402919540894</v>
      </c>
      <c r="G1748" s="1">
        <f t="shared" ref="G1748:K1748" si="1138">G14</f>
        <v>55.764001041745999</v>
      </c>
      <c r="H1748" s="1">
        <f t="shared" si="1138"/>
        <v>65.553238267125138</v>
      </c>
      <c r="I1748" s="1">
        <f t="shared" si="1138"/>
        <v>64.468709142380874</v>
      </c>
      <c r="J1748" s="1">
        <f t="shared" si="1138"/>
        <v>66.300762098740876</v>
      </c>
      <c r="K1748" s="1">
        <f t="shared" si="1138"/>
        <v>66.134975874815268</v>
      </c>
    </row>
    <row r="1749" spans="2:11" x14ac:dyDescent="0.3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16.052403994235718</v>
      </c>
      <c r="G1749" s="1">
        <f t="shared" ref="G1749:K1749" si="1140">G15</f>
        <v>20.046377039913477</v>
      </c>
      <c r="H1749" s="1">
        <f t="shared" si="1140"/>
        <v>63.359153149905353</v>
      </c>
      <c r="I1749" s="1">
        <f t="shared" si="1140"/>
        <v>15.701250254918351</v>
      </c>
      <c r="J1749" s="1">
        <f t="shared" si="1140"/>
        <v>16.309949591679334</v>
      </c>
      <c r="K1749" s="1">
        <f t="shared" si="1140"/>
        <v>16.843717431437014</v>
      </c>
    </row>
    <row r="1750" spans="2:11" x14ac:dyDescent="0.3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12.556466779863634</v>
      </c>
      <c r="G1750" s="1">
        <f t="shared" ref="G1750:K1750" si="1142">G16</f>
        <v>16.523419564466291</v>
      </c>
      <c r="H1750" s="1">
        <f t="shared" si="1142"/>
        <v>30.400920258566003</v>
      </c>
      <c r="I1750" s="1">
        <f t="shared" si="1142"/>
        <v>35.875444457581352</v>
      </c>
      <c r="J1750" s="1">
        <f t="shared" si="1142"/>
        <v>75.212534532149732</v>
      </c>
      <c r="K1750" s="1">
        <f t="shared" si="1142"/>
        <v>100.4473954663913</v>
      </c>
    </row>
    <row r="1751" spans="2:11" x14ac:dyDescent="0.3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0.52403038568950044</v>
      </c>
      <c r="G1751" s="1">
        <f t="shared" ref="G1751:K1751" si="1144">G17</f>
        <v>0.54529300126370928</v>
      </c>
      <c r="H1751" s="1">
        <f t="shared" si="1144"/>
        <v>0.5034038569395568</v>
      </c>
      <c r="I1751" s="1">
        <f t="shared" si="1144"/>
        <v>2.0502889048503592</v>
      </c>
      <c r="J1751" s="1">
        <f t="shared" si="1144"/>
        <v>7.1993517361230559</v>
      </c>
      <c r="K1751" s="1">
        <f t="shared" si="1144"/>
        <v>20.65097289658631</v>
      </c>
    </row>
    <row r="1752" spans="2:11" x14ac:dyDescent="0.3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18.87307196619021</v>
      </c>
      <c r="G1752" s="1">
        <f t="shared" ref="G1752:K1752" si="1146">G18</f>
        <v>21.777673169248612</v>
      </c>
      <c r="H1752" s="1">
        <f t="shared" si="1146"/>
        <v>34.095059849797018</v>
      </c>
      <c r="I1752" s="1">
        <f t="shared" si="1146"/>
        <v>62.457238184925735</v>
      </c>
      <c r="J1752" s="1">
        <f t="shared" si="1146"/>
        <v>93.732056873773274</v>
      </c>
      <c r="K1752" s="1">
        <f t="shared" si="1146"/>
        <v>99.715924824559607</v>
      </c>
    </row>
    <row r="1753" spans="2:11" x14ac:dyDescent="0.3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</v>
      </c>
      <c r="J1753" s="1">
        <f t="shared" si="1148"/>
        <v>0.2159083219348043</v>
      </c>
      <c r="K1753" s="1">
        <f t="shared" si="1148"/>
        <v>0.21615375510665893</v>
      </c>
    </row>
    <row r="1754" spans="2:11" x14ac:dyDescent="0.3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22.329269480430757</v>
      </c>
      <c r="G1754" s="3">
        <f t="shared" si="1149"/>
        <v>24.376969715054244</v>
      </c>
      <c r="H1754" s="3">
        <f t="shared" si="1149"/>
        <v>29.38376362686882</v>
      </c>
      <c r="I1754" s="3">
        <f t="shared" si="1149"/>
        <v>30.165584571478171</v>
      </c>
      <c r="J1754" s="3">
        <f t="shared" si="1149"/>
        <v>41.947327323610743</v>
      </c>
      <c r="K1754" s="3">
        <f t="shared" si="1149"/>
        <v>51.610508960012858</v>
      </c>
    </row>
    <row r="1755" spans="2:11" x14ac:dyDescent="0.3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3.0805587219222113</v>
      </c>
      <c r="H1755" s="1">
        <f t="shared" si="1150"/>
        <v>2.8402417135845561</v>
      </c>
      <c r="I1755" s="1">
        <f t="shared" si="1150"/>
        <v>2.6090415664829618</v>
      </c>
      <c r="J1755" s="1">
        <f t="shared" si="1150"/>
        <v>1.2356851844506809</v>
      </c>
      <c r="K1755" s="1">
        <f t="shared" si="1150"/>
        <v>0</v>
      </c>
    </row>
    <row r="1756" spans="2:11" x14ac:dyDescent="0.3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3.0805587219222113</v>
      </c>
      <c r="H1756" s="1">
        <f>'[1]Electricity and CHPs_CAP'!D$14</f>
        <v>2.8402417135845561</v>
      </c>
      <c r="I1756" s="1">
        <f>'[1]Electricity and CHPs_CAP'!E$14</f>
        <v>2.6090415664829618</v>
      </c>
      <c r="J1756" s="1">
        <f>'[1]Electricity and CHPs_CAP'!F$14</f>
        <v>1.2356851844506809</v>
      </c>
      <c r="K1756" s="1">
        <f>'[1]Electricity and CHPs_CAP'!G$14</f>
        <v>0</v>
      </c>
    </row>
    <row r="1757" spans="2:11" x14ac:dyDescent="0.3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16.126901293315889</v>
      </c>
      <c r="H1757" s="1">
        <f t="shared" si="1152"/>
        <v>16.593372905045836</v>
      </c>
      <c r="I1757" s="1">
        <f t="shared" si="1152"/>
        <v>16.641246187309747</v>
      </c>
      <c r="J1757" s="1">
        <f t="shared" si="1152"/>
        <v>17.094768125893282</v>
      </c>
      <c r="K1757" s="1">
        <f t="shared" si="1152"/>
        <v>17.323031970512258</v>
      </c>
    </row>
    <row r="1758" spans="2:11" x14ac:dyDescent="0.3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7.3468569765181773</v>
      </c>
      <c r="H1758" s="1">
        <f>'[1]Electricity and CHPs_CAP'!D$15</f>
        <v>7.3717777323495097</v>
      </c>
      <c r="I1758" s="1">
        <f>'[1]Electricity and CHPs_CAP'!E$15</f>
        <v>7.4158915916359769</v>
      </c>
      <c r="J1758" s="1">
        <f>'[1]Electricity and CHPs_CAP'!F$15</f>
        <v>7.5849041316552546</v>
      </c>
      <c r="K1758" s="1">
        <f>'[1]Electricity and CHPs_CAP'!G$15</f>
        <v>7.6707155580138924</v>
      </c>
    </row>
    <row r="1759" spans="2:11" x14ac:dyDescent="0.3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4.8083847809266214</v>
      </c>
      <c r="H1759" s="1">
        <f>'[1]Electricity and CHPs_CAP'!D$16</f>
        <v>4.8615129701584472</v>
      </c>
      <c r="I1759" s="1">
        <f>'[1]Electricity and CHPs_CAP'!E$16</f>
        <v>4.8652718682794447</v>
      </c>
      <c r="J1759" s="1">
        <f>'[1]Electricity and CHPs_CAP'!F$16</f>
        <v>5.1497424724478371</v>
      </c>
      <c r="K1759" s="1">
        <f>'[1]Electricity and CHPs_CAP'!G$16</f>
        <v>5.292193223718348</v>
      </c>
    </row>
    <row r="1760" spans="2:11" x14ac:dyDescent="0.3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3.9716595358710887</v>
      </c>
      <c r="H1760" s="1">
        <f>'[1]Electricity and CHPs_CAP'!D$17</f>
        <v>4.3600822025378774</v>
      </c>
      <c r="I1760" s="1">
        <f>'[1]Electricity and CHPs_CAP'!E$17</f>
        <v>4.3600827273943237</v>
      </c>
      <c r="J1760" s="1">
        <f>'[1]Electricity and CHPs_CAP'!F$17</f>
        <v>4.3601215217901901</v>
      </c>
      <c r="K1760" s="1">
        <f>'[1]Electricity and CHPs_CAP'!G$17</f>
        <v>4.360123188780018</v>
      </c>
    </row>
    <row r="1761" spans="2:11" x14ac:dyDescent="0.3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2.8273685010262901E-2</v>
      </c>
      <c r="G1761" s="1">
        <f t="shared" ref="G1761:K1761" si="1153">SUM(G1762:G1764)</f>
        <v>4.2164127889022421E-2</v>
      </c>
      <c r="H1761" s="1">
        <f t="shared" si="1153"/>
        <v>4.2970133389812648E-2</v>
      </c>
      <c r="I1761" s="1">
        <f t="shared" si="1153"/>
        <v>5.6030116959540896E-2</v>
      </c>
      <c r="J1761" s="1">
        <f t="shared" si="1153"/>
        <v>3.3333832009919066E-2</v>
      </c>
      <c r="K1761" s="1">
        <f t="shared" si="1153"/>
        <v>1.6971207488767047E-3</v>
      </c>
    </row>
    <row r="1762" spans="2:11" x14ac:dyDescent="0.3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1.6972435364832408E-2</v>
      </c>
      <c r="G1762" s="1">
        <f>'[1]Electricity and CHPs_CAP'!C$18</f>
        <v>1.6224629311211256E-2</v>
      </c>
      <c r="H1762" s="1">
        <f>'[1]Electricity and CHPs_CAP'!D$18</f>
        <v>1.7193313050503495E-2</v>
      </c>
      <c r="I1762" s="1">
        <f>'[1]Electricity and CHPs_CAP'!E$18</f>
        <v>3.0532976320734453E-2</v>
      </c>
      <c r="J1762" s="1">
        <f>'[1]Electricity and CHPs_CAP'!F$18</f>
        <v>3.2986008834374032E-2</v>
      </c>
      <c r="K1762" s="1">
        <f>'[1]Electricity and CHPs_CAP'!G$18</f>
        <v>1.5281067934637994E-3</v>
      </c>
    </row>
    <row r="1763" spans="2:11" x14ac:dyDescent="0.3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2.9963271740932312E-3</v>
      </c>
      <c r="G1763" s="1">
        <f>'[1]Electricity and CHPs_CAP'!C$28</f>
        <v>1.1332451791445583E-3</v>
      </c>
      <c r="H1763" s="1">
        <f>'[1]Electricity and CHPs_CAP'!D$28</f>
        <v>9.7302874502726809E-4</v>
      </c>
      <c r="I1763" s="1">
        <f>'[1]Electricity and CHPs_CAP'!E$28</f>
        <v>6.9460564224171125E-4</v>
      </c>
      <c r="J1763" s="1">
        <f>'[1]Electricity and CHPs_CAP'!F$28</f>
        <v>3.4782317554503503E-4</v>
      </c>
      <c r="K1763" s="1">
        <f>'[1]Electricity and CHPs_CAP'!G$28</f>
        <v>1.6901395541290529E-4</v>
      </c>
    </row>
    <row r="1764" spans="2:11" x14ac:dyDescent="0.3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8.3049224713372585E-3</v>
      </c>
      <c r="G1764" s="1">
        <f>'[1]Electricity and CHPs_CAP'!C$41</f>
        <v>2.4806253398666604E-2</v>
      </c>
      <c r="H1764" s="1">
        <f>'[1]Electricity and CHPs_CAP'!D$41</f>
        <v>2.480379159428189E-2</v>
      </c>
      <c r="I1764" s="1">
        <f>'[1]Electricity and CHPs_CAP'!E$41</f>
        <v>2.4802534996564731E-2</v>
      </c>
      <c r="J1764" s="1">
        <f>'[1]Electricity and CHPs_CAP'!F$41</f>
        <v>0</v>
      </c>
      <c r="K1764" s="1">
        <f>'[1]Electricity and CHPs_CAP'!G$41</f>
        <v>0</v>
      </c>
    </row>
    <row r="1765" spans="2:11" x14ac:dyDescent="0.3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0.22703542891009762</v>
      </c>
      <c r="G1765" s="1">
        <f t="shared" ref="G1765:K1765" si="1155">SUM(G1766:G1780)</f>
        <v>0.17783940065736981</v>
      </c>
      <c r="H1765" s="1">
        <f t="shared" si="1155"/>
        <v>0.12485246222242888</v>
      </c>
      <c r="I1765" s="1">
        <f t="shared" si="1155"/>
        <v>0.13528074400959247</v>
      </c>
      <c r="J1765" s="1">
        <f t="shared" si="1155"/>
        <v>0.28449568699846339</v>
      </c>
      <c r="K1765" s="1">
        <f t="shared" si="1155"/>
        <v>0.23257468839348688</v>
      </c>
    </row>
    <row r="1766" spans="2:11" x14ac:dyDescent="0.3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6.9510014611145004E-6</v>
      </c>
      <c r="K1766" s="1">
        <f>'[1]Electricity and CHPs_CAP'!G$21</f>
        <v>2.0731230955822817E-3</v>
      </c>
    </row>
    <row r="1767" spans="2:11" x14ac:dyDescent="0.3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</v>
      </c>
      <c r="H1767" s="1">
        <f>'[1]Electricity and CHPs_CAP'!D$22</f>
        <v>0</v>
      </c>
      <c r="I1767" s="1">
        <f>'[1]Electricity and CHPs_CAP'!E$22</f>
        <v>0</v>
      </c>
      <c r="J1767" s="1">
        <f>'[1]Electricity and CHPs_CAP'!F$22</f>
        <v>4.4462619520967986E-2</v>
      </c>
      <c r="K1767" s="1">
        <f>'[1]Electricity and CHPs_CAP'!G$22</f>
        <v>4.4496517611040856E-2</v>
      </c>
    </row>
    <row r="1768" spans="2:11" x14ac:dyDescent="0.3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0</v>
      </c>
      <c r="K1768" s="1">
        <f>'[1]Electricity and CHPs_CAP'!G$23</f>
        <v>0</v>
      </c>
    </row>
    <row r="1769" spans="2:11" x14ac:dyDescent="0.3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4.9115234055153396E-2</v>
      </c>
      <c r="G1769" s="1">
        <f>'[1]Electricity and CHPs_CAP'!C$24</f>
        <v>1.0619579740475671E-4</v>
      </c>
      <c r="H1769" s="1">
        <f>'[1]Electricity and CHPs_CAP'!D$24</f>
        <v>1.0614365931656267E-4</v>
      </c>
      <c r="I1769" s="1">
        <f>'[1]Electricity and CHPs_CAP'!E$24</f>
        <v>-2.9628245763052563E-7</v>
      </c>
      <c r="J1769" s="1">
        <f>'[1]Electricity and CHPs_CAP'!F$24</f>
        <v>0</v>
      </c>
      <c r="K1769" s="1">
        <f>'[1]Electricity and CHPs_CAP'!G$24</f>
        <v>0</v>
      </c>
    </row>
    <row r="1770" spans="2:11" x14ac:dyDescent="0.3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0</v>
      </c>
      <c r="K1770" s="1">
        <f>'[1]Electricity and CHPs_CAP'!G$29</f>
        <v>0</v>
      </c>
    </row>
    <row r="1771" spans="2:11" x14ac:dyDescent="0.3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2.6604549252427404E-2</v>
      </c>
      <c r="G1771" s="1">
        <f>'[1]Electricity and CHPs_CAP'!C$39</f>
        <v>1.9677096388641763E-2</v>
      </c>
      <c r="H1771" s="1">
        <f>'[1]Electricity and CHPs_CAP'!D$39</f>
        <v>1.2738569634689445E-2</v>
      </c>
      <c r="I1771" s="1">
        <f>'[1]Electricity and CHPs_CAP'!E$39</f>
        <v>2.3198231864185105E-2</v>
      </c>
      <c r="J1771" s="1">
        <f>'[1]Electricity and CHPs_CAP'!F$39</f>
        <v>5.9986256670883836E-2</v>
      </c>
      <c r="K1771" s="1">
        <f>'[1]Electricity and CHPs_CAP'!G$39</f>
        <v>4.5687158628400289E-2</v>
      </c>
    </row>
    <row r="1772" spans="2:11" x14ac:dyDescent="0.3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7.3065274900078699E-4</v>
      </c>
      <c r="K1772" s="1">
        <f>'[1]Electricity and CHPs_CAP'!G$40</f>
        <v>1.1407558059363047E-2</v>
      </c>
    </row>
    <row r="1773" spans="2:11" x14ac:dyDescent="0.3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1.25993713279359E-4</v>
      </c>
      <c r="J1773" s="1">
        <f>'[1]Electricity and CHPs_CAP'!F$47</f>
        <v>3.4961228327503967E-4</v>
      </c>
      <c r="K1773" s="1">
        <f>'[1]Electricity and CHPs_CAP'!G$47</f>
        <v>1.7251940181107366E-4</v>
      </c>
    </row>
    <row r="1774" spans="2:11" x14ac:dyDescent="0.3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4.1594945701234499E-3</v>
      </c>
      <c r="G1774" s="1">
        <f>'[1]Electricity and CHPs_CAP'!C$48</f>
        <v>9.8528094040966903E-4</v>
      </c>
      <c r="H1774" s="1">
        <f>'[1]Electricity and CHPs_CAP'!D$48</f>
        <v>9.8513902469734801E-4</v>
      </c>
      <c r="I1774" s="1">
        <f>'[1]Electricity and CHPs_CAP'!E$48</f>
        <v>9.362154870774359E-4</v>
      </c>
      <c r="J1774" s="1">
        <f>'[1]Electricity and CHPs_CAP'!F$48</f>
        <v>2.4294142542926819E-4</v>
      </c>
      <c r="K1774" s="1">
        <f>'[1]Electricity and CHPs_CAP'!G$48</f>
        <v>0</v>
      </c>
    </row>
    <row r="1775" spans="2:11" x14ac:dyDescent="0.3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0</v>
      </c>
      <c r="J1775" s="1">
        <f>'[1]Electricity and CHPs_CAP'!F$49</f>
        <v>0</v>
      </c>
      <c r="K1775" s="1">
        <f>'[1]Electricity and CHPs_CAP'!G$49</f>
        <v>0</v>
      </c>
    </row>
    <row r="1776" spans="2:11" x14ac:dyDescent="0.3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8.4437733139836307E-3</v>
      </c>
      <c r="G1776" s="1">
        <f>'[1]Electricity and CHPs_CAP'!C$51</f>
        <v>2.4411108155931081E-2</v>
      </c>
      <c r="H1776" s="1">
        <f>'[1]Electricity and CHPs_CAP'!D$51</f>
        <v>2.4411168693187893E-2</v>
      </c>
      <c r="I1776" s="1">
        <f>'[1]Electricity and CHPs_CAP'!E$51</f>
        <v>2.4411281922046606E-2</v>
      </c>
      <c r="J1776" s="1">
        <f>'[1]Electricity and CHPs_CAP'!F$51</f>
        <v>1.12495869023292E-2</v>
      </c>
      <c r="K1776" s="1">
        <f>'[1]Electricity and CHPs_CAP'!G$51</f>
        <v>0</v>
      </c>
    </row>
    <row r="1777" spans="2:11" x14ac:dyDescent="0.3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0</v>
      </c>
      <c r="J1777" s="1">
        <f>'[1]Electricity and CHPs_CAP'!F$52</f>
        <v>0</v>
      </c>
      <c r="K1777" s="1">
        <f>'[1]Electricity and CHPs_CAP'!G$52</f>
        <v>0</v>
      </c>
    </row>
    <row r="1778" spans="2:11" x14ac:dyDescent="0.3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7.3512559216872789E-2</v>
      </c>
      <c r="G1778" s="1">
        <f>'[1]Electricity and CHPs_CAP'!C$54</f>
        <v>8.474803337748868E-2</v>
      </c>
      <c r="H1778" s="1">
        <f>'[1]Electricity and CHPs_CAP'!D$54</f>
        <v>8.4746600571570935E-2</v>
      </c>
      <c r="I1778" s="1">
        <f>'[1]Electricity and CHPs_CAP'!E$54</f>
        <v>8.4746587667456699E-2</v>
      </c>
      <c r="J1778" s="1">
        <f>'[1]Electricity and CHPs_CAP'!F$54</f>
        <v>0.16650476981836476</v>
      </c>
      <c r="K1778" s="1">
        <f>'[1]Electricity and CHPs_CAP'!G$54</f>
        <v>0.12873781159728934</v>
      </c>
    </row>
    <row r="1779" spans="2:11" x14ac:dyDescent="0.3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6.5199818501536944E-2</v>
      </c>
      <c r="G1779" s="1">
        <f>'[1]Electricity and CHPs_CAP'!C$55</f>
        <v>4.791168599749384E-2</v>
      </c>
      <c r="H1779" s="1">
        <f>'[1]Electricity and CHPs_CAP'!D$55</f>
        <v>1.8648406389666985E-3</v>
      </c>
      <c r="I1779" s="1">
        <f>'[1]Electricity and CHPs_CAP'!E$55</f>
        <v>1.8627296380048994E-3</v>
      </c>
      <c r="J1779" s="1">
        <f>'[1]Electricity and CHPs_CAP'!F$55</f>
        <v>9.6229662675139868E-4</v>
      </c>
      <c r="K1779" s="1">
        <f>'[1]Electricity and CHPs_CAP'!G$55</f>
        <v>0</v>
      </c>
    </row>
    <row r="1780" spans="2:11" x14ac:dyDescent="0.3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0</v>
      </c>
      <c r="J1780" s="1">
        <f>'[1]Electricity and CHPs_CAP'!F$58</f>
        <v>0</v>
      </c>
      <c r="K1780" s="1">
        <f>'[1]Electricity and CHPs_CAP'!G$58</f>
        <v>0</v>
      </c>
    </row>
    <row r="1781" spans="2:11" x14ac:dyDescent="0.3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0.40191333407405722</v>
      </c>
      <c r="G1781" s="1">
        <f t="shared" ref="G1781:K1781" si="1158">SUM(G1782:G1787)</f>
        <v>0.36230295408944513</v>
      </c>
      <c r="H1781" s="1">
        <f t="shared" si="1158"/>
        <v>0.36230078517721243</v>
      </c>
      <c r="I1781" s="1">
        <f t="shared" si="1158"/>
        <v>0.36003031106830702</v>
      </c>
      <c r="J1781" s="1">
        <f t="shared" si="1158"/>
        <v>0.42477682563088437</v>
      </c>
      <c r="K1781" s="1">
        <f t="shared" si="1158"/>
        <v>0.48437191208261116</v>
      </c>
    </row>
    <row r="1782" spans="2:11" x14ac:dyDescent="0.3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0.27650864395608482</v>
      </c>
      <c r="G1782" s="1">
        <f>'[1]Electricity and CHPs_CAP'!C$19</f>
        <v>0.27650398656326325</v>
      </c>
      <c r="H1782" s="1">
        <f>'[1]Electricity and CHPs_CAP'!D$19</f>
        <v>0.27650302995579412</v>
      </c>
      <c r="I1782" s="1">
        <f>'[1]Electricity and CHPs_CAP'!E$19</f>
        <v>0.27599268821726719</v>
      </c>
      <c r="J1782" s="1">
        <f>'[1]Electricity and CHPs_CAP'!F$19</f>
        <v>0.24668791095821532</v>
      </c>
      <c r="K1782" s="1">
        <f>'[1]Electricity and CHPs_CAP'!G$19</f>
        <v>0.18433793106726526</v>
      </c>
    </row>
    <row r="1783" spans="2:11" x14ac:dyDescent="0.3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8.5280086416198303E-2</v>
      </c>
      <c r="K1783" s="1">
        <f>'[1]Electricity and CHPs_CAP'!G$20</f>
        <v>0.17088883653888962</v>
      </c>
    </row>
    <row r="1784" spans="2:11" x14ac:dyDescent="0.3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7.6767842478207893E-2</v>
      </c>
      <c r="G1784" s="1">
        <f>'[1]Electricity and CHPs_CAP'!C$26</f>
        <v>7.2062688911738268E-2</v>
      </c>
      <c r="H1784" s="1">
        <f>'[1]Electricity and CHPs_CAP'!D$26</f>
        <v>7.2061452750668331E-2</v>
      </c>
      <c r="I1784" s="1">
        <f>'[1]Electricity and CHPs_CAP'!E$26</f>
        <v>7.049047586380755E-2</v>
      </c>
      <c r="J1784" s="1">
        <f>'[1]Electricity and CHPs_CAP'!F$26</f>
        <v>5.0465141290958582E-2</v>
      </c>
      <c r="K1784" s="1">
        <f>'[1]Electricity and CHPs_CAP'!G$26</f>
        <v>2.8773953769171367E-2</v>
      </c>
    </row>
    <row r="1785" spans="2:11" x14ac:dyDescent="0.3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2.1019752206257201E-2</v>
      </c>
      <c r="K1785" s="1">
        <f>'[1]Electricity and CHPs_CAP'!G$27</f>
        <v>3.8887354189709088E-2</v>
      </c>
    </row>
    <row r="1786" spans="2:11" x14ac:dyDescent="0.3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4.8636847639764509E-2</v>
      </c>
      <c r="G1786" s="1">
        <f>'[1]Electricity and CHPs_CAP'!C$44</f>
        <v>1.3736278614443598E-2</v>
      </c>
      <c r="H1786" s="1">
        <f>'[1]Electricity and CHPs_CAP'!D$44</f>
        <v>1.3736302470749993E-2</v>
      </c>
      <c r="I1786" s="1">
        <f>'[1]Electricity and CHPs_CAP'!E$44</f>
        <v>1.3547146987232285E-2</v>
      </c>
      <c r="J1786" s="1">
        <f>'[1]Electricity and CHPs_CAP'!F$44</f>
        <v>1.2533329772835949E-2</v>
      </c>
      <c r="K1786" s="1">
        <f>'[1]Electricity and CHPs_CAP'!G$44</f>
        <v>1.6425321982556015E-4</v>
      </c>
    </row>
    <row r="1787" spans="2:11" x14ac:dyDescent="0.3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8.7906049864190094E-3</v>
      </c>
      <c r="K1787" s="1">
        <f>'[1]Electricity and CHPs_CAP'!G$45</f>
        <v>6.1319583297750301E-2</v>
      </c>
    </row>
    <row r="1788" spans="2:11" x14ac:dyDescent="0.3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1.9791461926902822E-2</v>
      </c>
      <c r="G1788" s="1">
        <f t="shared" ref="G1788:K1788" si="1160">SUM(G1789:G1795)</f>
        <v>1.9344422740252408E-2</v>
      </c>
      <c r="H1788" s="1">
        <f t="shared" si="1160"/>
        <v>4.1013091285769417E-2</v>
      </c>
      <c r="I1788" s="1">
        <f t="shared" si="1160"/>
        <v>9.2700270839614934E-2</v>
      </c>
      <c r="J1788" s="1">
        <f t="shared" si="1160"/>
        <v>0.22027086459804204</v>
      </c>
      <c r="K1788" s="1">
        <f t="shared" si="1160"/>
        <v>0.3013969412699109</v>
      </c>
    </row>
    <row r="1789" spans="2:11" x14ac:dyDescent="0.3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1.3174343422875399E-2</v>
      </c>
      <c r="G1789" s="1">
        <f>'[1]Electricity and CHPs_CAP'!C$25</f>
        <v>5.7095848879445965E-5</v>
      </c>
      <c r="H1789" s="1">
        <f>'[1]Electricity and CHPs_CAP'!D$25</f>
        <v>2.7283618195801662E-4</v>
      </c>
      <c r="I1789" s="1">
        <f>'[1]Electricity and CHPs_CAP'!E$25</f>
        <v>3.6701269255893593E-2</v>
      </c>
      <c r="J1789" s="1">
        <f>'[1]Electricity and CHPs_CAP'!F$25</f>
        <v>9.060516888654549E-2</v>
      </c>
      <c r="K1789" s="1">
        <f>'[1]Electricity and CHPs_CAP'!G$25</f>
        <v>0.11617400806313978</v>
      </c>
    </row>
    <row r="1790" spans="2:11" x14ac:dyDescent="0.3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1.79498386667609E-4</v>
      </c>
      <c r="K1790" s="1">
        <f>'[1]Electricity and CHPs_CAP'!G$31</f>
        <v>3.4284943787072226E-4</v>
      </c>
    </row>
    <row r="1791" spans="2:11" x14ac:dyDescent="0.3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6.6171185040274205E-3</v>
      </c>
      <c r="G1791" s="1">
        <f>'[1]Electricity and CHPs_CAP'!C$42</f>
        <v>1.9287326891372962E-2</v>
      </c>
      <c r="H1791" s="1">
        <f>'[1]Electricity and CHPs_CAP'!D$42</f>
        <v>4.07402551038114E-2</v>
      </c>
      <c r="I1791" s="1">
        <f>'[1]Electricity and CHPs_CAP'!E$42</f>
        <v>5.5230644642181657E-2</v>
      </c>
      <c r="J1791" s="1">
        <f>'[1]Electricity and CHPs_CAP'!F$42</f>
        <v>6.2121111713216631E-2</v>
      </c>
      <c r="K1791" s="1">
        <f>'[1]Electricity and CHPs_CAP'!G$42</f>
        <v>5.7884044526312642E-2</v>
      </c>
    </row>
    <row r="1792" spans="2:11" x14ac:dyDescent="0.3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6.6071257090082103E-2</v>
      </c>
      <c r="K1792" s="1">
        <f>'[1]Electricity and CHPs_CAP'!G$43</f>
        <v>0.126423612882539</v>
      </c>
    </row>
    <row r="1793" spans="2:11" x14ac:dyDescent="0.3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1.6646696654493072E-4</v>
      </c>
      <c r="J1793" s="1">
        <f>'[1]Electricity and CHPs_CAP'!F$50</f>
        <v>2.7633658343646566E-4</v>
      </c>
      <c r="K1793" s="1">
        <f>'[1]Electricity and CHPs_CAP'!G$50</f>
        <v>1.3577869963781478E-4</v>
      </c>
    </row>
    <row r="1794" spans="2:11" x14ac:dyDescent="0.3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4.9925048081619005E-4</v>
      </c>
      <c r="J1794" s="1">
        <f>'[1]Electricity and CHPs_CAP'!F$53</f>
        <v>8.166929136346967E-4</v>
      </c>
      <c r="K1794" s="1">
        <f>'[1]Electricity and CHPs_CAP'!G$53</f>
        <v>3.4118331825859092E-4</v>
      </c>
    </row>
    <row r="1795" spans="2:11" x14ac:dyDescent="0.3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1.02639494178556E-4</v>
      </c>
      <c r="J1795" s="1">
        <f>'[1]Electricity and CHPs_CAP'!F$56</f>
        <v>2.007990244590486E-4</v>
      </c>
      <c r="K1795" s="1">
        <f>'[1]Electricity and CHPs_CAP'!G$56</f>
        <v>9.5464342152286449E-5</v>
      </c>
    </row>
    <row r="1796" spans="2:11" x14ac:dyDescent="0.3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9.066001016329317E-2</v>
      </c>
      <c r="H1796" s="1">
        <f t="shared" si="1162"/>
        <v>8.3691755579476765E-2</v>
      </c>
      <c r="I1796" s="1">
        <f t="shared" si="1162"/>
        <v>0.34087520211595429</v>
      </c>
      <c r="J1796" s="1">
        <f t="shared" si="1162"/>
        <v>1.1969583011910268</v>
      </c>
      <c r="K1796" s="1">
        <f t="shared" si="1162"/>
        <v>3.4334190810032998</v>
      </c>
    </row>
    <row r="1797" spans="2:11" x14ac:dyDescent="0.3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9.066001016329317E-2</v>
      </c>
      <c r="H1797" s="1">
        <f>'[1]Electricity and CHPs_CAP'!D$33</f>
        <v>8.3691755579476765E-2</v>
      </c>
      <c r="I1797" s="1">
        <f>'[1]Electricity and CHPs_CAP'!E$33</f>
        <v>0.34087520211595429</v>
      </c>
      <c r="J1797" s="1">
        <f>'[1]Electricity and CHPs_CAP'!F$33</f>
        <v>1.1969583011910268</v>
      </c>
      <c r="K1797" s="1">
        <f>'[1]Electricity and CHPs_CAP'!G$33</f>
        <v>3.4334190810032998</v>
      </c>
    </row>
    <row r="1798" spans="2:11" x14ac:dyDescent="0.3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4.3708844174853922</v>
      </c>
      <c r="H1798" s="1">
        <f t="shared" si="1163"/>
        <v>9.1889102613167104</v>
      </c>
      <c r="I1798" s="1">
        <f t="shared" si="1163"/>
        <v>9.7239597462654501</v>
      </c>
      <c r="J1798" s="1">
        <f t="shared" si="1163"/>
        <v>20.836772830130943</v>
      </c>
      <c r="K1798" s="1">
        <f t="shared" si="1163"/>
        <v>28.003888807136974</v>
      </c>
    </row>
    <row r="1799" spans="2:11" x14ac:dyDescent="0.3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4.4924859129629298E-2</v>
      </c>
      <c r="I1799" s="1">
        <f>'[1]Electricity and CHPs_CAP'!E$34</f>
        <v>6.8635429282930718E-2</v>
      </c>
      <c r="J1799" s="1">
        <f>'[1]Electricity and CHPs_CAP'!F$34</f>
        <v>0.41078445735145119</v>
      </c>
      <c r="K1799" s="1">
        <f>'[1]Electricity and CHPs_CAP'!G$34</f>
        <v>1.6923809738687905</v>
      </c>
    </row>
    <row r="1800" spans="2:11" x14ac:dyDescent="0.3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1.6529270355333181</v>
      </c>
      <c r="H1800" s="1">
        <f>'[1]Electricity and CHPs_CAP'!D$35</f>
        <v>3.5611858225529502</v>
      </c>
      <c r="I1800" s="1">
        <f>'[1]Electricity and CHPs_CAP'!E$35</f>
        <v>4.2056922033957598</v>
      </c>
      <c r="J1800" s="1">
        <f>'[1]Electricity and CHPs_CAP'!F$35</f>
        <v>11.775183080333436</v>
      </c>
      <c r="K1800" s="1">
        <f>'[1]Electricity and CHPs_CAP'!G$35</f>
        <v>17.247588073507899</v>
      </c>
    </row>
    <row r="1801" spans="2:11" x14ac:dyDescent="0.3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1.1559052450362304</v>
      </c>
      <c r="H1801" s="1">
        <f>'[1]Electricity and CHPs_CAP'!D$36</f>
        <v>1.2901637718376426</v>
      </c>
      <c r="I1801" s="1">
        <f>'[1]Electricity and CHPs_CAP'!E$36</f>
        <v>1.2532841764537932</v>
      </c>
      <c r="J1801" s="1">
        <f>'[1]Electricity and CHPs_CAP'!F$36</f>
        <v>0.44776358539540584</v>
      </c>
      <c r="K1801" s="1">
        <f>'[1]Electricity and CHPs_CAP'!G$36</f>
        <v>2.6547023056831E-3</v>
      </c>
    </row>
    <row r="1802" spans="2:11" x14ac:dyDescent="0.3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0.43895085481745161</v>
      </c>
      <c r="H1802" s="1">
        <f>'[1]Electricity and CHPs_CAP'!D$37</f>
        <v>1.1126950414354178</v>
      </c>
      <c r="I1802" s="1">
        <f>'[1]Electricity and CHPs_CAP'!E$37</f>
        <v>1.1009726036331349</v>
      </c>
      <c r="J1802" s="1">
        <f>'[1]Electricity and CHPs_CAP'!F$37</f>
        <v>1.216182738406042</v>
      </c>
      <c r="K1802" s="1">
        <f>'[1]Electricity and CHPs_CAP'!G$37</f>
        <v>1.3434246941879691</v>
      </c>
    </row>
    <row r="1803" spans="2:11" x14ac:dyDescent="0.3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1.1231012820983914</v>
      </c>
      <c r="H1803" s="1">
        <f>'[1]Electricity and CHPs_CAP'!D$38</f>
        <v>3.1799407663610699</v>
      </c>
      <c r="I1803" s="1">
        <f>'[1]Electricity and CHPs_CAP'!E$38</f>
        <v>3.0953753334998302</v>
      </c>
      <c r="J1803" s="1">
        <f>'[1]Electricity and CHPs_CAP'!F$38</f>
        <v>6.9868589686446088</v>
      </c>
      <c r="K1803" s="1">
        <f>'[1]Electricity and CHPs_CAP'!G$38</f>
        <v>7.7178403632666299</v>
      </c>
    </row>
    <row r="1804" spans="2:11" x14ac:dyDescent="0.3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1.2848359856842901E-3</v>
      </c>
      <c r="K1804" s="1">
        <f>'[1]Electricity and CHPs_CAP'!G$32</f>
        <v>1.2857054847506592E-3</v>
      </c>
    </row>
    <row r="1805" spans="2:11" x14ac:dyDescent="0.3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0</v>
      </c>
      <c r="J1805" s="1">
        <f t="shared" si="1166"/>
        <v>1.2848359856842901E-3</v>
      </c>
      <c r="K1805" s="1">
        <f t="shared" si="1166"/>
        <v>1.2857054847506592E-3</v>
      </c>
    </row>
    <row r="1806" spans="2:11" x14ac:dyDescent="0.3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3.781704143527099E-4</v>
      </c>
      <c r="J1806" s="1">
        <f t="shared" si="1167"/>
        <v>0.10883328446604179</v>
      </c>
      <c r="K1806" s="1">
        <f t="shared" si="1167"/>
        <v>0.11250723000979397</v>
      </c>
    </row>
    <row r="1807" spans="2:11" x14ac:dyDescent="0.3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2.39133563744965E-2</v>
      </c>
      <c r="K1807" s="1">
        <f>'[1]Electricity and CHPs_CAP'!G$30</f>
        <v>3.0733147873686587E-2</v>
      </c>
    </row>
    <row r="1808" spans="2:11" x14ac:dyDescent="0.3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2.8643311089237802E-4</v>
      </c>
      <c r="J1808" s="1">
        <f>'[1]Electricity and CHPs_CAP'!F$46</f>
        <v>8.3895978755615344E-2</v>
      </c>
      <c r="K1808" s="1">
        <f>'[1]Electricity and CHPs_CAP'!G$46</f>
        <v>8.0735336306956354E-2</v>
      </c>
    </row>
    <row r="1809" spans="2:11" x14ac:dyDescent="0.3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9.1737303460331902E-5</v>
      </c>
      <c r="J1809" s="1">
        <f>'[1]Electricity and CHPs_CAP'!F$57</f>
        <v>1.0239493359299517E-3</v>
      </c>
      <c r="K1809" s="1">
        <f>'[1]Electricity and CHPs_CAP'!G$57</f>
        <v>1.0387458291510382E-3</v>
      </c>
    </row>
    <row r="1810" spans="2:11" x14ac:dyDescent="0.3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0.10631184752722748</v>
      </c>
      <c r="G1810" s="1">
        <f t="shared" ref="G1810:K1810" si="1168">SUM(G1811:G1817)</f>
        <v>0.10631436679136644</v>
      </c>
      <c r="H1810" s="1">
        <f t="shared" si="1168"/>
        <v>0.10641051926701947</v>
      </c>
      <c r="I1810" s="1">
        <f t="shared" si="1168"/>
        <v>0.20604225601265008</v>
      </c>
      <c r="J1810" s="1">
        <f t="shared" si="1168"/>
        <v>0.51014755225576935</v>
      </c>
      <c r="K1810" s="1">
        <f t="shared" si="1168"/>
        <v>1.7163355033708925</v>
      </c>
    </row>
    <row r="1811" spans="2:11" x14ac:dyDescent="0.3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9.9995750953571161E-2</v>
      </c>
      <c r="H1811" s="1">
        <f>'[1]Electricity and CHPs_CAP'!D$63</f>
        <v>9.999563710709497E-2</v>
      </c>
      <c r="I1811" s="1">
        <f>'[1]Electricity and CHPs_CAP'!E$63</f>
        <v>9.9995372573699615E-2</v>
      </c>
      <c r="J1811" s="1">
        <f>'[1]Electricity and CHPs_CAP'!F$63</f>
        <v>9.9998688642661662E-2</v>
      </c>
      <c r="K1811" s="1">
        <f>'[1]Electricity and CHPs_CAP'!G$63</f>
        <v>9.9999336659685412E-2</v>
      </c>
    </row>
    <row r="1812" spans="2:11" x14ac:dyDescent="0.3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1.07879938580721E-3</v>
      </c>
      <c r="G1812" s="1">
        <f>'[1]Electricity and CHPs_CAP'!C$64</f>
        <v>1.0800233859726194E-3</v>
      </c>
      <c r="H1812" s="1">
        <f>'[1]Electricity and CHPs_CAP'!D$64</f>
        <v>1.103975815576105E-3</v>
      </c>
      <c r="I1812" s="1">
        <f>'[1]Electricity and CHPs_CAP'!E$64</f>
        <v>8.8213401260612428E-4</v>
      </c>
      <c r="J1812" s="1">
        <f>'[1]Electricity and CHPs_CAP'!F$64</f>
        <v>0.17350334211041332</v>
      </c>
      <c r="K1812" s="1">
        <f>'[1]Electricity and CHPs_CAP'!G$64</f>
        <v>1.2974506314880669</v>
      </c>
    </row>
    <row r="1813" spans="2:11" x14ac:dyDescent="0.3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7.8757492417913804E-4</v>
      </c>
      <c r="G1813" s="1">
        <f>'[1]Electricity and CHPs_CAP'!C$65</f>
        <v>7.8849306662083832E-4</v>
      </c>
      <c r="H1813" s="1">
        <f>'[1]Electricity and CHPs_CAP'!D$65</f>
        <v>8.0842062935352298E-4</v>
      </c>
      <c r="I1813" s="1">
        <f>'[1]Electricity and CHPs_CAP'!E$65</f>
        <v>6.8160510289420005E-4</v>
      </c>
      <c r="J1813" s="1">
        <f>'[1]Electricity and CHPs_CAP'!F$65</f>
        <v>5.6487389835017535E-3</v>
      </c>
      <c r="K1813" s="1">
        <f>'[1]Electricity and CHPs_CAP'!G$65</f>
        <v>7.5476087670244578E-3</v>
      </c>
    </row>
    <row r="1814" spans="2:11" x14ac:dyDescent="0.3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7.2681216521925112E-4</v>
      </c>
      <c r="G1814" s="1">
        <f>'[1]Electricity and CHPs_CAP'!C$66</f>
        <v>7.2755758069746352E-4</v>
      </c>
      <c r="H1814" s="1">
        <f>'[1]Electricity and CHPs_CAP'!D$66</f>
        <v>7.3265690538648783E-4</v>
      </c>
      <c r="I1814" s="1">
        <f>'[1]Electricity and CHPs_CAP'!E$66</f>
        <v>2.556608086012388E-2</v>
      </c>
      <c r="J1814" s="1">
        <f>'[1]Electricity and CHPs_CAP'!F$66</f>
        <v>0.16486772107603892</v>
      </c>
      <c r="K1814" s="1">
        <f>'[1]Electricity and CHPs_CAP'!G$66</f>
        <v>0.25016553421686522</v>
      </c>
    </row>
    <row r="1815" spans="2:11" x14ac:dyDescent="0.3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1.4936541533858067E-3</v>
      </c>
      <c r="G1815" s="1">
        <f>'[1]Electricity and CHPs_CAP'!C$67</f>
        <v>1.4952171654319312E-3</v>
      </c>
      <c r="H1815" s="1">
        <f>'[1]Electricity and CHPs_CAP'!D$67</f>
        <v>1.5161420469084583E-3</v>
      </c>
      <c r="I1815" s="1">
        <f>'[1]Electricity and CHPs_CAP'!E$67</f>
        <v>3.1895406632683684E-2</v>
      </c>
      <c r="J1815" s="1">
        <f>'[1]Electricity and CHPs_CAP'!F$67</f>
        <v>2.2995028094027224E-2</v>
      </c>
      <c r="K1815" s="1">
        <f>'[1]Electricity and CHPs_CAP'!G$67</f>
        <v>2.3260296759842931E-2</v>
      </c>
    </row>
    <row r="1816" spans="2:11" x14ac:dyDescent="0.3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1.4951586000238209E-3</v>
      </c>
      <c r="G1816" s="1">
        <f>'[1]Electricity and CHPs_CAP'!C$68</f>
        <v>1.4967312678842966E-3</v>
      </c>
      <c r="H1816" s="1">
        <f>'[1]Electricity and CHPs_CAP'!D$68</f>
        <v>1.5175268620676238E-3</v>
      </c>
      <c r="I1816" s="1">
        <f>'[1]Electricity and CHPs_CAP'!E$68</f>
        <v>3.1891982689488743E-2</v>
      </c>
      <c r="J1816" s="1">
        <f>'[1]Electricity and CHPs_CAP'!F$68</f>
        <v>2.6300487051624542E-2</v>
      </c>
      <c r="K1816" s="1">
        <f>'[1]Electricity and CHPs_CAP'!G$68</f>
        <v>2.3436898219276001E-2</v>
      </c>
    </row>
    <row r="1817" spans="2:11" x14ac:dyDescent="0.3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7.298482986122641E-4</v>
      </c>
      <c r="G1817" s="1">
        <f>'[1]Electricity and CHPs_CAP'!C$69</f>
        <v>7.3059337118813977E-4</v>
      </c>
      <c r="H1817" s="1">
        <f>'[1]Electricity and CHPs_CAP'!D$69</f>
        <v>7.3615990063230312E-4</v>
      </c>
      <c r="I1817" s="1">
        <f>'[1]Electricity and CHPs_CAP'!E$69</f>
        <v>1.5129674141153852E-2</v>
      </c>
      <c r="J1817" s="1">
        <f>'[1]Electricity and CHPs_CAP'!F$69</f>
        <v>1.6833546297501899E-2</v>
      </c>
      <c r="K1817" s="1">
        <f>'[1]Electricity and CHPs_CAP'!G$69</f>
        <v>1.4475197260131389E-2</v>
      </c>
    </row>
    <row r="1818" spans="2:11" x14ac:dyDescent="0.3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11.163971385390752</v>
      </c>
      <c r="G1818" s="3">
        <f t="shared" ref="G1818:K1818" si="1171">SUM(G1819,G1838)</f>
        <v>11.608972430697717</v>
      </c>
      <c r="H1818" s="3">
        <f t="shared" si="1171"/>
        <v>11.328564003114119</v>
      </c>
      <c r="I1818" s="3">
        <f t="shared" si="1171"/>
        <v>12.974303502358014</v>
      </c>
      <c r="J1818" s="3">
        <f t="shared" si="1171"/>
        <v>9.2456799589933638</v>
      </c>
      <c r="K1818" s="3">
        <f t="shared" si="1171"/>
        <v>8.7931568473794215</v>
      </c>
    </row>
    <row r="1819" spans="2:11" x14ac:dyDescent="0.3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9.3029719550957246</v>
      </c>
      <c r="G1819" s="1">
        <f t="shared" ref="G1819:K1819" si="1172">SUM(G1820,G1823,G1825,G1828,G1830,G1832,G1834,G1836)</f>
        <v>9.5903762797974554</v>
      </c>
      <c r="H1819" s="1">
        <f t="shared" si="1172"/>
        <v>9.4512656973639757</v>
      </c>
      <c r="I1819" s="1">
        <f t="shared" si="1172"/>
        <v>10.913981189901174</v>
      </c>
      <c r="J1819" s="1">
        <f t="shared" si="1172"/>
        <v>7.1224513637925577</v>
      </c>
      <c r="K1819" s="1">
        <f t="shared" si="1172"/>
        <v>6.4229554182232835</v>
      </c>
    </row>
    <row r="1820" spans="2:11" x14ac:dyDescent="0.3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2.1116648511398801</v>
      </c>
      <c r="G1820" s="1">
        <f t="shared" ref="G1820:K1820" si="1173">SUM(G1821:G1822)</f>
        <v>2.2765026942594404</v>
      </c>
      <c r="H1820" s="1">
        <f t="shared" si="1173"/>
        <v>2.7608645311344366</v>
      </c>
      <c r="I1820" s="1">
        <f t="shared" si="1173"/>
        <v>4.0657410360759458</v>
      </c>
      <c r="J1820" s="1">
        <f t="shared" si="1173"/>
        <v>5.3057339572380346</v>
      </c>
      <c r="K1820" s="1">
        <f t="shared" si="1173"/>
        <v>5.2486968578033384</v>
      </c>
    </row>
    <row r="1821" spans="2:11" x14ac:dyDescent="0.3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0.67257163950294263</v>
      </c>
      <c r="G1821" s="1" cm="1">
        <f t="array" ref="G1821">SUMPRODUCT(([1]OUT_FinalEnergyCons!$B$4:$B$10000="var_cap")*1,(ISNUMBER(SEARCH("RH*-SHELCBR",[1]OUT_FinalEnergyCons!$A$4:$A$10000)))*1,[1]OUT_FinalEnergyCons!E$4:E$10000)</f>
        <v>0.61258958241315542</v>
      </c>
      <c r="H1821" s="1" cm="1">
        <f t="array" ref="H1821">SUMPRODUCT(([1]OUT_FinalEnergyCons!$B$4:$B$10000="var_cap")*1,(ISNUMBER(SEARCH("RH*-SHELCBR",[1]OUT_FinalEnergyCons!$A$4:$A$10000)))*1,[1]OUT_FinalEnergyCons!F$4:F$10000)</f>
        <v>0.14225452209092401</v>
      </c>
      <c r="I1821" s="1" cm="1">
        <f t="array" ref="I1821">SUMPRODUCT(([1]OUT_FinalEnergyCons!$B$4:$B$10000="var_cap")*1,(ISNUMBER(SEARCH("RH*-SHELCBR",[1]OUT_FinalEnergyCons!$A$4:$A$10000)))*1,[1]OUT_FinalEnergyCons!G$4:G$10000)</f>
        <v>5.4236385916812097E-2</v>
      </c>
      <c r="J1821" s="1" cm="1">
        <f t="array" ref="J1821">SUMPRODUCT(([1]OUT_FinalEnergyCons!$B$4:$B$10000="var_cap")*1,(ISNUMBER(SEARCH("RH*-SHELCBR",[1]OUT_FinalEnergyCons!$A$4:$A$10000)))*1,[1]OUT_FinalEnergyCons!H$4:H$10000)</f>
        <v>4.0422232812561392E-3</v>
      </c>
      <c r="K1821" s="1" cm="1">
        <f t="array" ref="K1821">SUMPRODUCT(([1]OUT_FinalEnergyCons!$B$4:$B$10000="var_cap")*1,(ISNUMBER(SEARCH("RH*-SHELCBR",[1]OUT_FinalEnergyCons!$A$4:$A$10000)))*1,[1]OUT_FinalEnergyCons!I$4:I$10000)</f>
        <v>1.7409877761857613E-3</v>
      </c>
    </row>
    <row r="1822" spans="2:11" x14ac:dyDescent="0.3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1.4390932116369375</v>
      </c>
      <c r="G1822" s="1" cm="1">
        <f t="array" ref="G1822">SUMPRODUCT(([1]OUT_FinalEnergyCons!$B$4:$B$10000="var_cap")*1,ISNUMBER(SEARCH("RH*-SHELCHP",[1]OUT_FinalEnergyCons!$A$4:$A$10000))*1,[1]OUT_FinalEnergyCons!E$4:E$10000)</f>
        <v>1.6639131118462851</v>
      </c>
      <c r="H1822" s="1" cm="1">
        <f t="array" ref="H1822">SUMPRODUCT(([1]OUT_FinalEnergyCons!$B$4:$B$10000="var_cap")*1,ISNUMBER(SEARCH("RH*-SHELCHP",[1]OUT_FinalEnergyCons!$A$4:$A$10000))*1,[1]OUT_FinalEnergyCons!F$4:F$10000)</f>
        <v>2.6186100090435125</v>
      </c>
      <c r="I1822" s="1" cm="1">
        <f t="array" ref="I1822">SUMPRODUCT(([1]OUT_FinalEnergyCons!$B$4:$B$10000="var_cap")*1,ISNUMBER(SEARCH("RH*-SHELCHP",[1]OUT_FinalEnergyCons!$A$4:$A$10000))*1,[1]OUT_FinalEnergyCons!G$4:G$10000)</f>
        <v>4.011504650159134</v>
      </c>
      <c r="J1822" s="1" cm="1">
        <f t="array" ref="J1822">SUMPRODUCT(([1]OUT_FinalEnergyCons!$B$4:$B$10000="var_cap")*1,ISNUMBER(SEARCH("RH*-SHELCHP",[1]OUT_FinalEnergyCons!$A$4:$A$10000))*1,[1]OUT_FinalEnergyCons!H$4:H$10000)</f>
        <v>5.3016917339567788</v>
      </c>
      <c r="K1822" s="1" cm="1">
        <f t="array" ref="K1822">SUMPRODUCT(([1]OUT_FinalEnergyCons!$B$4:$B$10000="var_cap")*1,ISNUMBER(SEARCH("RH*-SHELCHP",[1]OUT_FinalEnergyCons!$A$4:$A$10000))*1,[1]OUT_FinalEnergyCons!I$4:I$10000)</f>
        <v>5.2469558700271524</v>
      </c>
    </row>
    <row r="1823" spans="2:11" x14ac:dyDescent="0.3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3.2454674938125132</v>
      </c>
      <c r="H1823" s="1">
        <f t="shared" si="1178"/>
        <v>2.6494004086523661</v>
      </c>
      <c r="I1823" s="1">
        <f t="shared" si="1178"/>
        <v>2.6489733784419727</v>
      </c>
      <c r="J1823" s="1">
        <f t="shared" si="1178"/>
        <v>0.22598276513382592</v>
      </c>
      <c r="K1823" s="1">
        <f t="shared" si="1178"/>
        <v>1.5593408848801692E-2</v>
      </c>
    </row>
    <row r="1824" spans="2:11" x14ac:dyDescent="0.3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3.2454674938125132</v>
      </c>
      <c r="H1824" s="1" cm="1">
        <f t="array" ref="H1824">SUMPRODUCT(([1]OUT_FinalEnergyCons!$B$4:$B$10000="var_cap")*1, (ISNUMBER(SEARCH("RH*-SHLFOBR",[1]OUT_FinalEnergyCons!$A$4:$A$10000)))*1,[1]OUT_FinalEnergyCons!F$4:F$10000)</f>
        <v>2.6494004086523661</v>
      </c>
      <c r="I1824" s="1" cm="1">
        <f t="array" ref="I1824">SUMPRODUCT(([1]OUT_FinalEnergyCons!$B$4:$B$10000="var_cap")*1, (ISNUMBER(SEARCH("RH*-SHLFOBR",[1]OUT_FinalEnergyCons!$A$4:$A$10000)))*1,[1]OUT_FinalEnergyCons!G$4:G$10000)</f>
        <v>2.6489733784419727</v>
      </c>
      <c r="J1824" s="1" cm="1">
        <f t="array" ref="J1824">SUMPRODUCT(([1]OUT_FinalEnergyCons!$B$4:$B$10000="var_cap")*1, (ISNUMBER(SEARCH("RH*-SHLFOBR",[1]OUT_FinalEnergyCons!$A$4:$A$10000)))*1,[1]OUT_FinalEnergyCons!H$4:H$10000)</f>
        <v>0.22598276513382592</v>
      </c>
      <c r="K1824" s="1" cm="1">
        <f t="array" ref="K1824">SUMPRODUCT(([1]OUT_FinalEnergyCons!$B$4:$B$10000="var_cap")*1, (ISNUMBER(SEARCH("RH*-SHLFOBR",[1]OUT_FinalEnergyCons!$A$4:$A$10000)))*1,[1]OUT_FinalEnergyCons!I$4:I$10000)</f>
        <v>1.5593408848801692E-2</v>
      </c>
    </row>
    <row r="1825" spans="2:11" x14ac:dyDescent="0.3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2.7687542951089501</v>
      </c>
      <c r="G1825" s="1">
        <f t="shared" ref="G1825:K1825" si="1181">SUM(G1826:G1827)</f>
        <v>2.9322768077013985</v>
      </c>
      <c r="H1825" s="1">
        <f t="shared" si="1181"/>
        <v>3.0420000540187728</v>
      </c>
      <c r="I1825" s="1">
        <f t="shared" si="1181"/>
        <v>3.2020419876608281</v>
      </c>
      <c r="J1825" s="1">
        <f t="shared" si="1181"/>
        <v>1.0191344317862008</v>
      </c>
      <c r="K1825" s="1">
        <f t="shared" si="1181"/>
        <v>0.81117446909241819</v>
      </c>
    </row>
    <row r="1826" spans="2:11" x14ac:dyDescent="0.3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2.932272356715337</v>
      </c>
      <c r="H1826" s="1" cm="1">
        <f t="array" ref="H1826">SUMPRODUCT(([1]OUT_FinalEnergyCons!$B$4:$B$10000="var_cap")*1, (ISNUMBER(SEARCH("RH*-SHNGABR",[1]OUT_FinalEnergyCons!$A$4:$A$10000)))*1,[1]OUT_FinalEnergyCons!F$4:F$10000)</f>
        <v>2.7789034457131954</v>
      </c>
      <c r="I1826" s="1" cm="1">
        <f t="array" ref="I1826">SUMPRODUCT(([1]OUT_FinalEnergyCons!$B$4:$B$10000="var_cap")*1, (ISNUMBER(SEARCH("RH*-SHNGABR",[1]OUT_FinalEnergyCons!$A$4:$A$10000)))*1,[1]OUT_FinalEnergyCons!G$4:G$10000)</f>
        <v>2.778477392427197</v>
      </c>
      <c r="J1826" s="1" cm="1">
        <f t="array" ref="J1826">SUMPRODUCT(([1]OUT_FinalEnergyCons!$B$4:$B$10000="var_cap")*1, (ISNUMBER(SEARCH("RH*-SHNGABR",[1]OUT_FinalEnergyCons!$A$4:$A$10000)))*1,[1]OUT_FinalEnergyCons!H$4:H$10000)</f>
        <v>0.41033396102317415</v>
      </c>
      <c r="K1826" s="1" cm="1">
        <f t="array" ref="K1826">SUMPRODUCT(([1]OUT_FinalEnergyCons!$B$4:$B$10000="var_cap")*1, (ISNUMBER(SEARCH("RH*-SHNGABR",[1]OUT_FinalEnergyCons!$A$4:$A$10000)))*1,[1]OUT_FinalEnergyCons!I$4:I$10000)</f>
        <v>0.21885303005899837</v>
      </c>
    </row>
    <row r="1827" spans="2:11" x14ac:dyDescent="0.3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2.4387060037749101E-7</v>
      </c>
      <c r="G1827" s="1" cm="1">
        <f t="array" ref="G1827">SUMPRODUCT(([1]OUT_FinalEnergyCons!$B$4:$B$10000="var_cap")*1,ISNUMBER(SEARCH("RH*-SHngahp",[1]OUT_FinalEnergyCons!$A$4:$A$10000))*1,[1]OUT_FinalEnergyCons!E$4:E$10000)</f>
        <v>4.450986061295227E-6</v>
      </c>
      <c r="H1827" s="1" cm="1">
        <f t="array" ref="H1827">SUMPRODUCT(([1]OUT_FinalEnergyCons!$B$4:$B$10000="var_cap")*1,ISNUMBER(SEARCH("RH*-SHngahp",[1]OUT_FinalEnergyCons!$A$4:$A$10000))*1,[1]OUT_FinalEnergyCons!F$4:F$10000)</f>
        <v>0.26309660830557741</v>
      </c>
      <c r="I1827" s="1" cm="1">
        <f t="array" ref="I1827">SUMPRODUCT(([1]OUT_FinalEnergyCons!$B$4:$B$10000="var_cap")*1,ISNUMBER(SEARCH("RH*-SHngahp",[1]OUT_FinalEnergyCons!$A$4:$A$10000))*1,[1]OUT_FinalEnergyCons!G$4:G$10000)</f>
        <v>0.4235645952336311</v>
      </c>
      <c r="J1827" s="1" cm="1">
        <f t="array" ref="J1827">SUMPRODUCT(([1]OUT_FinalEnergyCons!$B$4:$B$10000="var_cap")*1,ISNUMBER(SEARCH("RH*-SHngahp",[1]OUT_FinalEnergyCons!$A$4:$A$10000))*1,[1]OUT_FinalEnergyCons!H$4:H$10000)</f>
        <v>0.60880047076302668</v>
      </c>
      <c r="K1827" s="1" cm="1">
        <f t="array" ref="K1827">SUMPRODUCT(([1]OUT_FinalEnergyCons!$B$4:$B$10000="var_cap")*1,ISNUMBER(SEARCH("RH*-SHngahp",[1]OUT_FinalEnergyCons!$A$4:$A$10000))*1,[1]OUT_FinalEnergyCons!I$4:I$10000)</f>
        <v>0.59232143903341983</v>
      </c>
    </row>
    <row r="1828" spans="2:11" x14ac:dyDescent="0.3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6.9289113552640381E-3</v>
      </c>
      <c r="H1828" s="1">
        <f t="shared" si="1185"/>
        <v>2.5790629737703803E-3</v>
      </c>
      <c r="I1828" s="1">
        <f t="shared" si="1185"/>
        <v>5.4332937706170342E-5</v>
      </c>
      <c r="J1828" s="1">
        <f t="shared" si="1185"/>
        <v>0</v>
      </c>
      <c r="K1828" s="1">
        <f t="shared" si="1185"/>
        <v>0</v>
      </c>
    </row>
    <row r="1829" spans="2:11" x14ac:dyDescent="0.3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6.9289113552640381E-3</v>
      </c>
      <c r="H1829" s="1" cm="1">
        <f t="array" ref="H1829">SUMPRODUCT(([1]OUT_FinalEnergyCons!$B$4:$B$10000="var_cap")*1, (ISNUMBER(SEARCH("RH*-SHCOABR",[1]OUT_FinalEnergyCons!$A$4:$A$10000)))*1,[1]OUT_FinalEnergyCons!F$4:F$10000)</f>
        <v>2.5790629737703803E-3</v>
      </c>
      <c r="I1829" s="1" cm="1">
        <f t="array" ref="I1829">SUMPRODUCT(([1]OUT_FinalEnergyCons!$B$4:$B$10000="var_cap")*1, (ISNUMBER(SEARCH("RH*-SHCOABR",[1]OUT_FinalEnergyCons!$A$4:$A$10000)))*1,[1]OUT_FinalEnergyCons!G$4:G$10000)</f>
        <v>5.4332937706170342E-5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0.68950962661681703</v>
      </c>
      <c r="G1830" s="1">
        <f t="shared" ref="G1830:K1830" si="1187">G1831</f>
        <v>0.75164001522757917</v>
      </c>
      <c r="H1830" s="1">
        <f t="shared" si="1187"/>
        <v>0.80359018519860637</v>
      </c>
      <c r="I1830" s="1">
        <f t="shared" si="1187"/>
        <v>0.80358103879941922</v>
      </c>
      <c r="J1830" s="1">
        <f t="shared" si="1187"/>
        <v>0.52381263475163053</v>
      </c>
      <c r="K1830" s="1">
        <f t="shared" si="1187"/>
        <v>0.30448778344315774</v>
      </c>
    </row>
    <row r="1831" spans="2:11" x14ac:dyDescent="0.3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0.68950962661681703</v>
      </c>
      <c r="G1831" s="1" cm="1">
        <f t="array" ref="G1831">SUMPRODUCT(([1]OUT_FinalEnergyCons!$B$4:$B$10000="var_cap")*1, (ISNUMBER(SEARCH("RH*-SHWODBR",[1]OUT_FinalEnergyCons!$A$4:$A$10000)))*1,[1]OUT_FinalEnergyCons!E$4:E$10000)</f>
        <v>0.75164001522757917</v>
      </c>
      <c r="H1831" s="1" cm="1">
        <f t="array" ref="H1831">SUMPRODUCT(([1]OUT_FinalEnergyCons!$B$4:$B$10000="var_cap")*1, (ISNUMBER(SEARCH("RH*-SHWODBR",[1]OUT_FinalEnergyCons!$A$4:$A$10000)))*1,[1]OUT_FinalEnergyCons!F$4:F$10000)</f>
        <v>0.80359018519860637</v>
      </c>
      <c r="I1831" s="1" cm="1">
        <f t="array" ref="I1831">SUMPRODUCT(([1]OUT_FinalEnergyCons!$B$4:$B$10000="var_cap")*1, (ISNUMBER(SEARCH("RH*-SHWODBR",[1]OUT_FinalEnergyCons!$A$4:$A$10000)))*1,[1]OUT_FinalEnergyCons!G$4:G$10000)</f>
        <v>0.80358103879941922</v>
      </c>
      <c r="J1831" s="1" cm="1">
        <f t="array" ref="J1831">SUMPRODUCT(([1]OUT_FinalEnergyCons!$B$4:$B$10000="var_cap")*1, (ISNUMBER(SEARCH("RH*-SHWODBR",[1]OUT_FinalEnergyCons!$A$4:$A$10000)))*1,[1]OUT_FinalEnergyCons!H$4:H$10000)</f>
        <v>0.52381263475163053</v>
      </c>
      <c r="K1831" s="1" cm="1">
        <f t="array" ref="K1831">SUMPRODUCT(([1]OUT_FinalEnergyCons!$B$4:$B$10000="var_cap")*1, (ISNUMBER(SEARCH("RH*-SHWODBR",[1]OUT_FinalEnergyCons!$A$4:$A$10000)))*1,[1]OUT_FinalEnergyCons!I$4:I$10000)</f>
        <v>0.30448778344315774</v>
      </c>
    </row>
    <row r="1832" spans="2:11" x14ac:dyDescent="0.3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0.20446453218258823</v>
      </c>
      <c r="G1832" s="1">
        <f t="shared" ref="G1832:K1832" si="1190">G1833</f>
        <v>0.2403917698128103</v>
      </c>
      <c r="H1832" s="1">
        <f t="shared" si="1190"/>
        <v>5.5667059694813795E-2</v>
      </c>
      <c r="I1832" s="1">
        <f t="shared" si="1190"/>
        <v>5.6420800108429911E-2</v>
      </c>
      <c r="J1832" s="1">
        <f t="shared" si="1190"/>
        <v>4.0715723746046026E-2</v>
      </c>
      <c r="K1832" s="1">
        <f t="shared" si="1190"/>
        <v>3.5562515342313791E-2</v>
      </c>
    </row>
    <row r="1833" spans="2:11" x14ac:dyDescent="0.3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0.20446453218258823</v>
      </c>
      <c r="G1833" s="1" cm="1">
        <f t="array" ref="G1833">SUMPRODUCT(([1]OUT_FinalEnergyCons!$B$4:$B$10000="var_cap")*1, (ISNUMBER(SEARCH("RH*-SHPLTBR",[1]OUT_FinalEnergyCons!$A$4:$A$10000)))*1,[1]OUT_FinalEnergyCons!E$4:E$10000)</f>
        <v>0.2403917698128103</v>
      </c>
      <c r="H1833" s="1" cm="1">
        <f t="array" ref="H1833">SUMPRODUCT(([1]OUT_FinalEnergyCons!$B$4:$B$10000="var_cap")*1, (ISNUMBER(SEARCH("RH*-SHPLTBR",[1]OUT_FinalEnergyCons!$A$4:$A$10000)))*1,[1]OUT_FinalEnergyCons!F$4:F$10000)</f>
        <v>5.5667059694813795E-2</v>
      </c>
      <c r="I1833" s="1" cm="1">
        <f t="array" ref="I1833">SUMPRODUCT(([1]OUT_FinalEnergyCons!$B$4:$B$10000="var_cap")*1, (ISNUMBER(SEARCH("RH*-SHPLTBR",[1]OUT_FinalEnergyCons!$A$4:$A$10000)))*1,[1]OUT_FinalEnergyCons!G$4:G$10000)</f>
        <v>5.6420800108429911E-2</v>
      </c>
      <c r="J1833" s="1" cm="1">
        <f t="array" ref="J1833">SUMPRODUCT(([1]OUT_FinalEnergyCons!$B$4:$B$10000="var_cap")*1, (ISNUMBER(SEARCH("RH*-SHPLTBR",[1]OUT_FinalEnergyCons!$A$4:$A$10000)))*1,[1]OUT_FinalEnergyCons!H$4:H$10000)</f>
        <v>4.0715723746046026E-2</v>
      </c>
      <c r="K1833" s="1" cm="1">
        <f t="array" ref="K1833">SUMPRODUCT(([1]OUT_FinalEnergyCons!$B$4:$B$10000="var_cap")*1, (ISNUMBER(SEARCH("RH*-SHPLTBR",[1]OUT_FinalEnergyCons!$A$4:$A$10000)))*1,[1]OUT_FinalEnergyCons!I$4:I$10000)</f>
        <v>3.5562515342313791E-2</v>
      </c>
    </row>
    <row r="1834" spans="2:11" x14ac:dyDescent="0.3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0.11417326693681129</v>
      </c>
      <c r="G1834" s="1">
        <f t="shared" ref="G1834:K1834" si="1193">G1835</f>
        <v>0.13716858762844947</v>
      </c>
      <c r="H1834" s="1">
        <f t="shared" si="1193"/>
        <v>0.13716439569120892</v>
      </c>
      <c r="I1834" s="1">
        <f t="shared" si="1193"/>
        <v>0.13716861587687057</v>
      </c>
      <c r="J1834" s="1">
        <f t="shared" si="1193"/>
        <v>7.071851136820231E-3</v>
      </c>
      <c r="K1834" s="1">
        <f t="shared" si="1193"/>
        <v>7.4403836932543542E-3</v>
      </c>
    </row>
    <row r="1835" spans="2:11" x14ac:dyDescent="0.3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0.11417326693681129</v>
      </c>
      <c r="G1835" s="1" cm="1">
        <f t="array" ref="G1835">SUMPRODUCT(([1]OUT_FinalEnergyCons!$B$4:$B$10000="var_cap")*1, (ISNUMBER(SEARCH("RH*-SHSOLBR",[1]OUT_FinalEnergyCons!$A$4:$A$10000)))*1,[1]OUT_FinalEnergyCons!E$4:E$10000)</f>
        <v>0.13716858762844947</v>
      </c>
      <c r="H1835" s="1" cm="1">
        <f t="array" ref="H1835">SUMPRODUCT(([1]OUT_FinalEnergyCons!$B$4:$B$10000="var_cap")*1, (ISNUMBER(SEARCH("RH*-SHSOLBR",[1]OUT_FinalEnergyCons!$A$4:$A$10000)))*1,[1]OUT_FinalEnergyCons!F$4:F$10000)</f>
        <v>0.13716439569120892</v>
      </c>
      <c r="I1835" s="1" cm="1">
        <f t="array" ref="I1835">SUMPRODUCT(([1]OUT_FinalEnergyCons!$B$4:$B$10000="var_cap")*1, (ISNUMBER(SEARCH("RH*-SHSOLBR",[1]OUT_FinalEnergyCons!$A$4:$A$10000)))*1,[1]OUT_FinalEnergyCons!G$4:G$10000)</f>
        <v>0.13716861587687057</v>
      </c>
      <c r="J1835" s="1" cm="1">
        <f t="array" ref="J1835">SUMPRODUCT(([1]OUT_FinalEnergyCons!$B$4:$B$10000="var_cap")*1, (ISNUMBER(SEARCH("RH*-SHSOLBR",[1]OUT_FinalEnergyCons!$A$4:$A$10000)))*1,[1]OUT_FinalEnergyCons!H$4:H$10000)</f>
        <v>7.071851136820231E-3</v>
      </c>
      <c r="K1835" s="1" cm="1">
        <f t="array" ref="K1835">SUMPRODUCT(([1]OUT_FinalEnergyCons!$B$4:$B$10000="var_cap")*1, (ISNUMBER(SEARCH("RH*-SHSOLBR",[1]OUT_FinalEnergyCons!$A$4:$A$10000)))*1,[1]OUT_FinalEnergyCons!I$4:I$10000)</f>
        <v>7.4403836932543542E-3</v>
      </c>
    </row>
    <row r="1836" spans="2:11" x14ac:dyDescent="0.3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3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1.8609994302950279</v>
      </c>
      <c r="G1838" s="1">
        <f t="shared" ref="G1838" si="1199">SUM(G1839,G1842,G1844,G1847,G1849,G1851,G1853,G1855)</f>
        <v>2.0185961509002612</v>
      </c>
      <c r="H1838" s="1">
        <f t="shared" ref="H1838" si="1200">SUM(H1839,H1842,H1844,H1847,H1849,H1851,H1853,H1855)</f>
        <v>1.8772983057501427</v>
      </c>
      <c r="I1838" s="1">
        <f t="shared" ref="I1838" si="1201">SUM(I1839,I1842,I1844,I1847,I1849,I1851,I1853,I1855)</f>
        <v>2.0603223124568397</v>
      </c>
      <c r="J1838" s="1">
        <f t="shared" ref="J1838" si="1202">SUM(J1839,J1842,J1844,J1847,J1849,J1851,J1853,J1855)</f>
        <v>2.1232285952008056</v>
      </c>
      <c r="K1838" s="1">
        <f t="shared" ref="K1838" si="1203">SUM(K1839,K1842,K1844,K1847,K1849,K1851,K1853,K1855)</f>
        <v>2.3702014291561375</v>
      </c>
    </row>
    <row r="1839" spans="2:11" x14ac:dyDescent="0.3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0.65094132177288344</v>
      </c>
      <c r="G1839" s="1">
        <f t="shared" ref="G1839" si="1205">SUM(G1840:G1841)</f>
        <v>0.71863587262993178</v>
      </c>
      <c r="H1839" s="1">
        <f t="shared" ref="H1839" si="1206">SUM(H1840:H1841)</f>
        <v>0.66283860068895761</v>
      </c>
      <c r="I1839" s="1">
        <f t="shared" ref="I1839" si="1207">SUM(I1840:I1841)</f>
        <v>0.89355063285952097</v>
      </c>
      <c r="J1839" s="1">
        <f t="shared" ref="J1839" si="1208">SUM(J1840:J1841)</f>
        <v>1.2321238262076206</v>
      </c>
      <c r="K1839" s="1">
        <f t="shared" ref="K1839" si="1209">SUM(K1840:K1841)</f>
        <v>1.3980467664120333</v>
      </c>
    </row>
    <row r="1840" spans="2:11" x14ac:dyDescent="0.3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0.43758295548669807</v>
      </c>
      <c r="G1840" s="1" cm="1">
        <f t="array" ref="G1840">SUMPRODUCT(([1]OUT_FinalEnergyCons!$B$4:$B$10000="var_cap")*1,(ISNUMBER(SEARCH("RH*-WHELCBR",[1]OUT_FinalEnergyCons!$A$4:$A$10000)))*1,[1]OUT_FinalEnergyCons!E$4:E$10000)</f>
        <v>0.47180916930601657</v>
      </c>
      <c r="H1840" s="1" cm="1">
        <f t="array" ref="H1840">SUMPRODUCT(([1]OUT_FinalEnergyCons!$B$4:$B$10000="var_cap")*1,(ISNUMBER(SEARCH("RH*-WHELCBR",[1]OUT_FinalEnergyCons!$A$4:$A$10000)))*1,[1]OUT_FinalEnergyCons!F$4:F$10000)</f>
        <v>0.32236948116011727</v>
      </c>
      <c r="I1840" s="1" cm="1">
        <f t="array" ref="I1840">SUMPRODUCT(([1]OUT_FinalEnergyCons!$B$4:$B$10000="var_cap")*1,(ISNUMBER(SEARCH("RH*-WHELCBR",[1]OUT_FinalEnergyCons!$A$4:$A$10000)))*1,[1]OUT_FinalEnergyCons!G$4:G$10000)</f>
        <v>0.24712970330945461</v>
      </c>
      <c r="J1840" s="1" cm="1">
        <f t="array" ref="J1840">SUMPRODUCT(([1]OUT_FinalEnergyCons!$B$4:$B$10000="var_cap")*1,(ISNUMBER(SEARCH("RH*-WHELCBR",[1]OUT_FinalEnergyCons!$A$4:$A$10000)))*1,[1]OUT_FinalEnergyCons!H$4:H$10000)</f>
        <v>0.16250083323739614</v>
      </c>
      <c r="K1840" s="1" cm="1">
        <f t="array" ref="K1840">SUMPRODUCT(([1]OUT_FinalEnergyCons!$B$4:$B$10000="var_cap")*1,(ISNUMBER(SEARCH("RH*-WHELCBR",[1]OUT_FinalEnergyCons!$A$4:$A$10000)))*1,[1]OUT_FinalEnergyCons!I$4:I$10000)</f>
        <v>0.15264575382158829</v>
      </c>
    </row>
    <row r="1841" spans="2:11" x14ac:dyDescent="0.3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0.2133583662861854</v>
      </c>
      <c r="G1841" s="1" cm="1">
        <f t="array" ref="G1841">SUMPRODUCT(([1]OUT_FinalEnergyCons!$B$4:$B$10000="var_cap")*1,ISNUMBER(SEARCH("RH*-WHELCHP",[1]OUT_FinalEnergyCons!$A$4:$A$10000))*1,[1]OUT_FinalEnergyCons!E$4:E$10000)</f>
        <v>0.24682670332391526</v>
      </c>
      <c r="H1841" s="1" cm="1">
        <f t="array" ref="H1841">SUMPRODUCT(([1]OUT_FinalEnergyCons!$B$4:$B$10000="var_cap")*1,ISNUMBER(SEARCH("RH*-WHELCHP",[1]OUT_FinalEnergyCons!$A$4:$A$10000))*1,[1]OUT_FinalEnergyCons!F$4:F$10000)</f>
        <v>0.34046911952884035</v>
      </c>
      <c r="I1841" s="1" cm="1">
        <f t="array" ref="I1841">SUMPRODUCT(([1]OUT_FinalEnergyCons!$B$4:$B$10000="var_cap")*1,ISNUMBER(SEARCH("RH*-WHELCHP",[1]OUT_FinalEnergyCons!$A$4:$A$10000))*1,[1]OUT_FinalEnergyCons!G$4:G$10000)</f>
        <v>0.64642092955006636</v>
      </c>
      <c r="J1841" s="1" cm="1">
        <f t="array" ref="J1841">SUMPRODUCT(([1]OUT_FinalEnergyCons!$B$4:$B$10000="var_cap")*1,ISNUMBER(SEARCH("RH*-WHELCHP",[1]OUT_FinalEnergyCons!$A$4:$A$10000))*1,[1]OUT_FinalEnergyCons!H$4:H$10000)</f>
        <v>1.0696229929702246</v>
      </c>
      <c r="K1841" s="1" cm="1">
        <f t="array" ref="K1841">SUMPRODUCT(([1]OUT_FinalEnergyCons!$B$4:$B$10000="var_cap")*1,ISNUMBER(SEARCH("RH*-WHELCHP",[1]OUT_FinalEnergyCons!$A$4:$A$10000))*1,[1]OUT_FinalEnergyCons!I$4:I$10000)</f>
        <v>1.2454010125904449</v>
      </c>
    </row>
    <row r="1842" spans="2:11" x14ac:dyDescent="0.3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0.47737581035962079</v>
      </c>
      <c r="H1842" s="1">
        <f t="shared" ref="H1842" si="1214">H1843</f>
        <v>0.31015153918930338</v>
      </c>
      <c r="I1842" s="1">
        <f t="shared" ref="I1842" si="1215">I1843</f>
        <v>0.21674550621523009</v>
      </c>
      <c r="J1842" s="1">
        <f t="shared" ref="J1842" si="1216">J1843</f>
        <v>3.718736980075673E-2</v>
      </c>
      <c r="K1842" s="1">
        <f t="shared" ref="K1842" si="1217">K1843</f>
        <v>1.3138739036227982E-3</v>
      </c>
    </row>
    <row r="1843" spans="2:11" x14ac:dyDescent="0.3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0.47737581035962079</v>
      </c>
      <c r="H1843" s="1" cm="1">
        <f t="array" ref="H1843">SUMPRODUCT(([1]OUT_FinalEnergyCons!$B$4:$B$10000="var_cap")*1, (ISNUMBER(SEARCH("RH*-WHLFOBR",[1]OUT_FinalEnergyCons!$A$4:$A$10000)))*1,[1]OUT_FinalEnergyCons!F$4:F$10000)</f>
        <v>0.31015153918930338</v>
      </c>
      <c r="I1843" s="1" cm="1">
        <f t="array" ref="I1843">SUMPRODUCT(([1]OUT_FinalEnergyCons!$B$4:$B$10000="var_cap")*1, (ISNUMBER(SEARCH("RH*-WHLFOBR",[1]OUT_FinalEnergyCons!$A$4:$A$10000)))*1,[1]OUT_FinalEnergyCons!G$4:G$10000)</f>
        <v>0.21674550621523009</v>
      </c>
      <c r="J1843" s="1" cm="1">
        <f t="array" ref="J1843">SUMPRODUCT(([1]OUT_FinalEnergyCons!$B$4:$B$10000="var_cap")*1, (ISNUMBER(SEARCH("RH*-WHLFOBR",[1]OUT_FinalEnergyCons!$A$4:$A$10000)))*1,[1]OUT_FinalEnergyCons!H$4:H$10000)</f>
        <v>3.718736980075673E-2</v>
      </c>
      <c r="K1843" s="1" cm="1">
        <f t="array" ref="K1843">SUMPRODUCT(([1]OUT_FinalEnergyCons!$B$4:$B$10000="var_cap")*1, (ISNUMBER(SEARCH("RH*-WHLFOBR",[1]OUT_FinalEnergyCons!$A$4:$A$10000)))*1,[1]OUT_FinalEnergyCons!I$4:I$10000)</f>
        <v>1.3138739036227982E-3</v>
      </c>
    </row>
    <row r="1844" spans="2:11" x14ac:dyDescent="0.3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0.43459568711703445</v>
      </c>
      <c r="H1844" s="1">
        <f t="shared" ref="H1844" si="1221">SUM(H1845:H1846)</f>
        <v>0.4818692691102674</v>
      </c>
      <c r="I1844" s="1">
        <f t="shared" ref="I1844" si="1222">SUM(I1845:I1846)</f>
        <v>0.52315639699858441</v>
      </c>
      <c r="J1844" s="1">
        <f t="shared" ref="J1844" si="1223">SUM(J1845:J1846)</f>
        <v>0.32224077082558261</v>
      </c>
      <c r="K1844" s="1">
        <f t="shared" ref="K1844" si="1224">SUM(K1845:K1846)</f>
        <v>0.32636523490221225</v>
      </c>
    </row>
    <row r="1845" spans="2:11" x14ac:dyDescent="0.3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0.4345945094309725</v>
      </c>
      <c r="H1845" s="1" cm="1">
        <f t="array" ref="H1845">SUMPRODUCT(([1]OUT_FinalEnergyCons!$B$4:$B$10000="var_cap")*1, (ISNUMBER(SEARCH("RH*-WHNGABR",[1]OUT_FinalEnergyCons!$A$4:$A$10000)))*1,[1]OUT_FinalEnergyCons!F$4:F$10000)</f>
        <v>0.42989536313247645</v>
      </c>
      <c r="I1845" s="1" cm="1">
        <f t="array" ref="I1845">SUMPRODUCT(([1]OUT_FinalEnergyCons!$B$4:$B$10000="var_cap")*1, (ISNUMBER(SEARCH("RH*-WHNGABR",[1]OUT_FinalEnergyCons!$A$4:$A$10000)))*1,[1]OUT_FinalEnergyCons!G$4:G$10000)</f>
        <v>0.40559144232193883</v>
      </c>
      <c r="J1845" s="1" cm="1">
        <f t="array" ref="J1845">SUMPRODUCT(([1]OUT_FinalEnergyCons!$B$4:$B$10000="var_cap")*1, (ISNUMBER(SEARCH("RH*-WHNGABR",[1]OUT_FinalEnergyCons!$A$4:$A$10000)))*1,[1]OUT_FinalEnergyCons!H$4:H$10000)</f>
        <v>8.2234679953896203E-2</v>
      </c>
      <c r="K1845" s="1" cm="1">
        <f t="array" ref="K1845">SUMPRODUCT(([1]OUT_FinalEnergyCons!$B$4:$B$10000="var_cap")*1, (ISNUMBER(SEARCH("RH*-WHNGABR",[1]OUT_FinalEnergyCons!$A$4:$A$10000)))*1,[1]OUT_FinalEnergyCons!I$4:I$10000)</f>
        <v>4.2447582518419597E-2</v>
      </c>
    </row>
    <row r="1846" spans="2:11" x14ac:dyDescent="0.3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1.1776860619356183E-6</v>
      </c>
      <c r="H1846" s="1" cm="1">
        <f t="array" ref="H1846">SUMPRODUCT(([1]OUT_FinalEnergyCons!$B$4:$B$10000="var_cap")*1,ISNUMBER(SEARCH("RH*-WHngahp",[1]OUT_FinalEnergyCons!$A$4:$A$10000))*1,[1]OUT_FinalEnergyCons!F$4:F$10000)</f>
        <v>5.1973905977790967E-2</v>
      </c>
      <c r="I1846" s="1" cm="1">
        <f t="array" ref="I1846">SUMPRODUCT(([1]OUT_FinalEnergyCons!$B$4:$B$10000="var_cap")*1,ISNUMBER(SEARCH("RH*-WHngahp",[1]OUT_FinalEnergyCons!$A$4:$A$10000))*1,[1]OUT_FinalEnergyCons!G$4:G$10000)</f>
        <v>0.11756495467664553</v>
      </c>
      <c r="J1846" s="1" cm="1">
        <f t="array" ref="J1846">SUMPRODUCT(([1]OUT_FinalEnergyCons!$B$4:$B$10000="var_cap")*1,ISNUMBER(SEARCH("RH*-WHngahp",[1]OUT_FinalEnergyCons!$A$4:$A$10000))*1,[1]OUT_FinalEnergyCons!H$4:H$10000)</f>
        <v>0.24000609087168642</v>
      </c>
      <c r="K1846" s="1" cm="1">
        <f t="array" ref="K1846">SUMPRODUCT(([1]OUT_FinalEnergyCons!$B$4:$B$10000="var_cap")*1,ISNUMBER(SEARCH("RH*-WHngahp",[1]OUT_FinalEnergyCons!$A$4:$A$10000))*1,[1]OUT_FinalEnergyCons!I$4:I$10000)</f>
        <v>0.28391765238379263</v>
      </c>
    </row>
    <row r="1847" spans="2:11" x14ac:dyDescent="0.3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3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4.0716792638004914E-2</v>
      </c>
      <c r="H1849" s="1">
        <f t="shared" ref="H1849" si="1236">H1850</f>
        <v>7.7892199412074051E-2</v>
      </c>
      <c r="I1849" s="1">
        <f t="shared" ref="I1849" si="1237">I1850</f>
        <v>8.2320716346461167E-2</v>
      </c>
      <c r="J1849" s="1">
        <f t="shared" ref="J1849" si="1238">J1850</f>
        <v>7.9754907899168351E-2</v>
      </c>
      <c r="K1849" s="1">
        <f t="shared" ref="K1849" si="1239">K1850</f>
        <v>6.3736397875020626E-2</v>
      </c>
    </row>
    <row r="1850" spans="2:11" x14ac:dyDescent="0.3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4.0716792638004914E-2</v>
      </c>
      <c r="H1850" s="1" cm="1">
        <f t="array" ref="H1850">SUMPRODUCT(([1]OUT_FinalEnergyCons!$B$4:$B$10000="var_cap")*1, (ISNUMBER(SEARCH("RH*-WHWODBR",[1]OUT_FinalEnergyCons!$A$4:$A$10000)))*1,[1]OUT_FinalEnergyCons!F$4:F$10000)</f>
        <v>7.7892199412074051E-2</v>
      </c>
      <c r="I1850" s="1" cm="1">
        <f t="array" ref="I1850">SUMPRODUCT(([1]OUT_FinalEnergyCons!$B$4:$B$10000="var_cap")*1, (ISNUMBER(SEARCH("RH*-WHWODBR",[1]OUT_FinalEnergyCons!$A$4:$A$10000)))*1,[1]OUT_FinalEnergyCons!G$4:G$10000)</f>
        <v>8.2320716346461167E-2</v>
      </c>
      <c r="J1850" s="1" cm="1">
        <f t="array" ref="J1850">SUMPRODUCT(([1]OUT_FinalEnergyCons!$B$4:$B$10000="var_cap")*1, (ISNUMBER(SEARCH("RH*-WHWODBR",[1]OUT_FinalEnergyCons!$A$4:$A$10000)))*1,[1]OUT_FinalEnergyCons!H$4:H$10000)</f>
        <v>7.9754907899168351E-2</v>
      </c>
      <c r="K1850" s="1" cm="1">
        <f t="array" ref="K1850">SUMPRODUCT(([1]OUT_FinalEnergyCons!$B$4:$B$10000="var_cap")*1, (ISNUMBER(SEARCH("RH*-WHWODBR",[1]OUT_FinalEnergyCons!$A$4:$A$10000)))*1,[1]OUT_FinalEnergyCons!I$4:I$10000)</f>
        <v>6.3736397875020626E-2</v>
      </c>
    </row>
    <row r="1851" spans="2:11" x14ac:dyDescent="0.3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1.3198073596741211E-2</v>
      </c>
      <c r="H1851" s="1">
        <f t="shared" ref="H1851" si="1243">H1852</f>
        <v>1.0472712145397151E-2</v>
      </c>
      <c r="I1851" s="1">
        <f t="shared" ref="I1851" si="1244">I1852</f>
        <v>1.047311535682635E-2</v>
      </c>
      <c r="J1851" s="1">
        <f t="shared" ref="J1851" si="1245">J1852</f>
        <v>1.1999364492536978E-2</v>
      </c>
      <c r="K1851" s="1">
        <f t="shared" ref="K1851" si="1246">K1852</f>
        <v>1.2517556298309156E-2</v>
      </c>
    </row>
    <row r="1852" spans="2:11" x14ac:dyDescent="0.3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1.3198073596741211E-2</v>
      </c>
      <c r="H1852" s="1" cm="1">
        <f t="array" ref="H1852">SUMPRODUCT(([1]OUT_FinalEnergyCons!$B$4:$B$10000="var_cap")*1, (ISNUMBER(SEARCH("RH*-WHPLTBR",[1]OUT_FinalEnergyCons!$A$4:$A$10000)))*1,[1]OUT_FinalEnergyCons!F$4:F$10000)</f>
        <v>1.0472712145397151E-2</v>
      </c>
      <c r="I1852" s="1" cm="1">
        <f t="array" ref="I1852">SUMPRODUCT(([1]OUT_FinalEnergyCons!$B$4:$B$10000="var_cap")*1, (ISNUMBER(SEARCH("RH*-WHPLTBR",[1]OUT_FinalEnergyCons!$A$4:$A$10000)))*1,[1]OUT_FinalEnergyCons!G$4:G$10000)</f>
        <v>1.047311535682635E-2</v>
      </c>
      <c r="J1852" s="1" cm="1">
        <f t="array" ref="J1852">SUMPRODUCT(([1]OUT_FinalEnergyCons!$B$4:$B$10000="var_cap")*1, (ISNUMBER(SEARCH("RH*-WHPLTBR",[1]OUT_FinalEnergyCons!$A$4:$A$10000)))*1,[1]OUT_FinalEnergyCons!H$4:H$10000)</f>
        <v>1.1999364492536978E-2</v>
      </c>
      <c r="K1852" s="1" cm="1">
        <f t="array" ref="K1852">SUMPRODUCT(([1]OUT_FinalEnergyCons!$B$4:$B$10000="var_cap")*1, (ISNUMBER(SEARCH("RH*-WHPLTBR",[1]OUT_FinalEnergyCons!$A$4:$A$10000)))*1,[1]OUT_FinalEnergyCons!I$4:I$10000)</f>
        <v>1.2517556298309156E-2</v>
      </c>
    </row>
    <row r="1853" spans="2:11" x14ac:dyDescent="0.3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0.33407391455892815</v>
      </c>
      <c r="H1853" s="1">
        <f t="shared" ref="H1853" si="1250">H1854</f>
        <v>0.33407398520414328</v>
      </c>
      <c r="I1853" s="1">
        <f t="shared" ref="I1853" si="1251">I1854</f>
        <v>0.33407594468021684</v>
      </c>
      <c r="J1853" s="1">
        <f t="shared" ref="J1853" si="1252">J1854</f>
        <v>0.43992235597514034</v>
      </c>
      <c r="K1853" s="1">
        <f t="shared" ref="K1853" si="1253">K1854</f>
        <v>0.56822159976493947</v>
      </c>
    </row>
    <row r="1854" spans="2:11" x14ac:dyDescent="0.3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0.33407391455892815</v>
      </c>
      <c r="H1854" s="1" cm="1">
        <f t="array" ref="H1854">SUMPRODUCT(([1]OUT_FinalEnergyCons!$B$4:$B$10000="var_cap")*1, (ISNUMBER(SEARCH("RH*-WHSOLBR",[1]OUT_FinalEnergyCons!$A$4:$A$10000)))*1,[1]OUT_FinalEnergyCons!F$4:F$10000)</f>
        <v>0.33407398520414328</v>
      </c>
      <c r="I1854" s="1" cm="1">
        <f t="array" ref="I1854">SUMPRODUCT(([1]OUT_FinalEnergyCons!$B$4:$B$10000="var_cap")*1, (ISNUMBER(SEARCH("RH*-WHSOLBR",[1]OUT_FinalEnergyCons!$A$4:$A$10000)))*1,[1]OUT_FinalEnergyCons!G$4:G$10000)</f>
        <v>0.33407594468021684</v>
      </c>
      <c r="J1854" s="1" cm="1">
        <f t="array" ref="J1854">SUMPRODUCT(([1]OUT_FinalEnergyCons!$B$4:$B$10000="var_cap")*1, (ISNUMBER(SEARCH("RH*-WHSOLBR",[1]OUT_FinalEnergyCons!$A$4:$A$10000)))*1,[1]OUT_FinalEnergyCons!H$4:H$10000)</f>
        <v>0.43992235597514034</v>
      </c>
      <c r="K1854" s="1" cm="1">
        <f t="array" ref="K1854">SUMPRODUCT(([1]OUT_FinalEnergyCons!$B$4:$B$10000="var_cap")*1, (ISNUMBER(SEARCH("RH*-WHSOLBR",[1]OUT_FinalEnergyCons!$A$4:$A$10000)))*1,[1]OUT_FinalEnergyCons!I$4:I$10000)</f>
        <v>0.56822159976493947</v>
      </c>
    </row>
    <row r="1855" spans="2:11" x14ac:dyDescent="0.3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3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3.6007351546349486</v>
      </c>
      <c r="G1857" s="17">
        <f t="shared" ref="G1857:K1857" si="1262">SUM(G1858,G1861,G1864,G1868,G1870,G1872,G1874,G1876,G1878)</f>
        <v>3.6248662201564636</v>
      </c>
      <c r="H1857" s="17">
        <f t="shared" si="1262"/>
        <v>3.7128937465293399</v>
      </c>
      <c r="I1857" s="17">
        <f t="shared" si="1262"/>
        <v>3.3409702705418889</v>
      </c>
      <c r="J1857" s="17">
        <f t="shared" si="1262"/>
        <v>3.1819026857108126</v>
      </c>
      <c r="K1857" s="17">
        <f t="shared" si="1262"/>
        <v>3.2912257829337603</v>
      </c>
    </row>
    <row r="1858" spans="2:11" x14ac:dyDescent="0.3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0.81732608467660695</v>
      </c>
      <c r="H1858" s="18">
        <f t="shared" si="1263"/>
        <v>0.91645894514140158</v>
      </c>
      <c r="I1858" s="18">
        <f t="shared" si="1263"/>
        <v>1.0511956260973818</v>
      </c>
      <c r="J1858" s="18">
        <f t="shared" si="1263"/>
        <v>1.397893448822807</v>
      </c>
      <c r="K1858" s="18">
        <f t="shared" si="1263"/>
        <v>1.3855434594013132</v>
      </c>
    </row>
    <row r="1859" spans="2:11" x14ac:dyDescent="0.3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0.74091950693202047</v>
      </c>
      <c r="H1859" s="1" cm="1">
        <f t="array" ref="H1859">SUMPRODUCT(([1]OUT_FinalEnergyCons!$B$4:$B$10000="Var_cap")*1,  (ISNUMBER(SEARCH("ITOT-SWHELCBR",[1]OUT_FinalEnergyCons!$A$4:$A$10000)))*1,[1]OUT_FinalEnergyCons!F$4:F$10000)</f>
        <v>0.74416893894968772</v>
      </c>
      <c r="I1859" s="1" cm="1">
        <f t="array" ref="I1859">SUMPRODUCT(([1]OUT_FinalEnergyCons!$B$4:$B$10000="Var_cap")*1,  (ISNUMBER(SEARCH("ITOT-SWHELCBR",[1]OUT_FinalEnergyCons!$A$4:$A$10000)))*1,[1]OUT_FinalEnergyCons!G$4:G$10000)</f>
        <v>0.74423520088539774</v>
      </c>
      <c r="J1859" s="1" cm="1">
        <f t="array" ref="J1859">SUMPRODUCT(([1]OUT_FinalEnergyCons!$B$4:$B$10000="Var_cap")*1,  (ISNUMBER(SEARCH("ITOT-SWHELCBR",[1]OUT_FinalEnergyCons!$A$4:$A$10000)))*1,[1]OUT_FinalEnergyCons!H$4:H$10000)</f>
        <v>1.0573030413641982</v>
      </c>
      <c r="K1859" s="1" cm="1">
        <f t="array" ref="K1859">SUMPRODUCT(([1]OUT_FinalEnergyCons!$B$4:$B$10000="Var_cap")*1,  (ISNUMBER(SEARCH("ITOT-SWHELCBR",[1]OUT_FinalEnergyCons!$A$4:$A$10000)))*1,[1]OUT_FinalEnergyCons!I$4:I$10000)</f>
        <v>1.0457535610399562</v>
      </c>
    </row>
    <row r="1860" spans="2:11" x14ac:dyDescent="0.3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7.6406577744586451E-2</v>
      </c>
      <c r="H1860" s="1" cm="1">
        <f t="array" ref="H1860">SUMPRODUCT(([1]OUT_FinalEnergyCons!$B$4:$B$10000="Var_cap")*1,  (ISNUMBER(SEARCH("ITOT-SWHELCHP",[1]OUT_FinalEnergyCons!$A$4:$A$10000)))*1,[1]OUT_FinalEnergyCons!F$4:F$10000)</f>
        <v>0.17229000619171389</v>
      </c>
      <c r="I1860" s="1" cm="1">
        <f t="array" ref="I1860">SUMPRODUCT(([1]OUT_FinalEnergyCons!$B$4:$B$10000="Var_cap")*1,  (ISNUMBER(SEARCH("ITOT-SWHELCHP",[1]OUT_FinalEnergyCons!$A$4:$A$10000)))*1,[1]OUT_FinalEnergyCons!G$4:G$10000)</f>
        <v>0.30696042521198413</v>
      </c>
      <c r="J1860" s="1" cm="1">
        <f t="array" ref="J1860">SUMPRODUCT(([1]OUT_FinalEnergyCons!$B$4:$B$10000="Var_cap")*1,  (ISNUMBER(SEARCH("ITOT-SWHELCHP",[1]OUT_FinalEnergyCons!$A$4:$A$10000)))*1,[1]OUT_FinalEnergyCons!H$4:H$10000)</f>
        <v>0.3405904074586088</v>
      </c>
      <c r="K1860" s="1" cm="1">
        <f t="array" ref="K1860">SUMPRODUCT(([1]OUT_FinalEnergyCons!$B$4:$B$10000="Var_cap")*1,  (ISNUMBER(SEARCH("ITOT-SWHELCHP",[1]OUT_FinalEnergyCons!$A$4:$A$10000)))*1,[1]OUT_FinalEnergyCons!I$4:I$10000)</f>
        <v>0.33978989836135698</v>
      </c>
    </row>
    <row r="1861" spans="2:11" x14ac:dyDescent="0.3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0.47765584868557887</v>
      </c>
      <c r="G1861" s="18">
        <f t="shared" ref="G1861:K1861" si="1265">SUM(G1862:G1863)</f>
        <v>0.3766346002659467</v>
      </c>
      <c r="H1861" s="18">
        <f t="shared" si="1265"/>
        <v>0.37672759465983974</v>
      </c>
      <c r="I1861" s="18">
        <f t="shared" si="1265"/>
        <v>0.37611704145847724</v>
      </c>
      <c r="J1861" s="18">
        <f t="shared" si="1265"/>
        <v>0.16210580519873544</v>
      </c>
      <c r="K1861" s="18">
        <f t="shared" si="1265"/>
        <v>1.5048022411979159E-2</v>
      </c>
    </row>
    <row r="1862" spans="2:11" x14ac:dyDescent="0.3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0.37652617856178883</v>
      </c>
      <c r="H1862" s="1" cm="1">
        <f t="array" ref="H1862">SUMPRODUCT(([1]OUT_FinalEnergyCons!$B$4:$B$10000="Var_cap")*1,  (ISNUMBER(SEARCH("ITOT-SWHLFOBR",[1]OUT_FinalEnergyCons!$A$4:$A$10000)))*1,[1]OUT_FinalEnergyCons!F$4:F$10000)</f>
        <v>0.37644364774995981</v>
      </c>
      <c r="I1862" s="1" cm="1">
        <f t="array" ref="I1862">SUMPRODUCT(([1]OUT_FinalEnergyCons!$B$4:$B$10000="Var_cap")*1,  (ISNUMBER(SEARCH("ITOT-SWHLFOBR",[1]OUT_FinalEnergyCons!$A$4:$A$10000)))*1,[1]OUT_FinalEnergyCons!G$4:G$10000)</f>
        <v>0.37605807848021494</v>
      </c>
      <c r="J1862" s="1" cm="1">
        <f t="array" ref="J1862">SUMPRODUCT(([1]OUT_FinalEnergyCons!$B$4:$B$10000="Var_cap")*1,  (ISNUMBER(SEARCH("ITOT-SWHLFOBR",[1]OUT_FinalEnergyCons!$A$4:$A$10000)))*1,[1]OUT_FinalEnergyCons!H$4:H$10000)</f>
        <v>0.16194500839113171</v>
      </c>
      <c r="K1862" s="1" cm="1">
        <f t="array" ref="K1862">SUMPRODUCT(([1]OUT_FinalEnergyCons!$B$4:$B$10000="Var_cap")*1,  (ISNUMBER(SEARCH("ITOT-SWHLFOBR",[1]OUT_FinalEnergyCons!$A$4:$A$10000)))*1,[1]OUT_FinalEnergyCons!I$4:I$10000)</f>
        <v>1.5049786575508796E-2</v>
      </c>
    </row>
    <row r="1863" spans="2:11" x14ac:dyDescent="0.3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0.10132040905474686</v>
      </c>
      <c r="G1863" s="1" cm="1">
        <f t="array" ref="G1863">SUMPRODUCT(([1]OUT_FinalEnergyCons!$B$4:$B$10000="Var_cap")*1,  (ISNUMBER(SEARCH("ITOT-SWHHFOBR",[1]OUT_FinalEnergyCons!$A$4:$A$10000)))*1,[1]OUT_FinalEnergyCons!E$4:E$10000)</f>
        <v>1.0842170415788221E-4</v>
      </c>
      <c r="H1863" s="1" cm="1">
        <f t="array" ref="H1863">SUMPRODUCT(([1]OUT_FinalEnergyCons!$B$4:$B$10000="Var_cap")*1,  (ISNUMBER(SEARCH("ITOT-SWHHFOBR",[1]OUT_FinalEnergyCons!$A$4:$A$10000)))*1,[1]OUT_FinalEnergyCons!F$4:F$10000)</f>
        <v>2.8394690987991467E-4</v>
      </c>
      <c r="I1863" s="1" cm="1">
        <f t="array" ref="I1863">SUMPRODUCT(([1]OUT_FinalEnergyCons!$B$4:$B$10000="Var_cap")*1,  (ISNUMBER(SEARCH("ITOT-SWHHFOBR",[1]OUT_FinalEnergyCons!$A$4:$A$10000)))*1,[1]OUT_FinalEnergyCons!G$4:G$10000)</f>
        <v>5.8962978262286359E-5</v>
      </c>
      <c r="J1863" s="1" cm="1">
        <f t="array" ref="J1863">SUMPRODUCT(([1]OUT_FinalEnergyCons!$B$4:$B$10000="Var_cap")*1,  (ISNUMBER(SEARCH("ITOT-SWHHFOBR",[1]OUT_FinalEnergyCons!$A$4:$A$10000)))*1,[1]OUT_FinalEnergyCons!H$4:H$10000)</f>
        <v>1.6079680760371318E-4</v>
      </c>
      <c r="K1863" s="1" cm="1">
        <f t="array" ref="K1863">SUMPRODUCT(([1]OUT_FinalEnergyCons!$B$4:$B$10000="Var_cap")*1,  (ISNUMBER(SEARCH("ITOT-SWHHFOBR",[1]OUT_FinalEnergyCons!$A$4:$A$10000)))*1,[1]OUT_FinalEnergyCons!I$4:I$10000)</f>
        <v>-1.7641635296369943E-6</v>
      </c>
    </row>
    <row r="1864" spans="2:11" x14ac:dyDescent="0.3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1.5567935646521236</v>
      </c>
      <c r="H1864" s="18">
        <f t="shared" si="1268"/>
        <v>1.5567806219404312</v>
      </c>
      <c r="I1864" s="18">
        <f t="shared" si="1268"/>
        <v>1.2834614597540674</v>
      </c>
      <c r="J1864" s="18">
        <f t="shared" si="1268"/>
        <v>0.64064201342475424</v>
      </c>
      <c r="K1864" s="18">
        <f t="shared" si="1268"/>
        <v>0.20087621627623778</v>
      </c>
    </row>
    <row r="1865" spans="2:11" x14ac:dyDescent="0.3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1.5564593158913207</v>
      </c>
      <c r="H1865" s="1" cm="1">
        <f t="array" ref="H1865">SUMPRODUCT(([1]OUT_FinalEnergyCons!$B$4:$B$10000="Var_cap")*1,  (ISNUMBER(SEARCH("ITOT-SWHNGA*BR",[1]OUT_FinalEnergyCons!$A$4:$A$10000)))*1,[1]OUT_FinalEnergyCons!F$4:F$10000)</f>
        <v>1.5561269396956992</v>
      </c>
      <c r="I1865" s="1" cm="1">
        <f t="array" ref="I1865">SUMPRODUCT(([1]OUT_FinalEnergyCons!$B$4:$B$10000="Var_cap")*1,  (ISNUMBER(SEARCH("ITOT-SWHNGA*BR",[1]OUT_FinalEnergyCons!$A$4:$A$10000)))*1,[1]OUT_FinalEnergyCons!G$4:G$10000)</f>
        <v>1.2827961759600055</v>
      </c>
      <c r="J1865" s="1" cm="1">
        <f t="array" ref="J1865">SUMPRODUCT(([1]OUT_FinalEnergyCons!$B$4:$B$10000="Var_cap")*1,  (ISNUMBER(SEARCH("ITOT-SWHNGA*BR",[1]OUT_FinalEnergyCons!$A$4:$A$10000)))*1,[1]OUT_FinalEnergyCons!H$4:H$10000)</f>
        <v>0.63949347179373262</v>
      </c>
      <c r="K1865" s="1" cm="1">
        <f t="array" ref="K1865">SUMPRODUCT(([1]OUT_FinalEnergyCons!$B$4:$B$10000="Var_cap")*1,  (ISNUMBER(SEARCH("ITOT-SWHNGA*BR",[1]OUT_FinalEnergyCons!$A$4:$A$10000)))*1,[1]OUT_FinalEnergyCons!I$4:I$10000)</f>
        <v>0.19988997571924397</v>
      </c>
    </row>
    <row r="1866" spans="2:11" x14ac:dyDescent="0.3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3.3424876080282801E-4</v>
      </c>
      <c r="H1866" s="1" cm="1">
        <f t="array" ref="H1866">SUMPRODUCT(([1]OUT_FinalEnergyCons!$B$4:$B$10000="Var_cap")*1,  (ISNUMBER(SEARCH("ITOT-SWHNGAHP",[1]OUT_FinalEnergyCons!$A$4:$A$10000)))*1,[1]OUT_FinalEnergyCons!F$4:F$10000)</f>
        <v>6.5368224473210854E-4</v>
      </c>
      <c r="I1866" s="1" cm="1">
        <f t="array" ref="I1866">SUMPRODUCT(([1]OUT_FinalEnergyCons!$B$4:$B$10000="Var_cap")*1,  (ISNUMBER(SEARCH("ITOT-SWHNGAHP",[1]OUT_FinalEnergyCons!$A$4:$A$10000)))*1,[1]OUT_FinalEnergyCons!G$4:G$10000)</f>
        <v>6.6528379406184278E-4</v>
      </c>
      <c r="J1866" s="1" cm="1">
        <f t="array" ref="J1866">SUMPRODUCT(([1]OUT_FinalEnergyCons!$B$4:$B$10000="Var_cap")*1,  (ISNUMBER(SEARCH("ITOT-SWHNGAHP",[1]OUT_FinalEnergyCons!$A$4:$A$10000)))*1,[1]OUT_FinalEnergyCons!H$4:H$10000)</f>
        <v>1.1485416310216179E-3</v>
      </c>
      <c r="K1866" s="1" cm="1">
        <f t="array" ref="K1866">SUMPRODUCT(([1]OUT_FinalEnergyCons!$B$4:$B$10000="Var_cap")*1,  (ISNUMBER(SEARCH("ITOT-SWHNGAHP",[1]OUT_FinalEnergyCons!$A$4:$A$10000)))*1,[1]OUT_FinalEnergyCons!I$4:I$10000)</f>
        <v>9.8624055699382128E-4</v>
      </c>
    </row>
    <row r="1867" spans="2:11" x14ac:dyDescent="0.3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2.8010664567909328E-2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0.20454316102403067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0.32972368049350192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0.50618620667651015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0.37577652969689884</v>
      </c>
    </row>
    <row r="1868" spans="2:11" x14ac:dyDescent="0.3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0.19010892977310359</v>
      </c>
      <c r="H1868" s="1">
        <f t="shared" si="1269"/>
        <v>0.1892375973598886</v>
      </c>
      <c r="I1868" s="1">
        <f t="shared" si="1269"/>
        <v>4.6870700114387542E-5</v>
      </c>
      <c r="J1868" s="1">
        <f t="shared" si="1269"/>
        <v>1.2800764187514719E-4</v>
      </c>
      <c r="K1868" s="1">
        <f t="shared" si="1269"/>
        <v>3.7893468520687299E-5</v>
      </c>
    </row>
    <row r="1869" spans="2:11" x14ac:dyDescent="0.3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0.19010892977310359</v>
      </c>
      <c r="H1869" s="1" cm="1">
        <f t="array" ref="H1869">SUMPRODUCT(([1]OUT_FinalEnergyCons!$B$4:$B$10000="Var_cap")*1,  (ISNUMBER(SEARCH("ITOT-SWHCOA*BR",[1]OUT_FinalEnergyCons!$A$4:$A$10000)))*1,[1]OUT_FinalEnergyCons!F$4:F$10000)</f>
        <v>0.1892375973598886</v>
      </c>
      <c r="I1869" s="1" cm="1">
        <f t="array" ref="I1869">SUMPRODUCT(([1]OUT_FinalEnergyCons!$B$4:$B$10000="Var_cap")*1,  (ISNUMBER(SEARCH("ITOT-SWHCOA*BR",[1]OUT_FinalEnergyCons!$A$4:$A$10000)))*1,[1]OUT_FinalEnergyCons!G$4:G$10000)</f>
        <v>4.6870700114387542E-5</v>
      </c>
      <c r="J1869" s="1" cm="1">
        <f t="array" ref="J1869">SUMPRODUCT(([1]OUT_FinalEnergyCons!$B$4:$B$10000="Var_cap")*1,  (ISNUMBER(SEARCH("ITOT-SWHCOA*BR",[1]OUT_FinalEnergyCons!$A$4:$A$10000)))*1,[1]OUT_FinalEnergyCons!H$4:H$10000)</f>
        <v>1.2800764187514719E-4</v>
      </c>
      <c r="K1869" s="1" cm="1">
        <f t="array" ref="K1869">SUMPRODUCT(([1]OUT_FinalEnergyCons!$B$4:$B$10000="Var_cap")*1,  (ISNUMBER(SEARCH("ITOT-SWHCOA*BR",[1]OUT_FinalEnergyCons!$A$4:$A$10000)))*1,[1]OUT_FinalEnergyCons!I$4:I$10000)</f>
        <v>3.7893468520687299E-5</v>
      </c>
    </row>
    <row r="1870" spans="2:11" x14ac:dyDescent="0.3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0.34124254888779293</v>
      </c>
      <c r="H1870" s="1">
        <f t="shared" si="1270"/>
        <v>0.34111798502809476</v>
      </c>
      <c r="I1870" s="1">
        <f t="shared" si="1270"/>
        <v>0.34105740923176664</v>
      </c>
      <c r="J1870" s="1">
        <f t="shared" si="1270"/>
        <v>0.39380013018872551</v>
      </c>
      <c r="K1870" s="1">
        <f t="shared" si="1270"/>
        <v>0.32597904429977403</v>
      </c>
    </row>
    <row r="1871" spans="2:11" x14ac:dyDescent="0.3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0.34124254888779293</v>
      </c>
      <c r="H1871" s="1" cm="1">
        <f t="array" ref="H1871">SUMPRODUCT(([1]OUT_FinalEnergyCons!$B$4:$B$10000="Var_cap")*1,  (ISNUMBER(SEARCH("ITOT-SWHWOD*BR",[1]OUT_FinalEnergyCons!$A$4:$A$10000)))*1,[1]OUT_FinalEnergyCons!F$4:F$10000)</f>
        <v>0.34111798502809476</v>
      </c>
      <c r="I1871" s="1" cm="1">
        <f t="array" ref="I1871">SUMPRODUCT(([1]OUT_FinalEnergyCons!$B$4:$B$10000="Var_cap")*1,  (ISNUMBER(SEARCH("ITOT-SWHWOD*BR",[1]OUT_FinalEnergyCons!$A$4:$A$10000)))*1,[1]OUT_FinalEnergyCons!G$4:G$10000)</f>
        <v>0.34105740923176664</v>
      </c>
      <c r="J1871" s="1" cm="1">
        <f t="array" ref="J1871">SUMPRODUCT(([1]OUT_FinalEnergyCons!$B$4:$B$10000="Var_cap")*1,  (ISNUMBER(SEARCH("ITOT-SWHWOD*BR",[1]OUT_FinalEnergyCons!$A$4:$A$10000)))*1,[1]OUT_FinalEnergyCons!H$4:H$10000)</f>
        <v>0.39380013018872551</v>
      </c>
      <c r="K1871" s="1" cm="1">
        <f t="array" ref="K1871">SUMPRODUCT(([1]OUT_FinalEnergyCons!$B$4:$B$10000="Var_cap")*1,  (ISNUMBER(SEARCH("ITOT-SWHWOD*BR",[1]OUT_FinalEnergyCons!$A$4:$A$10000)))*1,[1]OUT_FinalEnergyCons!I$4:I$10000)</f>
        <v>0.32597904429977403</v>
      </c>
    </row>
    <row r="1872" spans="2:11" x14ac:dyDescent="0.3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3.8050855173746477E-2</v>
      </c>
      <c r="H1872" s="1">
        <f t="shared" si="1271"/>
        <v>3.8074866641467184E-2</v>
      </c>
      <c r="I1872" s="1">
        <f t="shared" si="1271"/>
        <v>3.8063790332811931E-2</v>
      </c>
      <c r="J1872" s="1">
        <f t="shared" si="1271"/>
        <v>4.5144331107572926E-2</v>
      </c>
      <c r="K1872" s="1">
        <f t="shared" si="1271"/>
        <v>4.3680637661209401E-2</v>
      </c>
    </row>
    <row r="1873" spans="2:11" x14ac:dyDescent="0.3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3.8050855173746477E-2</v>
      </c>
      <c r="H1873" s="1" cm="1">
        <f t="array" ref="H1873">SUMPRODUCT(([1]OUT_FinalEnergyCons!$B$4:$B$10000="Var_cap")*1,  (ISNUMBER(SEARCH("ITOT-SWHPLT*BR",[1]OUT_FinalEnergyCons!$A$4:$A$10000)))*1,[1]OUT_FinalEnergyCons!F$4:F$10000)</f>
        <v>3.8074866641467184E-2</v>
      </c>
      <c r="I1873" s="1" cm="1">
        <f t="array" ref="I1873">SUMPRODUCT(([1]OUT_FinalEnergyCons!$B$4:$B$10000="Var_cap")*1,  (ISNUMBER(SEARCH("ITOT-SWHPLT*BR",[1]OUT_FinalEnergyCons!$A$4:$A$10000)))*1,[1]OUT_FinalEnergyCons!G$4:G$10000)</f>
        <v>3.8063790332811931E-2</v>
      </c>
      <c r="J1873" s="1" cm="1">
        <f t="array" ref="J1873">SUMPRODUCT(([1]OUT_FinalEnergyCons!$B$4:$B$10000="Var_cap")*1,  (ISNUMBER(SEARCH("ITOT-SWHPLT*BR",[1]OUT_FinalEnergyCons!$A$4:$A$10000)))*1,[1]OUT_FinalEnergyCons!H$4:H$10000)</f>
        <v>4.5144331107572926E-2</v>
      </c>
      <c r="K1873" s="1" cm="1">
        <f t="array" ref="K1873">SUMPRODUCT(([1]OUT_FinalEnergyCons!$B$4:$B$10000="Var_cap")*1,  (ISNUMBER(SEARCH("ITOT-SWHPLT*BR",[1]OUT_FinalEnergyCons!$A$4:$A$10000)))*1,[1]OUT_FinalEnergyCons!I$4:I$10000)</f>
        <v>4.3680637661209401E-2</v>
      </c>
    </row>
    <row r="1874" spans="2:11" x14ac:dyDescent="0.3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0.29210590922768076</v>
      </c>
      <c r="H1874" s="1">
        <f t="shared" si="1272"/>
        <v>0.28189234292316989</v>
      </c>
      <c r="I1874" s="1">
        <f t="shared" si="1272"/>
        <v>0.23654391152734616</v>
      </c>
      <c r="J1874" s="1">
        <f t="shared" si="1272"/>
        <v>0.16681189994388909</v>
      </c>
      <c r="K1874" s="1">
        <f t="shared" si="1272"/>
        <v>9.5459909446801716E-5</v>
      </c>
    </row>
    <row r="1875" spans="2:11" x14ac:dyDescent="0.3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0.29210590922768076</v>
      </c>
      <c r="H1875" s="1" cm="1">
        <f t="array" ref="H1875">SUMPRODUCT(([1]OUT_FinalEnergyCons!$B$4:$B$10000="Var_cap")*1,  (ISNUMBER(SEARCH("ITOT-SWHWST*BR",[1]OUT_FinalEnergyCons!$A$4:$A$10000)))*1,[1]OUT_FinalEnergyCons!F$4:F$10000)</f>
        <v>0.28189234292316989</v>
      </c>
      <c r="I1875" s="1" cm="1">
        <f t="array" ref="I1875">SUMPRODUCT(([1]OUT_FinalEnergyCons!$B$4:$B$10000="Var_cap")*1,  (ISNUMBER(SEARCH("ITOT-SWHWST*BR",[1]OUT_FinalEnergyCons!$A$4:$A$10000)))*1,[1]OUT_FinalEnergyCons!G$4:G$10000)</f>
        <v>0.23654391152734616</v>
      </c>
      <c r="J1875" s="1" cm="1">
        <f t="array" ref="J1875">SUMPRODUCT(([1]OUT_FinalEnergyCons!$B$4:$B$10000="Var_cap")*1,  (ISNUMBER(SEARCH("ITOT-SWHWST*BR",[1]OUT_FinalEnergyCons!$A$4:$A$10000)))*1,[1]OUT_FinalEnergyCons!H$4:H$10000)</f>
        <v>0.16681189994388909</v>
      </c>
      <c r="K1875" s="1" cm="1">
        <f t="array" ref="K1875">SUMPRODUCT(([1]OUT_FinalEnergyCons!$B$4:$B$10000="Var_cap")*1,  (ISNUMBER(SEARCH("ITOT-SWHWST*BR",[1]OUT_FinalEnergyCons!$A$4:$A$10000)))*1,[1]OUT_FinalEnergyCons!I$4:I$10000)</f>
        <v>9.5459909446801716E-5</v>
      </c>
    </row>
    <row r="1876" spans="2:11" x14ac:dyDescent="0.3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1.2603727499462661E-2</v>
      </c>
      <c r="H1876" s="1">
        <f t="shared" si="1273"/>
        <v>1.2603792835046991E-2</v>
      </c>
      <c r="I1876" s="1">
        <f t="shared" si="1273"/>
        <v>1.2603875066729102E-2</v>
      </c>
      <c r="J1876" s="1">
        <f t="shared" si="1273"/>
        <v>1.26026374011768E-2</v>
      </c>
      <c r="K1876" s="1">
        <f t="shared" si="1273"/>
        <v>1.26027701212316E-2</v>
      </c>
    </row>
    <row r="1877" spans="2:11" x14ac:dyDescent="0.3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1.2603727499462661E-2</v>
      </c>
      <c r="H1877" s="1" cm="1">
        <f t="array" ref="H1877">SUMPRODUCT(([1]OUT_FinalEnergyCons!$B$4:$B$10000="Var_cap")*1, (ISNUMBER(SEARCH("ITOT-SWHSOLBR",[1]OUT_FinalEnergyCons!$A$4:$A$10000)))*1,[1]OUT_FinalEnergyCons!F$4:F$10000)</f>
        <v>1.2603792835046991E-2</v>
      </c>
      <c r="I1877" s="1" cm="1">
        <f t="array" ref="I1877">SUMPRODUCT(([1]OUT_FinalEnergyCons!$B$4:$B$10000="Var_cap")*1, (ISNUMBER(SEARCH("ITOT-SWHSOLBR",[1]OUT_FinalEnergyCons!$A$4:$A$10000)))*1,[1]OUT_FinalEnergyCons!G$4:G$10000)</f>
        <v>1.2603875066729102E-2</v>
      </c>
      <c r="J1877" s="1" cm="1">
        <f t="array" ref="J1877">SUMPRODUCT(([1]OUT_FinalEnergyCons!$B$4:$B$10000="Var_cap")*1, (ISNUMBER(SEARCH("ITOT-SWHSOLBR",[1]OUT_FinalEnergyCons!$A$4:$A$10000)))*1,[1]OUT_FinalEnergyCons!H$4:H$10000)</f>
        <v>1.26026374011768E-2</v>
      </c>
      <c r="K1877" s="1" cm="1">
        <f t="array" ref="K1877">SUMPRODUCT(([1]OUT_FinalEnergyCons!$B$4:$B$10000="Var_cap")*1, (ISNUMBER(SEARCH("ITOT-SWHSOLBR",[1]OUT_FinalEnergyCons!$A$4:$A$10000)))*1,[1]OUT_FinalEnergyCons!I$4:I$10000)</f>
        <v>1.26027701212316E-2</v>
      </c>
    </row>
    <row r="1878" spans="2:11" x14ac:dyDescent="0.3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1.8802863731941001E-3</v>
      </c>
      <c r="J1878" s="1">
        <f t="shared" si="1274"/>
        <v>0.36277441198127619</v>
      </c>
      <c r="K1878" s="1">
        <f t="shared" si="1274"/>
        <v>1.3073622793840478</v>
      </c>
    </row>
    <row r="1879" spans="2:11" x14ac:dyDescent="0.3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1.8802863731941001E-3</v>
      </c>
      <c r="J1879" s="1" cm="1">
        <f t="array" ref="J1879">SUMPRODUCT(([1]OUT_FinalEnergyCons!$B$4:$B$10000="Var_cap")*1, (ISNUMBER(SEARCH("ITOT-SWHH2BR",[1]OUT_FinalEnergyCons!$A$4:$A$10000)))*1,[1]OUT_FinalEnergyCons!H$4:H$10000)</f>
        <v>0.36277441198127619</v>
      </c>
      <c r="K1879" s="1" cm="1">
        <f t="array" ref="K1879">SUMPRODUCT(([1]OUT_FinalEnergyCons!$B$4:$B$10000="Var_cap")*1, (ISNUMBER(SEARCH("ITOT-SWHH2BR",[1]OUT_FinalEnergyCons!$A$4:$A$10000)))*1,[1]OUT_FinalEnergyCons!I$4:I$10000)</f>
        <v>1.3073622793840478</v>
      </c>
    </row>
    <row r="1880" spans="2:11" x14ac:dyDescent="0.3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6.1445981350004946</v>
      </c>
      <c r="G1880" s="17">
        <f t="shared" ref="G1880:K1880" si="1275">SUM(G1881,G1884,G1886,G1890,G1892,G1894,G1896)</f>
        <v>5.9766688154820553</v>
      </c>
      <c r="H1880" s="17">
        <f t="shared" si="1275"/>
        <v>5.1259673459949475</v>
      </c>
      <c r="I1880" s="17">
        <f t="shared" si="1275"/>
        <v>5.9744195614541713</v>
      </c>
      <c r="J1880" s="17">
        <f t="shared" si="1275"/>
        <v>5.0902156783025152</v>
      </c>
      <c r="K1880" s="17">
        <f t="shared" si="1275"/>
        <v>4.8098294329771401</v>
      </c>
    </row>
    <row r="1881" spans="2:11" x14ac:dyDescent="0.3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0.61560897686525962</v>
      </c>
      <c r="G1881" s="1">
        <f t="shared" ref="G1881:K1881" si="1276">SUM(G1882:G1883)</f>
        <v>0.43238013425983129</v>
      </c>
      <c r="H1881" s="1">
        <f t="shared" si="1276"/>
        <v>0.53272009435188705</v>
      </c>
      <c r="I1881" s="1">
        <f t="shared" si="1276"/>
        <v>1.259205693307069</v>
      </c>
      <c r="J1881" s="1">
        <f t="shared" si="1276"/>
        <v>2.114134805106445</v>
      </c>
      <c r="K1881" s="1">
        <f t="shared" si="1276"/>
        <v>2.2470642537242136</v>
      </c>
    </row>
    <row r="1882" spans="2:11" x14ac:dyDescent="0.3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0.18499087604282763</v>
      </c>
      <c r="G1882" s="1" cm="1">
        <f t="array" ref="G1882">SUMPRODUCT(([1]OUT_FinalEnergyCons!$B$4:$B$10000="Var_cap")*1, (ISNUMBER(SEARCH("SCOM-SHELCBR",[1]OUT_FinalEnergyCons!$A$4:$A$10000)))*1,[1]OUT_FinalEnergyCons!E$4:E$10000)</f>
        <v>1.7606300265104458E-3</v>
      </c>
      <c r="H1882" s="1" cm="1">
        <f t="array" ref="H1882">SUMPRODUCT(([1]OUT_FinalEnergyCons!$B$4:$B$10000="Var_cap")*1, (ISNUMBER(SEARCH("SCOM-SHELCBR",[1]OUT_FinalEnergyCons!$A$4:$A$10000)))*1,[1]OUT_FinalEnergyCons!F$4:F$10000)</f>
        <v>3.8179280509694907E-2</v>
      </c>
      <c r="I1882" s="1" cm="1">
        <f t="array" ref="I1882">SUMPRODUCT(([1]OUT_FinalEnergyCons!$B$4:$B$10000="Var_cap")*1, (ISNUMBER(SEARCH("SCOM-SHELCBR",[1]OUT_FinalEnergyCons!$A$4:$A$10000)))*1,[1]OUT_FinalEnergyCons!G$4:G$10000)</f>
        <v>3.8142104816907579E-2</v>
      </c>
      <c r="J1882" s="1" cm="1">
        <f t="array" ref="J1882">SUMPRODUCT(([1]OUT_FinalEnergyCons!$B$4:$B$10000="Var_cap")*1, (ISNUMBER(SEARCH("SCOM-SHELCBR",[1]OUT_FinalEnergyCons!$A$4:$A$10000)))*1,[1]OUT_FinalEnergyCons!H$4:H$10000)</f>
        <v>3.033147291226115E-2</v>
      </c>
      <c r="K1882" s="1" cm="1">
        <f t="array" ref="K1882">SUMPRODUCT(([1]OUT_FinalEnergyCons!$B$4:$B$10000="Var_cap")*1, (ISNUMBER(SEARCH("SCOM-SHELCBR",[1]OUT_FinalEnergyCons!$A$4:$A$10000)))*1,[1]OUT_FinalEnergyCons!I$4:I$10000)</f>
        <v>1.9445519961833319E-2</v>
      </c>
    </row>
    <row r="1883" spans="2:11" x14ac:dyDescent="0.3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0.43061810082243202</v>
      </c>
      <c r="G1883" s="1" cm="1">
        <f t="array" ref="G1883">SUMPRODUCT(([1]OUT_FinalEnergyCons!$B$4:$B$10000="Var_cap")*1, (ISNUMBER(SEARCH("SCOM-SHELCHP",[1]OUT_FinalEnergyCons!$A$4:$A$10000)))*1,[1]OUT_FinalEnergyCons!E$4:E$10000)</f>
        <v>0.43061950423332085</v>
      </c>
      <c r="H1883" s="1" cm="1">
        <f t="array" ref="H1883">SUMPRODUCT(([1]OUT_FinalEnergyCons!$B$4:$B$10000="Var_cap")*1, (ISNUMBER(SEARCH("SCOM-SHELCHP",[1]OUT_FinalEnergyCons!$A$4:$A$10000)))*1,[1]OUT_FinalEnergyCons!F$4:F$10000)</f>
        <v>0.49454081384219212</v>
      </c>
      <c r="I1883" s="1" cm="1">
        <f t="array" ref="I1883">SUMPRODUCT(([1]OUT_FinalEnergyCons!$B$4:$B$10000="Var_cap")*1, (ISNUMBER(SEARCH("SCOM-SHELCHP",[1]OUT_FinalEnergyCons!$A$4:$A$10000)))*1,[1]OUT_FinalEnergyCons!G$4:G$10000)</f>
        <v>1.2210635884901615</v>
      </c>
      <c r="J1883" s="1" cm="1">
        <f t="array" ref="J1883">SUMPRODUCT(([1]OUT_FinalEnergyCons!$B$4:$B$10000="Var_cap")*1, (ISNUMBER(SEARCH("SCOM-SHELCHP",[1]OUT_FinalEnergyCons!$A$4:$A$10000)))*1,[1]OUT_FinalEnergyCons!H$4:H$10000)</f>
        <v>2.0838033321941838</v>
      </c>
      <c r="K1883" s="1" cm="1">
        <f t="array" ref="K1883">SUMPRODUCT(([1]OUT_FinalEnergyCons!$B$4:$B$10000="Var_cap")*1, (ISNUMBER(SEARCH("SCOM-SHELCHP",[1]OUT_FinalEnergyCons!$A$4:$A$10000)))*1,[1]OUT_FinalEnergyCons!I$4:I$10000)</f>
        <v>2.2276187337623803</v>
      </c>
    </row>
    <row r="1884" spans="2:11" x14ac:dyDescent="0.3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1.9285753418047358</v>
      </c>
      <c r="G1884" s="1">
        <f t="shared" ref="G1884:K1884" si="1279">G1885</f>
        <v>1.8684554101295712</v>
      </c>
      <c r="H1884" s="1">
        <f t="shared" si="1279"/>
        <v>1.4523691356140114</v>
      </c>
      <c r="I1884" s="1">
        <f t="shared" si="1279"/>
        <v>1.4520462186534531</v>
      </c>
      <c r="J1884" s="1">
        <f t="shared" si="1279"/>
        <v>0.19881577937270081</v>
      </c>
      <c r="K1884" s="1">
        <f t="shared" si="1279"/>
        <v>1.1534115703890305E-2</v>
      </c>
    </row>
    <row r="1885" spans="2:11" x14ac:dyDescent="0.3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1.9285753418047358</v>
      </c>
      <c r="G1885" s="1" cm="1">
        <f t="array" ref="G1885">SUMPRODUCT(([1]OUT_FinalEnergyCons!$B$4:$B$10000="Var_cap")*1,(ISNUMBER(SEARCH("SCOM-SHLFOBR",[1]OUT_FinalEnergyCons!$A$4:$A$10000)))*1,[1]OUT_FinalEnergyCons!E$4:E$10000)</f>
        <v>1.8684554101295712</v>
      </c>
      <c r="H1885" s="1" cm="1">
        <f t="array" ref="H1885">SUMPRODUCT(([1]OUT_FinalEnergyCons!$B$4:$B$10000="Var_cap")*1,(ISNUMBER(SEARCH("SCOM-SHLFOBR",[1]OUT_FinalEnergyCons!$A$4:$A$10000)))*1,[1]OUT_FinalEnergyCons!F$4:F$10000)</f>
        <v>1.4523691356140114</v>
      </c>
      <c r="I1885" s="1" cm="1">
        <f t="array" ref="I1885">SUMPRODUCT(([1]OUT_FinalEnergyCons!$B$4:$B$10000="Var_cap")*1,(ISNUMBER(SEARCH("SCOM-SHLFOBR",[1]OUT_FinalEnergyCons!$A$4:$A$10000)))*1,[1]OUT_FinalEnergyCons!G$4:G$10000)</f>
        <v>1.4520462186534531</v>
      </c>
      <c r="J1885" s="1" cm="1">
        <f t="array" ref="J1885">SUMPRODUCT(([1]OUT_FinalEnergyCons!$B$4:$B$10000="Var_cap")*1,(ISNUMBER(SEARCH("SCOM-SHLFOBR",[1]OUT_FinalEnergyCons!$A$4:$A$10000)))*1,[1]OUT_FinalEnergyCons!H$4:H$10000)</f>
        <v>0.19881577937270081</v>
      </c>
      <c r="K1885" s="1" cm="1">
        <f t="array" ref="K1885">SUMPRODUCT(([1]OUT_FinalEnergyCons!$B$4:$B$10000="Var_cap")*1,(ISNUMBER(SEARCH("SCOM-SHLFOBR",[1]OUT_FinalEnergyCons!$A$4:$A$10000)))*1,[1]OUT_FinalEnergyCons!I$4:I$10000)</f>
        <v>1.1534115703890305E-2</v>
      </c>
    </row>
    <row r="1886" spans="2:11" x14ac:dyDescent="0.3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2.8800245354735221</v>
      </c>
      <c r="G1886" s="1">
        <f t="shared" ref="G1886:K1886" si="1283">SUM(G1887:G1889)</f>
        <v>2.8798415028093576</v>
      </c>
      <c r="H1886" s="1">
        <f t="shared" si="1283"/>
        <v>2.4432438861868424</v>
      </c>
      <c r="I1886" s="1">
        <f t="shared" si="1283"/>
        <v>2.5523920517214718</v>
      </c>
      <c r="J1886" s="1">
        <f t="shared" si="1283"/>
        <v>0.74557171642668973</v>
      </c>
      <c r="K1886" s="1">
        <f t="shared" si="1283"/>
        <v>0.55414201594164758</v>
      </c>
    </row>
    <row r="1887" spans="2:11" x14ac:dyDescent="0.3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2.7746817402977988</v>
      </c>
      <c r="G1887" s="1" cm="1">
        <f t="array" ref="G1887">SUMPRODUCT(([1]OUT_FinalEnergyCons!$B$4:$B$10000="Var_cap")*1, (ISNUMBER(SEARCH("SCOM-SHNGABR",[1]OUT_FinalEnergyCons!$A$4:$A$10000)))*1,[1]OUT_FinalEnergyCons!E$4:E$10000)</f>
        <v>2.7744102607127021</v>
      </c>
      <c r="H1887" s="1" cm="1">
        <f t="array" ref="H1887">SUMPRODUCT(([1]OUT_FinalEnergyCons!$B$4:$B$10000="Var_cap")*1, (ISNUMBER(SEARCH("SCOM-SHNGABR",[1]OUT_FinalEnergyCons!$A$4:$A$10000)))*1,[1]OUT_FinalEnergyCons!F$4:F$10000)</f>
        <v>2.2030492278715061</v>
      </c>
      <c r="I1887" s="1" cm="1">
        <f t="array" ref="I1887">SUMPRODUCT(([1]OUT_FinalEnergyCons!$B$4:$B$10000="Var_cap")*1, (ISNUMBER(SEARCH("SCOM-SHNGABR",[1]OUT_FinalEnergyCons!$A$4:$A$10000)))*1,[1]OUT_FinalEnergyCons!G$4:G$10000)</f>
        <v>2.2029551210031841</v>
      </c>
      <c r="J1887" s="1" cm="1">
        <f t="array" ref="J1887">SUMPRODUCT(([1]OUT_FinalEnergyCons!$B$4:$B$10000="Var_cap")*1, (ISNUMBER(SEARCH("SCOM-SHNGABR",[1]OUT_FinalEnergyCons!$A$4:$A$10000)))*1,[1]OUT_FinalEnergyCons!H$4:H$10000)</f>
        <v>0.34238750067484597</v>
      </c>
      <c r="K1887" s="1" cm="1">
        <f t="array" ref="K1887">SUMPRODUCT(([1]OUT_FinalEnergyCons!$B$4:$B$10000="Var_cap")*1, (ISNUMBER(SEARCH("SCOM-SHNGABR",[1]OUT_FinalEnergyCons!$A$4:$A$10000)))*1,[1]OUT_FinalEnergyCons!I$4:I$10000)</f>
        <v>0.14482511881994867</v>
      </c>
    </row>
    <row r="1888" spans="2:11" x14ac:dyDescent="0.3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7.8658448980141702E-7</v>
      </c>
      <c r="G1888" s="1" cm="1">
        <f t="array" ref="G1888">SUMPRODUCT(([1]OUT_FinalEnergyCons!$B$4:$B$10000="Var_cap")*1, (ISNUMBER(SEARCH("SCOM-SHngahp",[1]OUT_FinalEnergyCons!$A$4:$A$10000)))*1,[1]OUT_FinalEnergyCons!E$4:E$10000)</f>
        <v>8.1354255938679234E-5</v>
      </c>
      <c r="H1888" s="1" cm="1">
        <f t="array" ref="H1888">SUMPRODUCT(([1]OUT_FinalEnergyCons!$B$4:$B$10000="Var_cap")*1, (ISNUMBER(SEARCH("SCOM-SHngahp",[1]OUT_FinalEnergyCons!$A$4:$A$10000)))*1,[1]OUT_FinalEnergyCons!F$4:F$10000)</f>
        <v>0.13489185571914764</v>
      </c>
      <c r="I1888" s="1" cm="1">
        <f t="array" ref="I1888">SUMPRODUCT(([1]OUT_FinalEnergyCons!$B$4:$B$10000="Var_cap")*1, (ISNUMBER(SEARCH("SCOM-SHngahp",[1]OUT_FinalEnergyCons!$A$4:$A$10000)))*1,[1]OUT_FinalEnergyCons!G$4:G$10000)</f>
        <v>0.24414721514105814</v>
      </c>
      <c r="J1888" s="1" cm="1">
        <f t="array" ref="J1888">SUMPRODUCT(([1]OUT_FinalEnergyCons!$B$4:$B$10000="Var_cap")*1, (ISNUMBER(SEARCH("SCOM-SHngahp",[1]OUT_FinalEnergyCons!$A$4:$A$10000)))*1,[1]OUT_FinalEnergyCons!H$4:H$10000)</f>
        <v>0.40304335457949142</v>
      </c>
      <c r="K1888" s="1" cm="1">
        <f t="array" ref="K1888">SUMPRODUCT(([1]OUT_FinalEnergyCons!$B$4:$B$10000="Var_cap")*1, (ISNUMBER(SEARCH("SCOM-SHngahp",[1]OUT_FinalEnergyCons!$A$4:$A$10000)))*1,[1]OUT_FinalEnergyCons!I$4:I$10000)</f>
        <v>0.40919297902265928</v>
      </c>
    </row>
    <row r="1889" spans="2:11" x14ac:dyDescent="0.3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0.10534200859123316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0.10534988784071699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0.10530280259618842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0.10528971557722926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1.4086117235233975E-4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1.2391809903968841E-4</v>
      </c>
    </row>
    <row r="1890" spans="2:11" x14ac:dyDescent="0.3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0.47857781771670349</v>
      </c>
      <c r="G1890" s="1">
        <f t="shared" ref="G1890:K1890" si="1288">G1891</f>
        <v>0.52125342286852872</v>
      </c>
      <c r="H1890" s="1">
        <f t="shared" si="1288"/>
        <v>0.55005323742060208</v>
      </c>
      <c r="I1890" s="1">
        <f t="shared" si="1288"/>
        <v>0.55005152558736436</v>
      </c>
      <c r="J1890" s="1">
        <f t="shared" si="1288"/>
        <v>0.44043539421413114</v>
      </c>
      <c r="K1890" s="1">
        <f t="shared" si="1288"/>
        <v>0.3406670685375196</v>
      </c>
    </row>
    <row r="1891" spans="2:11" x14ac:dyDescent="0.3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0.47857781771670349</v>
      </c>
      <c r="G1891" s="1" cm="1">
        <f t="array" ref="G1891">SUMPRODUCT(([1]OUT_FinalEnergyCons!$B$4:$B$10000="Var_cap")*1, (ISNUMBER(SEARCH("SCOM-SHWODBR",[1]OUT_FinalEnergyCons!$A$4:$A$10000)))*1,[1]OUT_FinalEnergyCons!E$4:E$10000)</f>
        <v>0.52125342286852872</v>
      </c>
      <c r="H1891" s="1" cm="1">
        <f t="array" ref="H1891">SUMPRODUCT(([1]OUT_FinalEnergyCons!$B$4:$B$10000="Var_cap")*1, (ISNUMBER(SEARCH("SCOM-SHWODBR",[1]OUT_FinalEnergyCons!$A$4:$A$10000)))*1,[1]OUT_FinalEnergyCons!F$4:F$10000)</f>
        <v>0.55005323742060208</v>
      </c>
      <c r="I1891" s="1" cm="1">
        <f t="array" ref="I1891">SUMPRODUCT(([1]OUT_FinalEnergyCons!$B$4:$B$10000="Var_cap")*1, (ISNUMBER(SEARCH("SCOM-SHWODBR",[1]OUT_FinalEnergyCons!$A$4:$A$10000)))*1,[1]OUT_FinalEnergyCons!G$4:G$10000)</f>
        <v>0.55005152558736436</v>
      </c>
      <c r="J1891" s="1" cm="1">
        <f t="array" ref="J1891">SUMPRODUCT(([1]OUT_FinalEnergyCons!$B$4:$B$10000="Var_cap")*1, (ISNUMBER(SEARCH("SCOM-SHWODBR",[1]OUT_FinalEnergyCons!$A$4:$A$10000)))*1,[1]OUT_FinalEnergyCons!H$4:H$10000)</f>
        <v>0.44043539421413114</v>
      </c>
      <c r="K1891" s="1" cm="1">
        <f t="array" ref="K1891">SUMPRODUCT(([1]OUT_FinalEnergyCons!$B$4:$B$10000="Var_cap")*1, (ISNUMBER(SEARCH("SCOM-SHWODBR",[1]OUT_FinalEnergyCons!$A$4:$A$10000)))*1,[1]OUT_FinalEnergyCons!I$4:I$10000)</f>
        <v>0.3406670685375196</v>
      </c>
    </row>
    <row r="1892" spans="2:11" x14ac:dyDescent="0.3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0.15066629564508921</v>
      </c>
      <c r="G1892" s="1">
        <f t="shared" ref="G1892:K1892" si="1291">G1893</f>
        <v>0.17485211683049134</v>
      </c>
      <c r="H1892" s="1">
        <f t="shared" si="1291"/>
        <v>4.7693195840219832E-2</v>
      </c>
      <c r="I1892" s="1">
        <f t="shared" si="1291"/>
        <v>4.7689969721914999E-2</v>
      </c>
      <c r="J1892" s="1">
        <f t="shared" si="1291"/>
        <v>6.9956018568555128E-2</v>
      </c>
      <c r="K1892" s="1">
        <f t="shared" si="1291"/>
        <v>6.9249991691145457E-2</v>
      </c>
    </row>
    <row r="1893" spans="2:11" x14ac:dyDescent="0.3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0.15066629564508921</v>
      </c>
      <c r="G1893" s="1" cm="1">
        <f t="array" ref="G1893">SUMPRODUCT(([1]OUT_FinalEnergyCons!$B$4:$B$10000="Var_cap")*1,(ISNUMBER(SEARCH("SCOM-SHPLTBR",[1]OUT_FinalEnergyCons!$A$4:$A$10000)))*1,[1]OUT_FinalEnergyCons!E$4:E$10000)</f>
        <v>0.17485211683049134</v>
      </c>
      <c r="H1893" s="1" cm="1">
        <f t="array" ref="H1893">SUMPRODUCT(([1]OUT_FinalEnergyCons!$B$4:$B$10000="Var_cap")*1,(ISNUMBER(SEARCH("SCOM-SHPLTBR",[1]OUT_FinalEnergyCons!$A$4:$A$10000)))*1,[1]OUT_FinalEnergyCons!F$4:F$10000)</f>
        <v>4.7693195840219832E-2</v>
      </c>
      <c r="I1893" s="1" cm="1">
        <f t="array" ref="I1893">SUMPRODUCT(([1]OUT_FinalEnergyCons!$B$4:$B$10000="Var_cap")*1,(ISNUMBER(SEARCH("SCOM-SHPLTBR",[1]OUT_FinalEnergyCons!$A$4:$A$10000)))*1,[1]OUT_FinalEnergyCons!G$4:G$10000)</f>
        <v>4.7689969721914999E-2</v>
      </c>
      <c r="J1893" s="1" cm="1">
        <f t="array" ref="J1893">SUMPRODUCT(([1]OUT_FinalEnergyCons!$B$4:$B$10000="Var_cap")*1,(ISNUMBER(SEARCH("SCOM-SHPLTBR",[1]OUT_FinalEnergyCons!$A$4:$A$10000)))*1,[1]OUT_FinalEnergyCons!H$4:H$10000)</f>
        <v>6.9956018568555128E-2</v>
      </c>
      <c r="K1893" s="1" cm="1">
        <f t="array" ref="K1893">SUMPRODUCT(([1]OUT_FinalEnergyCons!$B$4:$B$10000="Var_cap")*1,(ISNUMBER(SEARCH("SCOM-SHPLTBR",[1]OUT_FinalEnergyCons!$A$4:$A$10000)))*1,[1]OUT_FinalEnergyCons!I$4:I$10000)</f>
        <v>6.9249991691145457E-2</v>
      </c>
    </row>
    <row r="1894" spans="2:11" x14ac:dyDescent="0.3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9.1145167495185031E-2</v>
      </c>
      <c r="G1894" s="1">
        <f t="shared" ref="G1894:K1894" si="1294">G1895</f>
        <v>9.9886228584275913E-2</v>
      </c>
      <c r="H1894" s="1">
        <f t="shared" si="1294"/>
        <v>9.9887796581384247E-2</v>
      </c>
      <c r="I1894" s="1">
        <f t="shared" si="1294"/>
        <v>0.11303200442550923</v>
      </c>
      <c r="J1894" s="1">
        <f t="shared" si="1294"/>
        <v>0.16623120698061619</v>
      </c>
      <c r="K1894" s="1">
        <f t="shared" si="1294"/>
        <v>0.22123161668299166</v>
      </c>
    </row>
    <row r="1895" spans="2:11" x14ac:dyDescent="0.3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9.1145167495185031E-2</v>
      </c>
      <c r="G1895" s="1" cm="1">
        <f t="array" ref="G1895">SUMPRODUCT(([1]OUT_FinalEnergyCons!$B$4:$B$10000="Var_cap")*1, (ISNUMBER(SEARCH("SCOM-SHSOLBR",[1]OUT_FinalEnergyCons!$A$4:$A$10000)))*1,[1]OUT_FinalEnergyCons!E$4:E$10000)</f>
        <v>9.9886228584275913E-2</v>
      </c>
      <c r="H1895" s="1" cm="1">
        <f t="array" ref="H1895">SUMPRODUCT(([1]OUT_FinalEnergyCons!$B$4:$B$10000="Var_cap")*1, (ISNUMBER(SEARCH("SCOM-SHSOLBR",[1]OUT_FinalEnergyCons!$A$4:$A$10000)))*1,[1]OUT_FinalEnergyCons!F$4:F$10000)</f>
        <v>9.9887796581384247E-2</v>
      </c>
      <c r="I1895" s="1" cm="1">
        <f t="array" ref="I1895">SUMPRODUCT(([1]OUT_FinalEnergyCons!$B$4:$B$10000="Var_cap")*1, (ISNUMBER(SEARCH("SCOM-SHSOLBR",[1]OUT_FinalEnergyCons!$A$4:$A$10000)))*1,[1]OUT_FinalEnergyCons!G$4:G$10000)</f>
        <v>0.11303200442550923</v>
      </c>
      <c r="J1895" s="1" cm="1">
        <f t="array" ref="J1895">SUMPRODUCT(([1]OUT_FinalEnergyCons!$B$4:$B$10000="Var_cap")*1, (ISNUMBER(SEARCH("SCOM-SHSOLBR",[1]OUT_FinalEnergyCons!$A$4:$A$10000)))*1,[1]OUT_FinalEnergyCons!H$4:H$10000)</f>
        <v>0.16623120698061619</v>
      </c>
      <c r="K1895" s="1" cm="1">
        <f t="array" ref="K1895">SUMPRODUCT(([1]OUT_FinalEnergyCons!$B$4:$B$10000="Var_cap")*1, (ISNUMBER(SEARCH("SCOM-SHSOLBR",[1]OUT_FinalEnergyCons!$A$4:$A$10000)))*1,[1]OUT_FinalEnergyCons!I$4:I$10000)</f>
        <v>0.22123161668299166</v>
      </c>
    </row>
    <row r="1896" spans="2:11" x14ac:dyDescent="0.3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2.0980373885785601E-6</v>
      </c>
      <c r="J1896" s="1">
        <f t="shared" si="1297"/>
        <v>1.355070757633378</v>
      </c>
      <c r="K1896" s="1">
        <f t="shared" si="1297"/>
        <v>1.365940370695732</v>
      </c>
    </row>
    <row r="1897" spans="2:11" x14ac:dyDescent="0.3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2.0980373885785601E-6</v>
      </c>
      <c r="J1897" s="1" cm="1">
        <f t="array" ref="J1897">SUMPRODUCT(([1]OUT_FinalEnergyCons!$B$4:$B$10000="Var_cap")*1, (ISNUMBER(SEARCH("SCOM-SHH2BR",[1]OUT_FinalEnergyCons!$A$4:$A$10000)))*1,[1]OUT_FinalEnergyCons!H$4:H$10000)</f>
        <v>1.355070757633378</v>
      </c>
      <c r="K1897" s="1" cm="1">
        <f t="array" ref="K1897">SUMPRODUCT(([1]OUT_FinalEnergyCons!$B$4:$B$10000="Var_cap")*1, (ISNUMBER(SEARCH("SCOM-SHH2BR",[1]OUT_FinalEnergyCons!$A$4:$A$10000)))*1,[1]OUT_FinalEnergyCons!I$4:I$10000)</f>
        <v>1.365940370695732</v>
      </c>
    </row>
    <row r="1898" spans="2:11" x14ac:dyDescent="0.3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4.6753268466128004</v>
      </c>
      <c r="G1898" s="3">
        <f t="shared" ref="G1898:K1898" si="1299">SUM(G1899:G1948)</f>
        <v>4.8370433651654627</v>
      </c>
      <c r="H1898" s="3">
        <f t="shared" si="1299"/>
        <v>4.9119927923014242</v>
      </c>
      <c r="I1898" s="3">
        <f t="shared" si="1299"/>
        <v>5.2294186809326524</v>
      </c>
      <c r="J1898" s="3">
        <f t="shared" si="1299"/>
        <v>5.5830299025293675</v>
      </c>
      <c r="K1898" s="3">
        <f t="shared" si="1299"/>
        <v>5.8463526049096517</v>
      </c>
    </row>
    <row r="1899" spans="2:11" x14ac:dyDescent="0.3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2.8026635692353495E-2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1.4013321042034984E-2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1.5302137537793648E-3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3.4956357930220811E-2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0.12152668629285551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0.23371714724342296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0.33962615455219325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0.3671768636872112</v>
      </c>
    </row>
    <row r="1901" spans="2:11" x14ac:dyDescent="0.3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7.3610170420654458E-3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1.1525440996336657E-2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8.9506315453069557E-2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0.64006042576034461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1.9250709326446089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1.9033401390374602</v>
      </c>
    </row>
    <row r="1902" spans="2:11" x14ac:dyDescent="0.3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4.2749805185706008E-3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6.6979275212748837E-3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8.6794111734662029E-3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8.2304063501682269E-3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0.46533460854621517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1.0005531022371352</v>
      </c>
    </row>
    <row r="1903" spans="2:11" x14ac:dyDescent="0.3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1.5343326978585297E-2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7.9911957330613834E-2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0.16765892955248257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0.89222209740232217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1.929859610684399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2.3160586247997252</v>
      </c>
    </row>
    <row r="1904" spans="2:11" x14ac:dyDescent="0.3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2.5985493537485988E-5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3.0799856215170336E-4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3.8825979106264346E-4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4.0152365147132457E-4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1.8415172854404518E-4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4.1601729560658282E-5</v>
      </c>
    </row>
    <row r="1905" spans="2:11" x14ac:dyDescent="0.3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4.8849879998176735E-3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7.5345244517287437E-3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7.4584596917396167E-3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6.2674577818217911E-3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4.7608992746728078E-4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1.1151082661857222E-4</v>
      </c>
    </row>
    <row r="1906" spans="2:11" x14ac:dyDescent="0.3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4.0679887357433055E-3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1.0883153351337637E-2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7.8024020275434036E-2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0.35685112198551555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0.4745130468702724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0.10314197473515478</v>
      </c>
    </row>
    <row r="1907" spans="2:11" x14ac:dyDescent="0.3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7.261891982083957E-3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1.2857111282257614E-2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1.2551337692429203E-2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1.0314163534735271E-2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4.9896712635167186E-4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1.0889084856561293E-4</v>
      </c>
    </row>
    <row r="1908" spans="2:11" x14ac:dyDescent="0.3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4.48200746652257E-4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5.1672998096260645E-4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5.0531123274123605E-4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1.8124934827759475E-4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4.0935373348956718E-5</v>
      </c>
    </row>
    <row r="1909" spans="2:11" x14ac:dyDescent="0.3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1.0190429670950806E-4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3.4242196242689396E-4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5.1480921505079626E-4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5.0598655694838307E-4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1.1600001793128662E-4</v>
      </c>
    </row>
    <row r="1910" spans="2:11" x14ac:dyDescent="0.3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7.2549790271131658E-3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4.1651359065467436E-2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0.2388858918720542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0.34517056561819331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7.6281737435796054E-2</v>
      </c>
    </row>
    <row r="1911" spans="2:11" x14ac:dyDescent="0.3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2.5872387923939926E-4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2.9391067349990196E-2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2.7950618693729307E-2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2.270406711059134E-2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5.0281768818436856E-4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1.1005914744216614E-4</v>
      </c>
    </row>
    <row r="1912" spans="2:11" x14ac:dyDescent="0.3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1.37992565645326E-5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6.1382749906464945E-5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7.1347811100028581E-4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1.5433022507471399E-2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4.7273872090171842E-3</v>
      </c>
    </row>
    <row r="1913" spans="2:11" x14ac:dyDescent="0.3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1.4630863621653617E-5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3.3354274599059643E-5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4.8622078307176108E-5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1.1115538780211392E-4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6.7592086876963915E-5</v>
      </c>
    </row>
    <row r="1914" spans="2:11" x14ac:dyDescent="0.3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5.364405493461006E-5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1.1500690770017983E-4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1.2273505902108604E-4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1.1626806187166333E-4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8.3899877212935379E-5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6.1378227082267426E-5</v>
      </c>
    </row>
    <row r="1915" spans="2:11" x14ac:dyDescent="0.3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1.05510169957899E-5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3.0059765428119346E-5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4.7583563831316741E-5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2.9052065612955397E-2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7.4414807510725767E-2</v>
      </c>
    </row>
    <row r="1916" spans="2:11" x14ac:dyDescent="0.3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4.3894601339789244E-2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2.1947319702762546E-2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5.6682715327866185E-3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6.6079681246205045E-3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6.8764346113257963E-3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1.6424928837972214E-2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4.4453353509213674E-3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0</v>
      </c>
    </row>
    <row r="1918" spans="2:11" x14ac:dyDescent="0.3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1.7226336886280957E-2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2.9838218887981886E-2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8.616707621213196E-2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7.3842865451776499E-2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5.0129748434001638E-3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0</v>
      </c>
    </row>
    <row r="1919" spans="2:11" x14ac:dyDescent="0.3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1.4248116137843714E-2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0.24668437467074103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0.23309883681724944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0.18768720175465373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5.4722791965354281E-5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0</v>
      </c>
    </row>
    <row r="1920" spans="2:11" x14ac:dyDescent="0.3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8.3190265210246958E-3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1.4262864701655609E-2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1.3837530997398373E-2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1.1773797474309101E-2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9.4275092068339878E-5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0</v>
      </c>
    </row>
    <row r="1921" spans="2:11" x14ac:dyDescent="0.3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1.6628845939852512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0.83143973602714949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3.6537103139570551E-2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3.9764162174215543E-2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4.0048607474828857E-2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3.0990860193493706E-2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1.5926160115668729E-4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0</v>
      </c>
    </row>
    <row r="1923" spans="2:11" x14ac:dyDescent="0.3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0.21742913750622089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0.24338684737122213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0.24136907498684723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0.19096371790200531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1.8141283673552859E-4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0</v>
      </c>
    </row>
    <row r="1924" spans="2:11" x14ac:dyDescent="0.3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0.18201096990373403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0.20366643031912302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0.23920505002706305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0.19697678027394694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3.3326035120403233E-3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0</v>
      </c>
    </row>
    <row r="1925" spans="2:11" x14ac:dyDescent="0.3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0.15696492188807562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0.17911909327635989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0.45881992345965183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0.41314067017451056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3.3219776216648914E-2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0</v>
      </c>
    </row>
    <row r="1926" spans="2:11" x14ac:dyDescent="0.3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1.23022955139179E-5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1.3101395258547201E-4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2.77932872667077E-4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7.6214730485791294E-5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0</v>
      </c>
    </row>
    <row r="1927" spans="2:11" x14ac:dyDescent="0.3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7.9816615017810001E-6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8.3791575900055994E-5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1.6167129178085E-4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4.2240127065267198E-5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0</v>
      </c>
    </row>
    <row r="1928" spans="2:11" x14ac:dyDescent="0.3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7.5384705434415501E-6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7.0290286104811506E-5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1.29215390891075E-4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3.2803204119635098E-5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0</v>
      </c>
    </row>
    <row r="1929" spans="2:11" x14ac:dyDescent="0.3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1.01273469836627E-5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1.09477135669793E-4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2.4645000161468202E-4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6.9432990480664103E-5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0</v>
      </c>
    </row>
    <row r="1930" spans="2:11" x14ac:dyDescent="0.3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6.7756031067440659E-5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5.1432204976746792E-4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8.0286836302382691E-4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1.8186510444659029E-4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0</v>
      </c>
    </row>
    <row r="1932" spans="2:11" x14ac:dyDescent="0.3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2.597567671066842E-4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0.13834191035154392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0.23813059922460106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0.19959241361672939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9.1898216149729432E-3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0</v>
      </c>
    </row>
    <row r="1933" spans="2:11" x14ac:dyDescent="0.3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1.8559749138824353E-3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3.7551386007570113E-3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3.6853236371854827E-3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3.0311611996847016E-3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4.8008001990968891E-5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0</v>
      </c>
    </row>
    <row r="1934" spans="2:11" x14ac:dyDescent="0.3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3.7726632827939427E-3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9.0298121714478541E-3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8.7044736023401265E-3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7.3633616292477057E-3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3.7724795373920663E-5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0</v>
      </c>
    </row>
    <row r="1935" spans="2:11" x14ac:dyDescent="0.3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0.7063718875040067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0.3531844449347008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4.4432216494663863E-4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4.9515464918391619E-4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5.9075145938873282E-4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4.9820615048985371E-4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3.3446182071354383E-5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0</v>
      </c>
    </row>
    <row r="1937" spans="2:11" x14ac:dyDescent="0.3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6.4568103252609491E-2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6.85241083188734E-2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6.7977597069419415E-2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5.1587122013097259E-2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2.4386586541753701E-5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0</v>
      </c>
    </row>
    <row r="1938" spans="2:11" x14ac:dyDescent="0.3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0.18324052885930606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0.19500189382902292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0.19302300239315465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0.15001062766906353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1.9398578007014843E-5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0</v>
      </c>
    </row>
    <row r="1939" spans="2:11" x14ac:dyDescent="0.3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7.1260894434256886E-2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7.9343395456861712E-2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7.8237882820529972E-2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6.1106797748588126E-2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1.2602885635666887E-5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0</v>
      </c>
    </row>
    <row r="1940" spans="2:11" x14ac:dyDescent="0.3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1.29096176708262E-5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1.12664366627609E-4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2.5395363159759802E-4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7.1461102984971502E-5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0</v>
      </c>
    </row>
    <row r="1941" spans="2:11" x14ac:dyDescent="0.3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8.3774087044724799E-6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7.0775230881347704E-5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1.4123803500313799E-4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3.7486764247265902E-5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0</v>
      </c>
    </row>
    <row r="1942" spans="2:11" x14ac:dyDescent="0.3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7.8368769702282707E-6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5.9470294684574998E-5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1.1391707341741801E-4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2.95350625977696E-5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0</v>
      </c>
    </row>
    <row r="1943" spans="2:11" x14ac:dyDescent="0.3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7.9172022380399106E-6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3.9318066171117101E-5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6.6841161281916607E-5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1.5964555967917E-5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0</v>
      </c>
    </row>
    <row r="1944" spans="2:11" x14ac:dyDescent="0.3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2.5601888822078154E-4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8.8318962113391252E-5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9.314329412621206E-5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1.556565510531268E-5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6.6171044554171604E-7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0</v>
      </c>
    </row>
    <row r="1946" spans="2:11" x14ac:dyDescent="0.3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1.6628890466198597E-3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8.1502904010459943E-4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8.0655614992710669E-4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8.7439100284985964E-6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6.9478902926944289E-7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0</v>
      </c>
    </row>
    <row r="1947" spans="2:11" x14ac:dyDescent="0.3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1.5082183579323875E-4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8.3395899313256294E-5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8.6319657911934321E-5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1.9162477633739896E-5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7.2497322834165299E-7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0</v>
      </c>
    </row>
    <row r="1948" spans="2:11" x14ac:dyDescent="0.3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2.5364905578544213E-3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2.363685452468697E-3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5.4123171401446526E-6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7.4184764073407004E-7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0</v>
      </c>
    </row>
    <row r="1949" spans="2:11" x14ac:dyDescent="0.3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5.7276777634041443</v>
      </c>
      <c r="G1949" s="3">
        <f t="shared" ref="G1949:K1949" si="1303">SUM(G1950:G1972)</f>
        <v>5.7202146713011421</v>
      </c>
      <c r="H1949" s="3">
        <f t="shared" si="1303"/>
        <v>5.8318147021024584</v>
      </c>
      <c r="I1949" s="3">
        <f t="shared" si="1303"/>
        <v>6.5682182496218413</v>
      </c>
      <c r="J1949" s="3">
        <f t="shared" si="1303"/>
        <v>7.1464655938982871</v>
      </c>
      <c r="K1949" s="3">
        <f t="shared" si="1303"/>
        <v>7.4772739144915317</v>
      </c>
    </row>
    <row r="1950" spans="2:11" x14ac:dyDescent="0.3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4.8836594907164958E-2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6.2767807101328399E-2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2.032910759976752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2.7708007257115419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2.7921608387581585</v>
      </c>
    </row>
    <row r="1952" spans="2:11" x14ac:dyDescent="0.3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7.899752297633976E-3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1.8730567961796271E-2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3.1570002297492503E-2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0.74912276110325771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0.81157108883832407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0.86609937587563146</v>
      </c>
    </row>
    <row r="1953" spans="2:11" x14ac:dyDescent="0.3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3.4601690454478203E-2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5.0405871282927492E-2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6.1208447372085799E-2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3.5564193130100303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3.4534830158600403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3.7087776569794397</v>
      </c>
    </row>
    <row r="1954" spans="2:11" x14ac:dyDescent="0.3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8.7139918491472993E-4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1.4293657550190359E-3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0.22923472038773615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8.8606652879208696E-4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3.92851158241002E-4</v>
      </c>
    </row>
    <row r="1955" spans="2:11" x14ac:dyDescent="0.3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2.6332001258360402E-4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3.9188203547898216E-3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9.6575204471481997E-3</v>
      </c>
    </row>
    <row r="1956" spans="2:11" x14ac:dyDescent="0.3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1.0286615515466001E-4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2.9353851567188397E-3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4.81270414102653E-3</v>
      </c>
    </row>
    <row r="1957" spans="2:11" x14ac:dyDescent="0.3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4.9481746718196095E-5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0.102843536306037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9.5290736076699412E-2</v>
      </c>
    </row>
    <row r="1958" spans="2:11" x14ac:dyDescent="0.3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1.80298389764377E-5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8.7139856540993589E-5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2.9671055382014602E-5</v>
      </c>
    </row>
    <row r="1959" spans="2:11" x14ac:dyDescent="0.3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0.61209167678532805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0.61425010869636898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6.4205181289850657E-6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1.8501563171427699E-5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1.3219138209431501E-5</v>
      </c>
    </row>
    <row r="1960" spans="2:11" x14ac:dyDescent="0.3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1.1887068976824899E-2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1.27163817818793E-2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-5.0039283886989857E-6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-1.7343959594369599E-5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0</v>
      </c>
    </row>
    <row r="1961" spans="2:11" x14ac:dyDescent="0.3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4.8863878453981803E-2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4.9435305615039303E-2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-5.4823745668996723E-6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-1.64810787997692E-5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0</v>
      </c>
    </row>
    <row r="1962" spans="2:11" x14ac:dyDescent="0.3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2.5706074399645801E-5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5.8780017660319397E-5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-5.3576430968340003E-6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-1.1511262142753501E-5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 x14ac:dyDescent="0.3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2.2836519658775183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3.2044094445674931E-3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0.50581521567703147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8.7260696398348304E-5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1.7444511158780804E-5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1.14810208392949E-5</v>
      </c>
    </row>
    <row r="1965" spans="2:11" x14ac:dyDescent="0.3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0.18416725212952409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0.2188536289943433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0.38015128340485427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-9.060632767991187E-6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-1.5144663859794501E-5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0</v>
      </c>
    </row>
    <row r="1966" spans="2:11" x14ac:dyDescent="0.3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0.80665758433373769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0.95362930091940779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1.73598283434124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-1.2140160918000173E-5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-1.3800185709201799E-5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0</v>
      </c>
    </row>
    <row r="1967" spans="2:11" x14ac:dyDescent="0.3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3.9920820514271196E-3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1.7837538494217117E-4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2.4116536546266458E-4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-5.9108897494678015E-6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-1.5617681747849502E-5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 x14ac:dyDescent="0.3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6.6987103458150806E-4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3.01838976013631E-3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4.1295689259529901E-5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2.5176196889551396E-5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1.6331484058320201E-5</v>
      </c>
    </row>
    <row r="1970" spans="2:11" x14ac:dyDescent="0.3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3.7821897379793003E-4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4.53856907081851E-3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8.949369013709941E-6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-1.17882677959599E-5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5.4440142324217706E-6</v>
      </c>
    </row>
    <row r="1971" spans="2:11" x14ac:dyDescent="0.3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2.1359532681933799E-4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2.4249742057323501E-2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-4.8683827490994449E-6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-6.0565114292659999E-6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6.0843424649353101E-6</v>
      </c>
    </row>
    <row r="1972" spans="2:11" x14ac:dyDescent="0.3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1.35681639555821E-5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4.6859542844692794E-5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8.9513006953770004E-7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-1.3563374640242801E-5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3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2.8503666768210554</v>
      </c>
      <c r="G1973" s="3">
        <f t="shared" ref="G1973" si="1306">SUM(G1974:G1996)</f>
        <v>3.0842345075451094</v>
      </c>
      <c r="H1973" s="3">
        <f t="shared" ref="H1973" si="1307">SUM(H1974:H1996)</f>
        <v>2.8902566893361765</v>
      </c>
      <c r="I1973" s="3">
        <f t="shared" ref="I1973" si="1308">SUM(I1974:I1996)</f>
        <v>2.9629549732498672</v>
      </c>
      <c r="J1973" s="3">
        <f t="shared" ref="J1973" si="1309">SUM(J1974:J1996)</f>
        <v>2.9631030346069989</v>
      </c>
      <c r="K1973" s="3">
        <f t="shared" ref="K1973" si="1310">SUM(K1974:K1996)</f>
        <v>2.9630547861799794</v>
      </c>
    </row>
    <row r="1974" spans="2:11" x14ac:dyDescent="0.3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1.38971265690717E-2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2.1874396176730353E-2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1.4409534621521367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1.440251410740446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1.4808896637670055</v>
      </c>
    </row>
    <row r="1976" spans="2:11" x14ac:dyDescent="0.3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6.499050669116711E-3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1.5884455306806333E-2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1.776823665004363E-2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1.2479605470456216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1.2473199736874958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1.2139580140643929</v>
      </c>
    </row>
    <row r="1977" spans="2:11" x14ac:dyDescent="0.3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1.3903873252613253E-3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2.3391527596812547E-3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2.9911349302435305E-3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0.20907931274251185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0.20997713714192101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0.20317043886724198</v>
      </c>
    </row>
    <row r="1978" spans="2:11" x14ac:dyDescent="0.3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2.3089244221234699E-4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4.5923160976801998E-4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2.97374625437937E-4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8.2236730925781571E-4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3.5772583684407004E-4</v>
      </c>
    </row>
    <row r="1979" spans="2:11" x14ac:dyDescent="0.3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5.8285725826463598E-5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2.6357599751355401E-3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3.02461416643022E-3</v>
      </c>
    </row>
    <row r="1980" spans="2:11" x14ac:dyDescent="0.3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1.2845163945537601E-4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3.67038011818807E-3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3.7153560356944001E-3</v>
      </c>
    </row>
    <row r="1981" spans="2:11" x14ac:dyDescent="0.3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6.4401659943821993E-2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5.8131394220035701E-2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5.7759098821418005E-2</v>
      </c>
    </row>
    <row r="1982" spans="2:11" x14ac:dyDescent="0.3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2.54422015138182E-5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1.49671307534417E-4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6.5297656145026409E-5</v>
      </c>
    </row>
    <row r="1983" spans="2:11" x14ac:dyDescent="0.3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0.81651984297503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0.81843621524598908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1.1801900793987664E-5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3.9893581508676707E-5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2.6091426666361697E-5</v>
      </c>
    </row>
    <row r="1984" spans="2:11" x14ac:dyDescent="0.3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1.97835625934125E-3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2.6661071349854998E-3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1.2348339590589896E-5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3.8780657008321498E-5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2.4933012273723101E-5</v>
      </c>
    </row>
    <row r="1985" spans="2:11" x14ac:dyDescent="0.3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6.1696992953336194E-4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8.9640554010263196E-4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3.7929184186524995E-5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1.0995445401288301E-5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3.7661736673586303E-6</v>
      </c>
    </row>
    <row r="1986" spans="2:11" x14ac:dyDescent="0.3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5.3360705034685097E-5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1.2336681042334901E-4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7.3190844322465918E-6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-7.3090185553665902E-6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3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0.65164740521434261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4.1697291535751801E-2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0.22806428253490696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-6.8075673920133146E-6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3.69586926302218E-5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2.2538783928996601E-5</v>
      </c>
    </row>
    <row r="1989" spans="2:11" x14ac:dyDescent="0.3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0.92486315829110155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0.92666280617392216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-9.2070164373373939E-6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3.52623021550612E-5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2.2360608562564002E-5</v>
      </c>
    </row>
    <row r="1990" spans="2:11" x14ac:dyDescent="0.3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0.19927432480753418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0.19799257847465021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0.19853106616095401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-2.0418091195117775E-6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0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0</v>
      </c>
    </row>
    <row r="1991" spans="2:11" x14ac:dyDescent="0.3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1.3139213506363103E-2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2.7308188078741061E-4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3.8489768392530353E-4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-7.2493576262503277E-6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-7.7099209001135495E-6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3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7.8840003951251509E-4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2.8102386269808701E-3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2.8576272165699482E-6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4.6343097194159982E-6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8.1184421073131401E-6</v>
      </c>
    </row>
    <row r="1994" spans="2:11" x14ac:dyDescent="0.3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4.1218815354556598E-4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1.33566819405741E-3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4.3154269708005076E-7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1.0791977458005003E-6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6.76851760113508E-6</v>
      </c>
    </row>
    <row r="1995" spans="2:11" x14ac:dyDescent="0.3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2.2352604772966301E-4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6.3915393641143803E-4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5.5090548507479384E-6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0</v>
      </c>
    </row>
    <row r="1996" spans="2:11" x14ac:dyDescent="0.3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2.9511918937430201E-5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1.0468040848828601E-4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-2.4538096512536017E-6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-7.6451397299437399E-6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3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399.50885742645698</v>
      </c>
      <c r="G1997" s="3">
        <f t="shared" ref="G1997:K1997" si="1313">SUM(G1998:G2006)</f>
        <v>399.46173757222346</v>
      </c>
      <c r="H1997" s="3">
        <f t="shared" si="1313"/>
        <v>407.259586325096</v>
      </c>
      <c r="I1997" s="3">
        <f t="shared" si="1313"/>
        <v>420.36174406985111</v>
      </c>
      <c r="J1997" s="3">
        <f t="shared" si="1313"/>
        <v>468.00768866695978</v>
      </c>
      <c r="K1997" s="3">
        <f t="shared" si="1313"/>
        <v>506.14840650894837</v>
      </c>
    </row>
    <row r="1998" spans="2:11" x14ac:dyDescent="0.3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1.6988764798720954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3.7725959104110141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5.6431202260541387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80.849643202312734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447.21073004830242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499.10262836785614</v>
      </c>
    </row>
    <row r="2000" spans="2:11" x14ac:dyDescent="0.3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8.3862038070170192E-3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1.6161533814368599E-2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2.5704575380338546E-2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4.0618315372855953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7.0457781410922173</v>
      </c>
    </row>
    <row r="2001" spans="2:11" x14ac:dyDescent="0.3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30.634653043032657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12.434850240536996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14.136906721730462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26.5166364294613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47.562958275117836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4.8656241668665983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</v>
      </c>
    </row>
    <row r="2003" spans="2:11" x14ac:dyDescent="0.3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152.66197059343773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76.330971975744745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106.16735924794028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125.16541865129449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125.46579892921466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71.222888441347152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1.2483271242790134E-2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0</v>
      </c>
    </row>
    <row r="2005" spans="2:11" x14ac:dyDescent="0.3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14.3219129881643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63.354957890529157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128.39817722382122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11.856683819506436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0</v>
      </c>
    </row>
    <row r="2006" spans="2:11" x14ac:dyDescent="0.3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2.3127714581076342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2.0808504301495239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1.6662876795519734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4.0670427938077364E-3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3.35823755953715E-4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0</v>
      </c>
    </row>
    <row r="2007" spans="2:11" x14ac:dyDescent="0.3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41.457758412531511</v>
      </c>
      <c r="G2007" s="3">
        <f t="shared" ref="G2007" si="1316">SUM(G2008:G2016)</f>
        <v>42.399841902999171</v>
      </c>
      <c r="H2007" s="3">
        <f t="shared" ref="H2007" si="1317">SUM(H2008:H2016)</f>
        <v>43.515816412734829</v>
      </c>
      <c r="I2007" s="3">
        <f t="shared" ref="I2007" si="1318">SUM(I2008:I2016)</f>
        <v>45.446432122906131</v>
      </c>
      <c r="J2007" s="3">
        <f t="shared" ref="J2007" si="1319">SUM(J2008:J2016)</f>
        <v>49.353056725301492</v>
      </c>
      <c r="K2007" s="3">
        <f t="shared" ref="K2007" si="1320">SUM(K2008:K2016)</f>
        <v>53.259377478668341</v>
      </c>
    </row>
    <row r="2008" spans="2:11" x14ac:dyDescent="0.3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5.1927861726036112E-2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0.1040375139316982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0.11030490469167081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3.4019177117546408E-2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14.359501683890999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50.079011861500803</v>
      </c>
    </row>
    <row r="2010" spans="2:11" x14ac:dyDescent="0.3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1.4E-2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4.4340931368458777E-2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4.4671291190609627E-2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2.2253485781183369E-3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1.0200209798959599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1.10243911752065</v>
      </c>
    </row>
    <row r="2011" spans="2:11" x14ac:dyDescent="0.3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11.607872873606699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1.1188410004340454E-2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1.9706442793587797E-2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1.6757905608587365E-2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5.1721045516465404E-3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5.4110081175201097E-4</v>
      </c>
    </row>
    <row r="2015" spans="2:11" x14ac:dyDescent="0.3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16.529036130076499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23.562286055733498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35.5019061078604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33.9641451136009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2.0770295655906899</v>
      </c>
    </row>
    <row r="2016" spans="2:11" x14ac:dyDescent="0.3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0.12195767719877321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4.1722509514712869E-3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4.1810516587591721E-3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4.1902504081517593E-3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4.2168433619858099E-3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3.55833244443487E-4</v>
      </c>
    </row>
    <row r="2017" spans="2:11" x14ac:dyDescent="0.3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5.0533963496131903E-4</v>
      </c>
      <c r="G2017" s="3">
        <f t="shared" ref="G2017" si="1324">SUM(G2018,G2022,G2025)</f>
        <v>1.0528121089897423E-3</v>
      </c>
      <c r="H2017" s="3">
        <f t="shared" ref="H2017" si="1325">SUM(H2018,H2022,H2025)</f>
        <v>1.3351357348611462E-3</v>
      </c>
      <c r="I2017" s="3">
        <f t="shared" ref="I2017" si="1326">SUM(I2018,I2022,I2025)</f>
        <v>3.3397355889608926E-3</v>
      </c>
      <c r="J2017" s="3">
        <f t="shared" ref="J2017" si="1327">SUM(J2018,J2022,J2025)</f>
        <v>0.5889517511217971</v>
      </c>
      <c r="K2017" s="3">
        <f t="shared" ref="K2017" si="1328">SUM(K2018,K2022,K2025)</f>
        <v>1.6392282444982602</v>
      </c>
    </row>
    <row r="2018" spans="2:11" x14ac:dyDescent="0.3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5.0533963496131903E-4</v>
      </c>
      <c r="G2018" s="1" cm="1">
        <f t="array" ref="G2018">SUMPRODUCT(ISNUMBER(SEARCH("SUP_ELCH2*",[1]OUT_SyntheticFuels!$C$4:$C$1000))*1,("Var_cap"=[1]OUT_SyntheticFuels!$B$4:$B$1000)*1,[1]OUT_SyntheticFuels!F$4:F$1000)</f>
        <v>1.0528121089897423E-3</v>
      </c>
      <c r="H2018" s="1" cm="1">
        <f t="array" ref="H2018">SUMPRODUCT(ISNUMBER(SEARCH("SUP_ELCH2*",[1]OUT_SyntheticFuels!$C$4:$C$1000))*1,("Var_cap"=[1]OUT_SyntheticFuels!$B$4:$B$1000)*1,[1]OUT_SyntheticFuels!G$4:G$1000)</f>
        <v>1.3351357348611462E-3</v>
      </c>
      <c r="I2018" s="1" cm="1">
        <f t="array" ref="I2018">SUMPRODUCT(ISNUMBER(SEARCH("SUP_ELCH2*",[1]OUT_SyntheticFuels!$C$4:$C$1000))*1,("Var_cap"=[1]OUT_SyntheticFuels!$B$4:$B$1000)*1,[1]OUT_SyntheticFuels!H$4:H$1000)</f>
        <v>3.3386391737612567E-3</v>
      </c>
      <c r="J2018" s="1" cm="1">
        <f t="array" ref="J2018">SUMPRODUCT(ISNUMBER(SEARCH("SUP_ELCH2*",[1]OUT_SyntheticFuels!$C$4:$C$1000))*1,("Var_cap"=[1]OUT_SyntheticFuels!$B$4:$B$1000)*1,[1]OUT_SyntheticFuels!I$4:I$1000)</f>
        <v>0.58894744631404794</v>
      </c>
      <c r="K2018" s="1" cm="1">
        <f t="array" ref="K2018">SUMPRODUCT(ISNUMBER(SEARCH("SUP_ELCH2*",[1]OUT_SyntheticFuels!$C$4:$C$1000))*1,("Var_cap"=[1]OUT_SyntheticFuels!$B$4:$B$1000)*1,[1]OUT_SyntheticFuels!J$4:J$1000)</f>
        <v>1.3982837354286055</v>
      </c>
    </row>
    <row r="2019" spans="2:11" x14ac:dyDescent="0.3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5.0533963496131903E-4</v>
      </c>
      <c r="G2019" s="1">
        <f t="shared" ref="G2019" si="1332">G2018-G2020-G2021</f>
        <v>1.0528121089897423E-3</v>
      </c>
      <c r="H2019" s="1">
        <f t="shared" ref="H2019" si="1333">H2018-H2020-H2021</f>
        <v>1.3351357348611462E-3</v>
      </c>
      <c r="I2019" s="1">
        <f t="shared" ref="I2019" si="1334">I2018-I2020-I2021</f>
        <v>3.3264025175087229E-3</v>
      </c>
      <c r="J2019" s="1">
        <f t="shared" ref="J2019" si="1335">J2018-J2020-J2021</f>
        <v>0.58804287673154554</v>
      </c>
      <c r="K2019" s="1">
        <f t="shared" ref="K2019" si="1336">K2018-K2020-K2021</f>
        <v>1.3975059290167775</v>
      </c>
    </row>
    <row r="2020" spans="2:11" x14ac:dyDescent="0.3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1.22366562525339E-5</v>
      </c>
      <c r="J2020" s="1" cm="1">
        <f t="array" ref="J2020">SUMPRODUCT(ISNUMBER(SEARCH("SUP_ELCH2*D",[1]OUT_SyntheticFuels!$C$4:$C$1000))*1,("Var_cap"=[1]OUT_SyntheticFuels!$B$4:$B$1000)*1,[1]OUT_SyntheticFuels!I$4:I$1000)</f>
        <v>3.9048946042007202E-4</v>
      </c>
      <c r="K2020" s="1" cm="1">
        <f t="array" ref="K2020">SUMPRODUCT(ISNUMBER(SEARCH("SUP_ELCH2*D",[1]OUT_SyntheticFuels!$C$4:$C$1000))*1,("Var_cap"=[1]OUT_SyntheticFuels!$B$4:$B$1000)*1,[1]OUT_SyntheticFuels!J$4:J$1000)</f>
        <v>4.1030492404807201E-4</v>
      </c>
    </row>
    <row r="2021" spans="2:11" x14ac:dyDescent="0.3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5.1408012208231798E-4</v>
      </c>
      <c r="K2021" s="1" cm="1">
        <f t="array" ref="K2021">SUMPRODUCT(ISNUMBER(SEARCH("SUP_ELCH2*SOEC*",[1]OUT_SyntheticFuels!$C$4:$C$1000))*1,("Var_cap"=[1]OUT_SyntheticFuels!$B$4:$B$1000)*1,[1]OUT_SyntheticFuels!J$4:J$1000)</f>
        <v>3.6750148778001061E-4</v>
      </c>
    </row>
    <row r="2022" spans="2:11" x14ac:dyDescent="0.3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1.09641519963582E-6</v>
      </c>
      <c r="J2022" s="1">
        <f t="shared" ref="J2022" si="1341">SUM(J2023:J2024)</f>
        <v>4.3048077491966428E-6</v>
      </c>
      <c r="K2022" s="1">
        <f t="shared" ref="K2022" si="1342">SUM(K2023:K2024)</f>
        <v>8.4026676657348379E-3</v>
      </c>
    </row>
    <row r="2023" spans="2:11" x14ac:dyDescent="0.3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1.09641519963582E-6</v>
      </c>
      <c r="J2023" s="1" cm="1">
        <f t="array" ref="J2023">SUMPRODUCT(ISNUMBER(SEARCH("SUP_NGAH2",[1]OUT_SyntheticFuels!$C$4:$C$1000))*1,("Var_cap"=[1]OUT_SyntheticFuels!$B$4:$B$1000)*1,[1]OUT_SyntheticFuels!I$4:I$1000)-J2024</f>
        <v>3.4182702979901609E-6</v>
      </c>
      <c r="K2023" s="1" cm="1">
        <f t="array" ref="K2023">SUMPRODUCT(ISNUMBER(SEARCH("SUP_NGAH2",[1]OUT_SyntheticFuels!$C$4:$C$1000))*1,("Var_cap"=[1]OUT_SyntheticFuels!$B$4:$B$1000)*1,[1]OUT_SyntheticFuels!J$4:J$1000)-K2024</f>
        <v>1.2755878991392577E-4</v>
      </c>
    </row>
    <row r="2024" spans="2:11" x14ac:dyDescent="0.3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8.8653745120648198E-7</v>
      </c>
      <c r="K2024" s="1" cm="1">
        <f t="array" ref="K2024">SUMPRODUCT(ISNUMBER(SEARCH("SUP_NGAH2CCS",[1]OUT_SyntheticFuels!$C$4:$C$1000))*1,("Var_cap"=[1]OUT_SyntheticFuels!$B$4:$B$1000)*1,[1]OUT_SyntheticFuels!J$4:J$1000)</f>
        <v>8.2751088758209121E-3</v>
      </c>
    </row>
    <row r="2025" spans="2:11" x14ac:dyDescent="0.3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0.23254184140391976</v>
      </c>
    </row>
    <row r="2026" spans="2:11" x14ac:dyDescent="0.3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4.0696833760761608E-5</v>
      </c>
    </row>
    <row r="2027" spans="2:11" x14ac:dyDescent="0.3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0.232501144570159</v>
      </c>
    </row>
    <row r="2028" spans="2:11" x14ac:dyDescent="0.3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2.3147565703801005E-2</v>
      </c>
      <c r="G2029" s="7" cm="1">
        <f t="array" ref="G2029">SUMPRODUCT(("CT_CWODBDS"=[1]OUT_SyntheticFuels!$C$4:$C$1000)*1,("Var_cap"=[1]OUT_SyntheticFuels!$B$4:$B$1000)*1,[1]OUT_SyntheticFuels!F$4:F$1000)</f>
        <v>7.7044803258617678E-4</v>
      </c>
      <c r="H2029" s="7" cm="1">
        <f t="array" ref="H2029">SUMPRODUCT(("CT_CWODBDS"=[1]OUT_SyntheticFuels!$C$4:$C$1000)*1,("Var_cap"=[1]OUT_SyntheticFuels!$B$4:$B$1000)*1,[1]OUT_SyntheticFuels!G$4:G$1000)</f>
        <v>7.6923217247703429E-4</v>
      </c>
      <c r="I2029" s="7" cm="1">
        <f t="array" ref="I2029">SUMPRODUCT(("CT_CWODBDS"=[1]OUT_SyntheticFuels!$C$4:$C$1000)*1,("Var_cap"=[1]OUT_SyntheticFuels!$B$4:$B$1000)*1,[1]OUT_SyntheticFuels!H$4:H$1000)</f>
        <v>6.207453361900539E-5</v>
      </c>
      <c r="J2029" s="7" cm="1">
        <f t="array" ref="J2029">SUMPRODUCT(("CT_CWODBDS"=[1]OUT_SyntheticFuels!$C$4:$C$1000)*1,("Var_cap"=[1]OUT_SyntheticFuels!$B$4:$B$1000)*1,[1]OUT_SyntheticFuels!I$4:I$1000)</f>
        <v>4.2824457205100787E-5</v>
      </c>
      <c r="K2029" s="7" cm="1">
        <f t="array" ref="K2029">SUMPRODUCT(("CT_CWODBDS"=[1]OUT_SyntheticFuels!$C$4:$C$1000)*1,("Var_cap"=[1]OUT_SyntheticFuels!$B$4:$B$1000)*1,[1]OUT_SyntheticFuels!J$4:J$1000)</f>
        <v>3.6155889157779728E-5</v>
      </c>
    </row>
    <row r="2030" spans="2:11" x14ac:dyDescent="0.3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3.4422775456800698E-5</v>
      </c>
      <c r="K2030" s="7" cm="1">
        <f t="array" ref="K2030">SUMPRODUCT(("CT_CWODBDSCCS"=[1]OUT_SyntheticFuels!$C$4:$C$1000)*1,("Var_cap"=[1]OUT_SyntheticFuels!$B$4:$B$1000)*1,[1]OUT_SyntheticFuels!J$4:J$1000)</f>
        <v>7.3245720765930694E-2</v>
      </c>
    </row>
    <row r="2031" spans="2:11" x14ac:dyDescent="0.3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8.9930868863698811E-3</v>
      </c>
      <c r="G2031" s="7" cm="1">
        <f t="array" ref="G2031">SUMPRODUCT(("CT_CWODETH"=[1]OUT_SyntheticFuels!$C$4:$C$1000)*1,("Var_cap"=[1]OUT_SyntheticFuels!$B$4:$B$1000)*1,[1]OUT_SyntheticFuels!F$4:F$1000)</f>
        <v>8.9936732658052188E-3</v>
      </c>
      <c r="H2031" s="7" cm="1">
        <f t="array" ref="H2031">SUMPRODUCT(("CT_CWODETH"=[1]OUT_SyntheticFuels!$C$4:$C$1000)*1,("Var_cap"=[1]OUT_SyntheticFuels!$B$4:$B$1000)*1,[1]OUT_SyntheticFuels!G$4:G$1000)</f>
        <v>1.6687029345771917E-2</v>
      </c>
      <c r="I2031" s="7" cm="1">
        <f t="array" ref="I2031">SUMPRODUCT(("CT_CWODETH"=[1]OUT_SyntheticFuels!$C$4:$C$1000)*1,("Var_cap"=[1]OUT_SyntheticFuels!$B$4:$B$1000)*1,[1]OUT_SyntheticFuels!H$4:H$1000)</f>
        <v>4.6525255450659275E-5</v>
      </c>
      <c r="J2031" s="7" cm="1">
        <f t="array" ref="J2031">SUMPRODUCT(("CT_CWODETH"=[1]OUT_SyntheticFuels!$C$4:$C$1000)*1,("Var_cap"=[1]OUT_SyntheticFuels!$B$4:$B$1000)*1,[1]OUT_SyntheticFuels!I$4:I$1000)</f>
        <v>4.3897012313399639E-5</v>
      </c>
      <c r="K2031" s="7" cm="1">
        <f t="array" ref="K2031">SUMPRODUCT(("CT_CWODETH"=[1]OUT_SyntheticFuels!$C$4:$C$1000)*1,("Var_cap"=[1]OUT_SyntheticFuels!$B$4:$B$1000)*1,[1]OUT_SyntheticFuels!J$4:J$1000)</f>
        <v>5.7059321990302087E-5</v>
      </c>
    </row>
    <row r="2032" spans="2:11" x14ac:dyDescent="0.3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2.6448915485326099E-5</v>
      </c>
      <c r="K2032" s="7" cm="1">
        <f t="array" ref="K2032">SUMPRODUCT(("CT_CWODETHCCS"=[1]OUT_SyntheticFuels!$C$4:$C$1000)*1,("Var_cap"=[1]OUT_SyntheticFuels!$B$4:$B$1000)*1,[1]OUT_SyntheticFuels!J$4:J$1000)</f>
        <v>2.5836362078763699E-2</v>
      </c>
    </row>
    <row r="2033" spans="2:11" x14ac:dyDescent="0.3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5.12881857807376E-2</v>
      </c>
      <c r="G2033" s="7" cm="1">
        <f t="array" ref="G2033">SUMPRODUCT(("SUP_MNRBIO"=[1]OUT_SyntheticFuels!$C$4:$C$1000)*1,("Var_cap"=[1]OUT_SyntheticFuels!$B$4:$B$1000)*1,[1]OUT_SyntheticFuels!F$4:F$1000)</f>
        <v>0.12316726407684828</v>
      </c>
      <c r="H2033" s="7" cm="1">
        <f t="array" ref="H2033">SUMPRODUCT(("SUP_MNRBIO"=[1]OUT_SyntheticFuels!$C$4:$C$1000)*1,("Var_cap"=[1]OUT_SyntheticFuels!$B$4:$B$1000)*1,[1]OUT_SyntheticFuels!G$4:G$1000)</f>
        <v>0.16240186500315298</v>
      </c>
      <c r="I2033" s="7" cm="1">
        <f t="array" ref="I2033">SUMPRODUCT(("SUP_MNRBIO"=[1]OUT_SyntheticFuels!$C$4:$C$1000)*1,("Var_cap"=[1]OUT_SyntheticFuels!$B$4:$B$1000)*1,[1]OUT_SyntheticFuels!H$4:H$1000)</f>
        <v>0.16240284671938646</v>
      </c>
      <c r="J2033" s="7" cm="1">
        <f t="array" ref="J2033">SUMPRODUCT(("SUP_MNRBIO"=[1]OUT_SyntheticFuels!$C$4:$C$1000)*1,("Var_cap"=[1]OUT_SyntheticFuels!$B$4:$B$1000)*1,[1]OUT_SyntheticFuels!I$4:I$1000)</f>
        <v>0.16246438053839146</v>
      </c>
      <c r="K2033" s="7" cm="1">
        <f t="array" ref="K2033">SUMPRODUCT(("SUP_MNRBIO"=[1]OUT_SyntheticFuels!$C$4:$C$1000)*1,("Var_cap"=[1]OUT_SyntheticFuels!$B$4:$B$1000)*1,[1]OUT_SyntheticFuels!J$4:J$1000)</f>
        <v>0.2436833573029796</v>
      </c>
    </row>
    <row r="2034" spans="2:11" x14ac:dyDescent="0.3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0.21266875171323379</v>
      </c>
      <c r="G2034" s="7" cm="1">
        <f t="array" ref="G2034">SUMPRODUCT(("SUP_WSTBIO"=[1]OUT_SyntheticFuels!$C$4:$C$1000)*1,("Var_cap"=[1]OUT_SyntheticFuels!$B$4:$B$1000)*1,[1]OUT_SyntheticFuels!F$4:F$1000)</f>
        <v>0.21296013750983028</v>
      </c>
      <c r="H2034" s="7" cm="1">
        <f t="array" ref="H2034">SUMPRODUCT(("SUP_WSTBIO"=[1]OUT_SyntheticFuels!$C$4:$C$1000)*1,("Var_cap"=[1]OUT_SyntheticFuels!$B$4:$B$1000)*1,[1]OUT_SyntheticFuels!G$4:G$1000)</f>
        <v>0.21295553939983763</v>
      </c>
      <c r="I2034" s="7" cm="1">
        <f t="array" ref="I2034">SUMPRODUCT(("SUP_WSTBIO"=[1]OUT_SyntheticFuels!$C$4:$C$1000)*1,("Var_cap"=[1]OUT_SyntheticFuels!$B$4:$B$1000)*1,[1]OUT_SyntheticFuels!H$4:H$1000)</f>
        <v>0.21222496784079534</v>
      </c>
      <c r="J2034" s="7" cm="1">
        <f t="array" ref="J2034">SUMPRODUCT(("SUP_WSTBIO"=[1]OUT_SyntheticFuels!$C$4:$C$1000)*1,("Var_cap"=[1]OUT_SyntheticFuels!$B$4:$B$1000)*1,[1]OUT_SyntheticFuels!I$4:I$1000)</f>
        <v>0.20253941163194911</v>
      </c>
      <c r="K2034" s="7" cm="1">
        <f t="array" ref="K2034">SUMPRODUCT(("SUP_WSTBIO"=[1]OUT_SyntheticFuels!$C$4:$C$1000)*1,("Var_cap"=[1]OUT_SyntheticFuels!$B$4:$B$1000)*1,[1]OUT_SyntheticFuels!J$4:J$1000)</f>
        <v>0.22310318946385549</v>
      </c>
    </row>
    <row r="2035" spans="2:11" x14ac:dyDescent="0.3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3.2118934668449299E-5</v>
      </c>
      <c r="K2036" s="7" cm="1">
        <f t="array" ref="K2036">SUMPRODUCT(("SUP_WSTHTGBIO"=[1]OUT_SyntheticFuels!$C$4:$C$1000)*1,("Var_cap"=[1]OUT_SyntheticFuels!$B$4:$B$1000)*1,[1]OUT_SyntheticFuels!J$4:J$1000)</f>
        <v>3.2489351854119483E-5</v>
      </c>
    </row>
    <row r="2037" spans="2:11" x14ac:dyDescent="0.3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1.2734520112254E-5</v>
      </c>
      <c r="K2037" s="7" cm="1">
        <f t="array" ref="K2037">SUMPRODUCT(("SUP_WSTHTGBIOCCS"=[1]OUT_SyntheticFuels!$C$4:$C$1000)*1,("Var_cap"=[1]OUT_SyntheticFuels!$B$4:$B$1000)*1,[1]OUT_SyntheticFuels!J$4:J$1000)</f>
        <v>1.2972182243159945E-5</v>
      </c>
    </row>
    <row r="2038" spans="2:11" x14ac:dyDescent="0.3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1.67649082430606E-6</v>
      </c>
      <c r="G2038" s="7" cm="1">
        <f t="array" ref="G2038">SUMPRODUCT(("SUP_WODBIO"=[1]OUT_SyntheticFuels!$C$4:$C$1000)*1,("Var_cap"=[1]OUT_SyntheticFuels!$B$4:$B$1000)*1,[1]OUT_SyntheticFuels!F$4:F$1000)</f>
        <v>6.1883711989658274E-5</v>
      </c>
      <c r="H2038" s="7" cm="1">
        <f t="array" ref="H2038">SUMPRODUCT(("SUP_WODBIO"=[1]OUT_SyntheticFuels!$C$4:$C$1000)*1,("Var_cap"=[1]OUT_SyntheticFuels!$B$4:$B$1000)*1,[1]OUT_SyntheticFuels!G$4:G$1000)</f>
        <v>6.2878026732428571E-5</v>
      </c>
      <c r="I2038" s="7" cm="1">
        <f t="array" ref="I2038">SUMPRODUCT(("SUP_WODBIO"=[1]OUT_SyntheticFuels!$C$4:$C$1000)*1,("Var_cap"=[1]OUT_SyntheticFuels!$B$4:$B$1000)*1,[1]OUT_SyntheticFuels!H$4:H$1000)</f>
        <v>6.2857320927378E-5</v>
      </c>
      <c r="J2038" s="7" cm="1">
        <f t="array" ref="J2038">SUMPRODUCT(("SUP_WODBIO"=[1]OUT_SyntheticFuels!$C$4:$C$1000)*1,("Var_cap"=[1]OUT_SyntheticFuels!$B$4:$B$1000)*1,[1]OUT_SyntheticFuels!I$4:I$1000)</f>
        <v>5.6301590786030023E-5</v>
      </c>
      <c r="K2038" s="7" cm="1">
        <f t="array" ref="K2038">SUMPRODUCT(("SUP_WODBIO"=[1]OUT_SyntheticFuels!$C$4:$C$1000)*1,("Var_cap"=[1]OUT_SyntheticFuels!$B$4:$B$1000)*1,[1]OUT_SyntheticFuels!J$4:J$1000)</f>
        <v>3.3670333575731227E-5</v>
      </c>
    </row>
    <row r="2039" spans="2:11" x14ac:dyDescent="0.3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3.4366107972401401E-5</v>
      </c>
      <c r="K2039" s="7" cm="1">
        <f t="array" ref="K2039">SUMPRODUCT(("SUP_WODBIOCCS"=[1]OUT_SyntheticFuels!$C$4:$C$1000)*1,("Var_cap"=[1]OUT_SyntheticFuels!$B$4:$B$1000)*1,[1]OUT_SyntheticFuels!J$4:J$1000)</f>
        <v>3.4934929253138103E-5</v>
      </c>
    </row>
    <row r="2040" spans="2:11" x14ac:dyDescent="0.3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4.234699537694734E-2</v>
      </c>
      <c r="G2040" s="7" cm="1">
        <f t="array" ref="G2040">SUMPRODUCT(("SUP_BIONGA"=[1]OUT_SyntheticFuels!$C$4:$C$1000)*1,("Var_cap"=[1]OUT_SyntheticFuels!$B$4:$B$1000)*1,[1]OUT_SyntheticFuels!F$4:F$1000)</f>
        <v>0.12821707932559742</v>
      </c>
      <c r="H2040" s="7" cm="1">
        <f t="array" ref="H2040">SUMPRODUCT(("SUP_BIONGA"=[1]OUT_SyntheticFuels!$C$4:$C$1000)*1,("Var_cap"=[1]OUT_SyntheticFuels!$B$4:$B$1000)*1,[1]OUT_SyntheticFuels!G$4:G$1000)</f>
        <v>0.10025609130282141</v>
      </c>
      <c r="I2040" s="7" cm="1">
        <f t="array" ref="I2040">SUMPRODUCT(("SUP_BIONGA"=[1]OUT_SyntheticFuels!$C$4:$C$1000)*1,("Var_cap"=[1]OUT_SyntheticFuels!$B$4:$B$1000)*1,[1]OUT_SyntheticFuels!H$4:H$1000)</f>
        <v>0.100174652653228</v>
      </c>
      <c r="J2040" s="7" cm="1">
        <f t="array" ref="J2040">SUMPRODUCT(("SUP_BIONGA"=[1]OUT_SyntheticFuels!$C$4:$C$1000)*1,("Var_cap"=[1]OUT_SyntheticFuels!$B$4:$B$1000)*1,[1]OUT_SyntheticFuels!I$4:I$1000)</f>
        <v>9.2163587508158576E-2</v>
      </c>
      <c r="K2040" s="7" cm="1">
        <f t="array" ref="K2040">SUMPRODUCT(("SUP_BIONGA"=[1]OUT_SyntheticFuels!$C$4:$C$1000)*1,("Var_cap"=[1]OUT_SyntheticFuels!$B$4:$B$1000)*1,[1]OUT_SyntheticFuels!J$4:J$1000)</f>
        <v>0.10389204299218843</v>
      </c>
    </row>
    <row r="2041" spans="2:11" x14ac:dyDescent="0.3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0.35551886757191059</v>
      </c>
      <c r="G2041" s="7" cm="1">
        <f t="array" ref="G2041">SUMPRODUCT(("CT_CWODPLT"=[1]OUT_SyntheticFuels!$C$4:$C$1000)*1,("Var_cap"=[1]OUT_SyntheticFuels!$B$4:$B$1000)*1,[1]OUT_SyntheticFuels!F$4:F$1000)</f>
        <v>0.40992306465864181</v>
      </c>
      <c r="H2041" s="7" cm="1">
        <f t="array" ref="H2041">SUMPRODUCT(("CT_CWODPLT"=[1]OUT_SyntheticFuels!$C$4:$C$1000)*1,("Var_cap"=[1]OUT_SyntheticFuels!$B$4:$B$1000)*1,[1]OUT_SyntheticFuels!G$4:G$1000)</f>
        <v>0.13579401156690202</v>
      </c>
      <c r="I2041" s="7" cm="1">
        <f t="array" ref="I2041">SUMPRODUCT(("CT_CWODPLT"=[1]OUT_SyntheticFuels!$C$4:$C$1000)*1,("Var_cap"=[1]OUT_SyntheticFuels!$B$4:$B$1000)*1,[1]OUT_SyntheticFuels!H$4:H$1000)</f>
        <v>0.13575880688166303</v>
      </c>
      <c r="J2041" s="7" cm="1">
        <f t="array" ref="J2041">SUMPRODUCT(("CT_CWODPLT"=[1]OUT_SyntheticFuels!$C$4:$C$1000)*1,("Var_cap"=[1]OUT_SyntheticFuels!$B$4:$B$1000)*1,[1]OUT_SyntheticFuels!I$4:I$1000)</f>
        <v>0.1462939876855871</v>
      </c>
      <c r="K2041" s="7" cm="1">
        <f t="array" ref="K2041">SUMPRODUCT(("CT_CWODPLT"=[1]OUT_SyntheticFuels!$C$4:$C$1000)*1,("Var_cap"=[1]OUT_SyntheticFuels!$B$4:$B$1000)*1,[1]OUT_SyntheticFuels!J$4:J$1000)</f>
        <v>0.1370422298688321</v>
      </c>
    </row>
    <row r="2042" spans="2:11" x14ac:dyDescent="0.3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1.59517566753592E-6</v>
      </c>
      <c r="J2042" s="7" cm="1">
        <f t="array" ref="J2042">SUMPRODUCT(("SUP_H2NGA"=[1]OUT_SyntheticFuels!$C$4:$C$1000)*1,("Var_cap"=[1]OUT_SyntheticFuels!$B$4:$B$1000)*1,[1]OUT_SyntheticFuels!I$4:I$1000)</f>
        <v>3.0210488394004825E-4</v>
      </c>
      <c r="K2042" s="7" cm="1">
        <f t="array" ref="K2042">SUMPRODUCT(("SUP_H2NGA"=[1]OUT_SyntheticFuels!$C$4:$C$1000)*1,("Var_cap"=[1]OUT_SyntheticFuels!$B$4:$B$1000)*1,[1]OUT_SyntheticFuels!J$4:J$1000)</f>
        <v>6.7937115882070183E-4</v>
      </c>
    </row>
    <row r="2043" spans="2:11" x14ac:dyDescent="0.3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4.0435835222619702E-6</v>
      </c>
      <c r="J2043" s="7" cm="1">
        <f t="array" ref="J2043">SUMPRODUCT(("SUP_H2DSL"=[1]OUT_SyntheticFuels!$C$4:$C$1000)*1,("Var_cap"=[1]OUT_SyntheticFuels!$B$4:$B$1000)*1,[1]OUT_SyntheticFuels!I$4:I$1000)</f>
        <v>0.11645800027882973</v>
      </c>
      <c r="K2043" s="7" cm="1">
        <f t="array" ref="K2043">SUMPRODUCT(("SUP_H2DSL"=[1]OUT_SyntheticFuels!$C$4:$C$1000)*1,("Var_cap"=[1]OUT_SyntheticFuels!$B$4:$B$1000)*1,[1]OUT_SyntheticFuels!J$4:J$1000)</f>
        <v>3.8891024243029593E-2</v>
      </c>
    </row>
    <row r="2044" spans="2:11" x14ac:dyDescent="0.3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2.9368757926706901E-6</v>
      </c>
      <c r="J2044" s="7" cm="1">
        <f t="array" ref="J2044">SUMPRODUCT(("SUP_H2GSL"=[1]OUT_SyntheticFuels!$C$4:$C$1000)*1,("Var_cap"=[1]OUT_SyntheticFuels!$B$4:$B$1000)*1,[1]OUT_SyntheticFuels!I$4:I$1000)</f>
        <v>1.1570472923261126E-2</v>
      </c>
      <c r="K2044" s="7" cm="1">
        <f t="array" ref="K2044">SUMPRODUCT(("SUP_H2GSL"=[1]OUT_SyntheticFuels!$C$4:$C$1000)*1,("Var_cap"=[1]OUT_SyntheticFuels!$B$4:$B$1000)*1,[1]OUT_SyntheticFuels!J$4:J$1000)</f>
        <v>1.1568665232051573E-2</v>
      </c>
    </row>
    <row r="2045" spans="2:11" x14ac:dyDescent="0.3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6" x14ac:dyDescent="0.3"/>
  <cols>
    <col min="2" max="2" width="36.59765625" bestFit="1" customWidth="1"/>
    <col min="3" max="3" width="9.3984375" bestFit="1" customWidth="1"/>
  </cols>
  <sheetData>
    <row r="2" spans="2:8" x14ac:dyDescent="0.3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">
      <c r="B3" s="2" t="s">
        <v>1720</v>
      </c>
      <c r="C3" s="3">
        <f>SUM(C4:C7)</f>
        <v>715.95354408650735</v>
      </c>
      <c r="D3" s="3">
        <f t="shared" ref="D3:H3" si="0">SUM(D4:D7)</f>
        <v>703.77357048094177</v>
      </c>
      <c r="E3" s="3">
        <f t="shared" si="0"/>
        <v>672.66764208963787</v>
      </c>
      <c r="F3" s="3">
        <f t="shared" si="0"/>
        <v>600.32349254921235</v>
      </c>
      <c r="G3" s="3">
        <f t="shared" si="0"/>
        <v>524.3647013313763</v>
      </c>
      <c r="H3" s="3">
        <f t="shared" si="0"/>
        <v>484.97982716054224</v>
      </c>
    </row>
    <row r="4" spans="2:8" x14ac:dyDescent="0.3">
      <c r="B4" s="25" t="s">
        <v>1728</v>
      </c>
      <c r="C4" s="1">
        <f>'SPS1'!F761</f>
        <v>142.21746655075452</v>
      </c>
      <c r="D4" s="1">
        <f>'SPS1'!G761</f>
        <v>140.25357574172392</v>
      </c>
      <c r="E4" s="1">
        <f>'SPS1'!H761</f>
        <v>143.4571105185538</v>
      </c>
      <c r="F4" s="1">
        <f>'SPS1'!I761</f>
        <v>139.67270584361751</v>
      </c>
      <c r="G4" s="1">
        <f>'SPS1'!J761</f>
        <v>136.24172392975697</v>
      </c>
      <c r="H4" s="1">
        <f>'SPS1'!K761</f>
        <v>137.50314656598766</v>
      </c>
    </row>
    <row r="5" spans="2:8" x14ac:dyDescent="0.3">
      <c r="B5" s="25" t="s">
        <v>1729</v>
      </c>
      <c r="C5" s="1">
        <f>'SPS1'!F880</f>
        <v>140.10110697591256</v>
      </c>
      <c r="D5" s="1">
        <f>'SPS1'!G880</f>
        <v>139.71285275240049</v>
      </c>
      <c r="E5" s="1">
        <f>'SPS1'!H880</f>
        <v>127.64607696217836</v>
      </c>
      <c r="F5" s="1">
        <f>'SPS1'!I880</f>
        <v>117.68888134023815</v>
      </c>
      <c r="G5" s="1">
        <f>'SPS1'!J880</f>
        <v>104.47794578963541</v>
      </c>
      <c r="H5" s="1">
        <f>'SPS1'!K880</f>
        <v>92.758191995856237</v>
      </c>
    </row>
    <row r="6" spans="2:8" x14ac:dyDescent="0.3">
      <c r="B6" s="25" t="s">
        <v>1730</v>
      </c>
      <c r="C6" s="1">
        <f>'SPS1'!F970</f>
        <v>219.88593676705315</v>
      </c>
      <c r="D6" s="1">
        <f>'SPS1'!G970</f>
        <v>216.80072628781198</v>
      </c>
      <c r="E6" s="1">
        <f>'SPS1'!H970</f>
        <v>215.38363030651917</v>
      </c>
      <c r="F6" s="1">
        <f>'SPS1'!I970</f>
        <v>197.96395904085207</v>
      </c>
      <c r="G6" s="1">
        <f>'SPS1'!J970</f>
        <v>179.934921134028</v>
      </c>
      <c r="H6" s="1">
        <f>'SPS1'!K970</f>
        <v>164.46705082697858</v>
      </c>
    </row>
    <row r="7" spans="2:8" x14ac:dyDescent="0.3">
      <c r="B7" s="25" t="s">
        <v>1731</v>
      </c>
      <c r="C7" s="1">
        <f>'SPS1'!F1134+'SPS1'!F1313+'SPS1'!F1397+'SPS1'!F1481+'SPS1'!F1488+'SPS1'!F1495+'SPS1'!F1544+'SPS1'!F1591+'SPS1'!F1638</f>
        <v>213.74903379278712</v>
      </c>
      <c r="D7" s="1">
        <f>'SPS1'!G1134+'SPS1'!G1313+'SPS1'!G1397+'SPS1'!G1481+'SPS1'!G1488+'SPS1'!G1495+'SPS1'!G1544+'SPS1'!G1591+'SPS1'!G1638</f>
        <v>207.00641569900537</v>
      </c>
      <c r="E7" s="1">
        <f>'SPS1'!H1134+'SPS1'!H1313+'SPS1'!H1397+'SPS1'!H1481+'SPS1'!H1488+'SPS1'!H1495+'SPS1'!H1544+'SPS1'!H1591+'SPS1'!H1638</f>
        <v>186.18082430238658</v>
      </c>
      <c r="F7" s="1">
        <f>'SPS1'!I1134+'SPS1'!I1313+'SPS1'!I1397+'SPS1'!I1481+'SPS1'!I1488+'SPS1'!I1495+'SPS1'!I1544+'SPS1'!I1591+'SPS1'!I1638</f>
        <v>144.9979463245046</v>
      </c>
      <c r="G7" s="1">
        <f>'SPS1'!J1134+'SPS1'!J1313+'SPS1'!J1397+'SPS1'!J1481+'SPS1'!J1488+'SPS1'!J1495+'SPS1'!J1544+'SPS1'!J1591+'SPS1'!J1638</f>
        <v>103.71011047795591</v>
      </c>
      <c r="H7" s="1">
        <f>'SPS1'!K1134+'SPS1'!K1313+'SPS1'!K1397+'SPS1'!K1481+'SPS1'!K1488+'SPS1'!K1495+'SPS1'!K1544+'SPS1'!K1591+'SPS1'!K1638</f>
        <v>90.251437771719736</v>
      </c>
    </row>
    <row r="8" spans="2:8" x14ac:dyDescent="0.3">
      <c r="B8" s="2" t="s">
        <v>1736</v>
      </c>
      <c r="C8" s="3">
        <f>SUM(C9:C12)</f>
        <v>509.12172593633568</v>
      </c>
      <c r="D8" s="3">
        <f t="shared" ref="D8:H8" si="1">SUM(D9:D12)</f>
        <v>492.95435968943639</v>
      </c>
      <c r="E8" s="3">
        <f t="shared" si="1"/>
        <v>545.06129384114342</v>
      </c>
      <c r="F8" s="3">
        <f t="shared" si="1"/>
        <v>503.58809580455949</v>
      </c>
      <c r="G8" s="3">
        <f t="shared" si="1"/>
        <v>451.10616697068235</v>
      </c>
      <c r="H8" s="3">
        <f t="shared" si="1"/>
        <v>433.91957804012821</v>
      </c>
    </row>
    <row r="9" spans="2:8" x14ac:dyDescent="0.3">
      <c r="B9" s="25" t="s">
        <v>1733</v>
      </c>
      <c r="C9" s="1">
        <f>'SPS1'!F289+'SPS1'!F407</f>
        <v>493.4351575725147</v>
      </c>
      <c r="D9" s="1">
        <f>'SPS1'!G289+'SPS1'!G407</f>
        <v>473.85087808461441</v>
      </c>
      <c r="E9" s="1">
        <f>'SPS1'!H289+'SPS1'!H407</f>
        <v>521.44442118500399</v>
      </c>
      <c r="F9" s="1">
        <f>'SPS1'!I289+'SPS1'!I407</f>
        <v>481.28362095682041</v>
      </c>
      <c r="G9" s="1">
        <f>'SPS1'!J289+'SPS1'!J407</f>
        <v>422.79718692188163</v>
      </c>
      <c r="H9" s="1">
        <f>'SPS1'!K289+'SPS1'!K407</f>
        <v>377.36140918490463</v>
      </c>
    </row>
    <row r="10" spans="2:8" x14ac:dyDescent="0.3">
      <c r="B10" s="25" t="s">
        <v>1734</v>
      </c>
      <c r="C10" s="1">
        <f>'SPS1'!F588+'SPS1'!F602+'SPS1'!F642</f>
        <v>15.679136510398372</v>
      </c>
      <c r="D10" s="1">
        <f>'SPS1'!G588+'SPS1'!G602+'SPS1'!G642</f>
        <v>19.078381142305485</v>
      </c>
      <c r="E10" s="1">
        <f>'SPS1'!H588+'SPS1'!H602+'SPS1'!H642</f>
        <v>23.585804955788792</v>
      </c>
      <c r="F10" s="1">
        <f>'SPS1'!I588+'SPS1'!I602+'SPS1'!I642</f>
        <v>22.201164795826131</v>
      </c>
      <c r="G10" s="1">
        <f>'SPS1'!J588+'SPS1'!J602+'SPS1'!J642</f>
        <v>21.768510920538599</v>
      </c>
      <c r="H10" s="1">
        <f>'SPS1'!K588+'SPS1'!K602+'SPS1'!K642</f>
        <v>33.492422900434505</v>
      </c>
    </row>
    <row r="11" spans="2:8" x14ac:dyDescent="0.3">
      <c r="B11" s="25" t="s">
        <v>1732</v>
      </c>
      <c r="C11" s="1">
        <f>'SPS1'!F677</f>
        <v>7.431853422602286E-3</v>
      </c>
      <c r="D11" s="1">
        <f>'SPS1'!G677</f>
        <v>2.5100462516469847E-2</v>
      </c>
      <c r="E11" s="1">
        <f>'SPS1'!H677</f>
        <v>3.1067700350643115E-2</v>
      </c>
      <c r="F11" s="1">
        <f>'SPS1'!I677</f>
        <v>0.10331005191294869</v>
      </c>
      <c r="G11" s="1">
        <f>'SPS1'!J677</f>
        <v>6.5404082722960766</v>
      </c>
      <c r="H11" s="1">
        <f>'SPS1'!K677</f>
        <v>23.065342352878162</v>
      </c>
    </row>
    <row r="12" spans="2:8" x14ac:dyDescent="0.3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6.0855966080693192E-5</v>
      </c>
      <c r="H12" s="1">
        <f>'SPS1'!K1702</f>
        <v>4.0360191094208908E-4</v>
      </c>
    </row>
    <row r="13" spans="2:8" x14ac:dyDescent="0.3">
      <c r="B13" s="2" t="s">
        <v>1737</v>
      </c>
      <c r="C13" s="3">
        <f>'SPS1'!F2+'SPS1'!F20-'SPS1'!F55</f>
        <v>961.87906184683663</v>
      </c>
      <c r="D13" s="3">
        <f>'SPS1'!G2+'SPS1'!G20-'SPS1'!G55</f>
        <v>958.70789031186871</v>
      </c>
      <c r="E13" s="3">
        <f>'SPS1'!H2+'SPS1'!H20-'SPS1'!H55</f>
        <v>958.35562787045535</v>
      </c>
      <c r="F13" s="3">
        <f>'SPS1'!I2+'SPS1'!I20-'SPS1'!I55</f>
        <v>822.22316182038162</v>
      </c>
      <c r="G13" s="3">
        <f>'SPS1'!J2+'SPS1'!J20-'SPS1'!J55</f>
        <v>670.32125693454464</v>
      </c>
      <c r="H13" s="3">
        <f>'SPS1'!K2+'SPS1'!K20-'SPS1'!K55</f>
        <v>574.10470568242783</v>
      </c>
    </row>
    <row r="14" spans="2:8" x14ac:dyDescent="0.3">
      <c r="B14" s="25" t="s">
        <v>1738</v>
      </c>
      <c r="C14" s="1">
        <f>'SPS1'!F2</f>
        <v>299.54731477161369</v>
      </c>
      <c r="D14" s="1">
        <f>'SPS1'!G2</f>
        <v>290.90274281719343</v>
      </c>
      <c r="E14" s="1">
        <f>'SPS1'!H2</f>
        <v>391.65565961083746</v>
      </c>
      <c r="F14" s="1">
        <f>'SPS1'!I2</f>
        <v>380.2731181009824</v>
      </c>
      <c r="G14" s="1">
        <f>'SPS1'!J2</f>
        <v>458.43472968508598</v>
      </c>
      <c r="H14" s="1">
        <f>'SPS1'!K2</f>
        <v>518.75351332966625</v>
      </c>
    </row>
    <row r="15" spans="2:8" x14ac:dyDescent="0.3">
      <c r="B15" s="25" t="s">
        <v>19</v>
      </c>
      <c r="C15" s="1">
        <f>'SPS1'!F20</f>
        <v>779.50175396995269</v>
      </c>
      <c r="D15" s="1">
        <f>'SPS1'!G20</f>
        <v>702.67108822347859</v>
      </c>
      <c r="E15" s="1">
        <f>'SPS1'!H20</f>
        <v>619.65412153623072</v>
      </c>
      <c r="F15" s="1">
        <f>'SPS1'!I20</f>
        <v>470.94375840710296</v>
      </c>
      <c r="G15" s="1">
        <f>'SPS1'!J20</f>
        <v>225.40372192954385</v>
      </c>
      <c r="H15" s="1">
        <f>'SPS1'!K20</f>
        <v>67.0847808888564</v>
      </c>
    </row>
    <row r="16" spans="2:8" x14ac:dyDescent="0.3">
      <c r="B16" s="25" t="s">
        <v>24</v>
      </c>
      <c r="C16" s="1">
        <f>'SPS1'!F55</f>
        <v>117.1700068947297</v>
      </c>
      <c r="D16" s="1">
        <f>'SPS1'!G55</f>
        <v>34.865940728803409</v>
      </c>
      <c r="E16" s="1">
        <f>'SPS1'!H55</f>
        <v>52.954153276612843</v>
      </c>
      <c r="F16" s="1">
        <f>'SPS1'!I55</f>
        <v>28.993714687703672</v>
      </c>
      <c r="G16" s="1">
        <f>'SPS1'!J55</f>
        <v>13.517194680085124</v>
      </c>
      <c r="H16" s="1">
        <f>'SPS1'!K55</f>
        <v>11.73358853609472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5" ma:contentTypeDescription="Create a new document." ma:contentTypeScope="" ma:versionID="e0c4c809cdd1f4d681ffe254c15b0eea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474854dce0ec48aabc248446e7a68ac4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Props1.xml><?xml version="1.0" encoding="utf-8"?>
<ds:datastoreItem xmlns:ds="http://schemas.openxmlformats.org/officeDocument/2006/customXml" ds:itemID="{0BFFDBC3-1430-4A1E-A299-DE68AADB1657}"/>
</file>

<file path=customXml/itemProps2.xml><?xml version="1.0" encoding="utf-8"?>
<ds:datastoreItem xmlns:ds="http://schemas.openxmlformats.org/officeDocument/2006/customXml" ds:itemID="{326900B2-C946-4EE5-AC25-D6CAE46167D0}"/>
</file>

<file path=customXml/itemProps3.xml><?xml version="1.0" encoding="utf-8"?>
<ds:datastoreItem xmlns:ds="http://schemas.openxmlformats.org/officeDocument/2006/customXml" ds:itemID="{58266C17-C6D5-4278-9251-4F0104E5A9C8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2025-05-23T08:30:38Z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