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ocumenttasks/documenttask1.xml" ContentType="application/vnd.ms-excel.documenttasks+xml"/>
  <Override PartName="/xl/comments3.xml" ContentType="application/vnd.openxmlformats-officedocument.spreadsheetml.comments+xml"/>
  <Override PartName="/xl/threadedComments/threadedComment3.xml" ContentType="application/vnd.ms-excel.threadedcomments+xml"/>
  <Override PartName="/xl/documenttasks/documenttask2.xml" ContentType="application/vnd.ms-excel.documenttask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7"/>
  <workbookPr updateLinks="always"/>
  <mc:AlternateContent xmlns:mc="http://schemas.openxmlformats.org/markup-compatibility/2006">
    <mc:Choice Requires="x15">
      <x15ac:absPath xmlns:x15ac="http://schemas.microsoft.com/office/spreadsheetml/2010/11/ac" url="https://hs2solutions.sharepoint.com/sites/BusinessDevelopment/Shared Documents/P360/2 - WIP - Response Documents and Presentation/"/>
    </mc:Choice>
  </mc:AlternateContent>
  <xr:revisionPtr revIDLastSave="0" documentId="8_{CE89BE89-2ABD-4A44-A64B-769363975B05}" xr6:coauthVersionLast="47" xr6:coauthVersionMax="47" xr10:uidLastSave="{00000000-0000-0000-0000-000000000000}"/>
  <bookViews>
    <workbookView xWindow="0" yWindow="500" windowWidth="25600" windowHeight="14320" xr2:uid="{AC9BF963-D851-0C4C-A945-ABE88ECDF88F}"/>
  </bookViews>
  <sheets>
    <sheet name="TANNER Use Cases &amp; Features" sheetId="13" r:id="rId1"/>
    <sheet name="Traceability" sheetId="11" r:id="rId2"/>
    <sheet name="UC Summary" sheetId="10" r:id="rId3"/>
    <sheet name="DRAFT AI Use Cases" sheetId="4" r:id="rId4"/>
    <sheet name="INT OLD Use Cases &amp; Features" sheetId="1" r:id="rId5"/>
    <sheet name="Milestones" sheetId="12" r:id="rId6"/>
    <sheet name="Sheet4" sheetId="9" r:id="rId7"/>
    <sheet name="Xandr Gap Analysis" sheetId="5" r:id="rId8"/>
    <sheet name="Work Units" sheetId="8" state="hidden" r:id="rId9"/>
    <sheet name="T-Shirt" sheetId="2" state="hidden" r:id="rId10"/>
  </sheets>
  <externalReferences>
    <externalReference r:id="rId11"/>
  </externalReferences>
  <definedNames>
    <definedName name="_xlnm._FilterDatabase" localSheetId="4" hidden="1">'INT OLD Use Cases &amp; Features'!$A$2:$N$59</definedName>
    <definedName name="_xlnm._FilterDatabase" localSheetId="0" hidden="1">'TANNER Use Cases &amp; Features'!$A$2:$N$2</definedName>
    <definedName name="_xlnm._FilterDatabase" localSheetId="1" hidden="1">Traceability!$B$4:$I$80</definedName>
    <definedName name="_xlnm._FilterDatabase" localSheetId="2" hidden="1">'UC Summary'!$B$32:$G$32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2" i="13" l="1"/>
  <c r="J62" i="13"/>
  <c r="I62" i="13"/>
  <c r="L61" i="13"/>
  <c r="J61" i="13"/>
  <c r="I61" i="13"/>
  <c r="L60" i="13"/>
  <c r="J60" i="13"/>
  <c r="I60" i="13"/>
  <c r="J59" i="13"/>
  <c r="I59" i="13"/>
  <c r="J58" i="13"/>
  <c r="I58" i="13"/>
  <c r="J57" i="13"/>
  <c r="I57" i="13"/>
  <c r="J56" i="13"/>
  <c r="I56" i="13"/>
  <c r="L55" i="13"/>
  <c r="J55" i="13"/>
  <c r="I55" i="13"/>
  <c r="L54" i="13"/>
  <c r="J54" i="13"/>
  <c r="I54" i="13"/>
  <c r="L53" i="13"/>
  <c r="J53" i="13"/>
  <c r="I53" i="13"/>
  <c r="J52" i="13"/>
  <c r="I52" i="13"/>
  <c r="L51" i="13"/>
  <c r="J51" i="13"/>
  <c r="I51" i="13"/>
  <c r="J50" i="13"/>
  <c r="I50" i="13"/>
  <c r="J49" i="13"/>
  <c r="I49" i="13"/>
  <c r="L48" i="13"/>
  <c r="J48" i="13"/>
  <c r="I48" i="13"/>
  <c r="L47" i="13"/>
  <c r="J47" i="13"/>
  <c r="I47" i="13"/>
  <c r="L46" i="13"/>
  <c r="J46" i="13"/>
  <c r="I46" i="13"/>
  <c r="L45" i="13"/>
  <c r="J45" i="13"/>
  <c r="I45" i="13"/>
  <c r="L44" i="13"/>
  <c r="J44" i="13"/>
  <c r="I44" i="13"/>
  <c r="L43" i="13"/>
  <c r="J43" i="13"/>
  <c r="I43" i="13"/>
  <c r="L42" i="13"/>
  <c r="J42" i="13"/>
  <c r="I42" i="13"/>
  <c r="L41" i="13"/>
  <c r="J41" i="13"/>
  <c r="I41" i="13"/>
  <c r="L40" i="13"/>
  <c r="J40" i="13"/>
  <c r="I40" i="13"/>
  <c r="L39" i="13"/>
  <c r="J39" i="13"/>
  <c r="I39" i="13"/>
  <c r="L38" i="13"/>
  <c r="J38" i="13"/>
  <c r="I38" i="13"/>
  <c r="L37" i="13"/>
  <c r="J37" i="13"/>
  <c r="I37" i="13"/>
  <c r="L36" i="13"/>
  <c r="J36" i="13"/>
  <c r="I36" i="13"/>
  <c r="L35" i="13"/>
  <c r="J35" i="13"/>
  <c r="I35" i="13"/>
  <c r="L34" i="13"/>
  <c r="J34" i="13"/>
  <c r="I34" i="13"/>
  <c r="L33" i="13"/>
  <c r="J33" i="13"/>
  <c r="I33" i="13"/>
  <c r="L32" i="13"/>
  <c r="J32" i="13"/>
  <c r="I32" i="13"/>
  <c r="L31" i="13"/>
  <c r="J31" i="13"/>
  <c r="I31" i="13"/>
  <c r="L30" i="13"/>
  <c r="J30" i="13"/>
  <c r="I30" i="13"/>
  <c r="L29" i="13"/>
  <c r="J29" i="13"/>
  <c r="I29" i="13"/>
  <c r="L28" i="13"/>
  <c r="J28" i="13"/>
  <c r="I28" i="13"/>
  <c r="L27" i="13"/>
  <c r="J27" i="13"/>
  <c r="I27" i="13"/>
  <c r="L26" i="13"/>
  <c r="J26" i="13"/>
  <c r="I26" i="13"/>
  <c r="L25" i="13"/>
  <c r="J25" i="13"/>
  <c r="I25" i="13"/>
  <c r="L24" i="13"/>
  <c r="J24" i="13"/>
  <c r="I24" i="13"/>
  <c r="L23" i="13"/>
  <c r="J23" i="13"/>
  <c r="I23" i="13"/>
  <c r="L22" i="13"/>
  <c r="J22" i="13"/>
  <c r="I22" i="13"/>
  <c r="L21" i="13"/>
  <c r="J21" i="13"/>
  <c r="I21" i="13"/>
  <c r="L20" i="13"/>
  <c r="J20" i="13"/>
  <c r="I20" i="13"/>
  <c r="L19" i="13"/>
  <c r="J19" i="13"/>
  <c r="I19" i="13"/>
  <c r="L18" i="13"/>
  <c r="L17" i="13"/>
  <c r="J17" i="13"/>
  <c r="I17" i="13"/>
  <c r="L16" i="13"/>
  <c r="J16" i="13"/>
  <c r="I16" i="13"/>
  <c r="L15" i="13"/>
  <c r="J15" i="13"/>
  <c r="I15" i="13"/>
  <c r="L13" i="13"/>
  <c r="J13" i="13"/>
  <c r="I13" i="13"/>
  <c r="L12" i="13"/>
  <c r="J12" i="13"/>
  <c r="I12" i="13"/>
  <c r="L11" i="13"/>
  <c r="J11" i="13"/>
  <c r="I11" i="13"/>
  <c r="L10" i="13"/>
  <c r="J10" i="13"/>
  <c r="I10" i="13"/>
  <c r="L7" i="13"/>
  <c r="J7" i="13"/>
  <c r="I7" i="13"/>
  <c r="L6" i="13"/>
  <c r="J6" i="13"/>
  <c r="I6" i="13"/>
  <c r="L5" i="13"/>
  <c r="J5" i="13"/>
  <c r="I5" i="13"/>
  <c r="L4" i="13"/>
  <c r="J4" i="13"/>
  <c r="I4" i="13"/>
  <c r="L3" i="13"/>
  <c r="J3" i="13"/>
  <c r="I3" i="13"/>
  <c r="C38" i="10"/>
  <c r="C37" i="10"/>
  <c r="C39" i="10"/>
  <c r="C35" i="10"/>
  <c r="C34" i="10"/>
  <c r="C36" i="10"/>
  <c r="C33" i="10"/>
  <c r="C9" i="12"/>
  <c r="C7" i="12"/>
  <c r="C8" i="12" s="1"/>
  <c r="C5" i="10"/>
  <c r="F18" i="10"/>
  <c r="E18" i="10"/>
  <c r="D18" i="10"/>
  <c r="F17" i="10"/>
  <c r="E17" i="10"/>
  <c r="D17" i="10"/>
  <c r="F16" i="10"/>
  <c r="E16" i="10"/>
  <c r="D16" i="10"/>
  <c r="E23" i="10"/>
  <c r="F23" i="10" s="1"/>
  <c r="E24" i="10"/>
  <c r="F24" i="10" s="1"/>
  <c r="E22" i="10"/>
  <c r="F22" i="10" s="1"/>
  <c r="C25" i="10"/>
  <c r="F16" i="2"/>
  <c r="F10" i="2"/>
  <c r="D10" i="2"/>
  <c r="E10" i="2" s="1"/>
  <c r="N15" i="1"/>
  <c r="I62" i="11"/>
  <c r="I63" i="11"/>
  <c r="I64" i="11"/>
  <c r="I65" i="11"/>
  <c r="I66" i="11"/>
  <c r="I67" i="11"/>
  <c r="I68" i="11"/>
  <c r="I69" i="11"/>
  <c r="I70" i="11"/>
  <c r="I31" i="11"/>
  <c r="H45" i="11"/>
  <c r="I45" i="11"/>
  <c r="H46" i="11"/>
  <c r="I46" i="11"/>
  <c r="N4" i="1"/>
  <c r="N5" i="1"/>
  <c r="N6" i="1"/>
  <c r="N7" i="1"/>
  <c r="N8" i="1"/>
  <c r="N9" i="1"/>
  <c r="N10" i="1"/>
  <c r="N11" i="1"/>
  <c r="N12" i="1"/>
  <c r="N13" i="1"/>
  <c r="N14" i="1"/>
  <c r="N16" i="1"/>
  <c r="N17" i="1"/>
  <c r="N18" i="1"/>
  <c r="N19" i="1"/>
  <c r="N20" i="1"/>
  <c r="N21" i="1"/>
  <c r="N22" i="1"/>
  <c r="N23" i="1"/>
  <c r="N24" i="1"/>
  <c r="N25" i="1"/>
  <c r="N26" i="1"/>
  <c r="N27" i="1"/>
  <c r="N28" i="1"/>
  <c r="N29" i="1"/>
  <c r="N30" i="1"/>
  <c r="F13" i="10" s="1"/>
  <c r="N31" i="1"/>
  <c r="N32" i="1"/>
  <c r="N33" i="1"/>
  <c r="N34" i="1"/>
  <c r="N35" i="1"/>
  <c r="N36" i="1"/>
  <c r="N37" i="1"/>
  <c r="N38" i="1"/>
  <c r="N39" i="1"/>
  <c r="N40" i="1"/>
  <c r="N41" i="1"/>
  <c r="N42" i="1"/>
  <c r="N43" i="1"/>
  <c r="N44" i="1"/>
  <c r="N45" i="1"/>
  <c r="N48" i="1"/>
  <c r="N50" i="1"/>
  <c r="F14" i="10" s="1"/>
  <c r="N51" i="1"/>
  <c r="F15" i="10"/>
  <c r="N57" i="1"/>
  <c r="N58" i="1"/>
  <c r="N59" i="1"/>
  <c r="K4" i="1"/>
  <c r="K5" i="1"/>
  <c r="K6" i="1"/>
  <c r="K7" i="1"/>
  <c r="K8" i="1"/>
  <c r="K9" i="1"/>
  <c r="K10" i="1"/>
  <c r="K11" i="1"/>
  <c r="K12" i="1"/>
  <c r="K13" i="1"/>
  <c r="K14" i="1"/>
  <c r="K16" i="1"/>
  <c r="K17" i="1"/>
  <c r="K18" i="1"/>
  <c r="K19" i="1"/>
  <c r="K20" i="1"/>
  <c r="K21" i="1"/>
  <c r="K22" i="1"/>
  <c r="K23" i="1"/>
  <c r="K24" i="1"/>
  <c r="K25" i="1"/>
  <c r="K26" i="1"/>
  <c r="K27" i="1"/>
  <c r="K28" i="1"/>
  <c r="K29" i="1"/>
  <c r="K30" i="1"/>
  <c r="E13" i="10" s="1"/>
  <c r="K31" i="1"/>
  <c r="K32" i="1"/>
  <c r="K33" i="1"/>
  <c r="K34" i="1"/>
  <c r="K35" i="1"/>
  <c r="K36" i="1"/>
  <c r="K37" i="1"/>
  <c r="K38" i="1"/>
  <c r="K39" i="1"/>
  <c r="K40" i="1"/>
  <c r="K41" i="1"/>
  <c r="K42" i="1"/>
  <c r="K43" i="1"/>
  <c r="K44" i="1"/>
  <c r="K45" i="1"/>
  <c r="K46" i="1"/>
  <c r="K47" i="1"/>
  <c r="K48" i="1"/>
  <c r="K49" i="1"/>
  <c r="K50" i="1"/>
  <c r="E14" i="10" s="1"/>
  <c r="K51" i="1"/>
  <c r="K52" i="1"/>
  <c r="K53" i="1"/>
  <c r="K54" i="1"/>
  <c r="K55" i="1"/>
  <c r="K56" i="1"/>
  <c r="K57" i="1"/>
  <c r="K58" i="1"/>
  <c r="K59" i="1"/>
  <c r="K3" i="1"/>
  <c r="J4" i="1"/>
  <c r="J5" i="1"/>
  <c r="J6" i="1"/>
  <c r="J7" i="1"/>
  <c r="J8" i="1"/>
  <c r="J9" i="1"/>
  <c r="J10" i="1"/>
  <c r="J11" i="1"/>
  <c r="J12" i="1"/>
  <c r="J13" i="1"/>
  <c r="J14" i="1"/>
  <c r="J16" i="1"/>
  <c r="J17" i="1"/>
  <c r="J18" i="1"/>
  <c r="J19" i="1"/>
  <c r="J20" i="1"/>
  <c r="J21" i="1"/>
  <c r="J22" i="1"/>
  <c r="J23" i="1"/>
  <c r="J24" i="1"/>
  <c r="J25" i="1"/>
  <c r="J26" i="1"/>
  <c r="J27" i="1"/>
  <c r="J28" i="1"/>
  <c r="J29" i="1"/>
  <c r="J30" i="1"/>
  <c r="D13" i="10" s="1"/>
  <c r="J31" i="1"/>
  <c r="J32" i="1"/>
  <c r="J33" i="1"/>
  <c r="J34" i="1"/>
  <c r="J35" i="1"/>
  <c r="J36" i="1"/>
  <c r="J37" i="1"/>
  <c r="J38" i="1"/>
  <c r="J39" i="1"/>
  <c r="J40" i="1"/>
  <c r="J41" i="1"/>
  <c r="J42" i="1"/>
  <c r="J43" i="1"/>
  <c r="J44" i="1"/>
  <c r="J45" i="1"/>
  <c r="J46" i="1"/>
  <c r="J47" i="1"/>
  <c r="J48" i="1"/>
  <c r="J49" i="1"/>
  <c r="J50" i="1"/>
  <c r="D14" i="10" s="1"/>
  <c r="J51" i="1"/>
  <c r="J52" i="1"/>
  <c r="J53" i="1"/>
  <c r="J54" i="1"/>
  <c r="J55" i="1"/>
  <c r="J56" i="1"/>
  <c r="J57" i="1"/>
  <c r="J58" i="1"/>
  <c r="J59" i="1"/>
  <c r="J3" i="1"/>
  <c r="I75" i="11"/>
  <c r="I76" i="11"/>
  <c r="I77" i="11"/>
  <c r="I78" i="11"/>
  <c r="I79" i="11"/>
  <c r="I80" i="11"/>
  <c r="H77" i="11"/>
  <c r="H78" i="11"/>
  <c r="H79" i="11"/>
  <c r="H80" i="11"/>
  <c r="H76" i="11"/>
  <c r="H75" i="11"/>
  <c r="H64" i="11"/>
  <c r="H65" i="11"/>
  <c r="H66" i="11"/>
  <c r="H67" i="11"/>
  <c r="H68" i="11"/>
  <c r="H69" i="11"/>
  <c r="H70" i="11"/>
  <c r="H71" i="11"/>
  <c r="H72" i="11"/>
  <c r="H73" i="11"/>
  <c r="H74" i="11"/>
  <c r="H103" i="11"/>
  <c r="H63" i="11"/>
  <c r="H62" i="11"/>
  <c r="H23" i="11"/>
  <c r="H24" i="11"/>
  <c r="H25" i="11"/>
  <c r="H26" i="11"/>
  <c r="H27" i="11"/>
  <c r="H28" i="11"/>
  <c r="H29" i="11"/>
  <c r="H30" i="11"/>
  <c r="H31" i="11"/>
  <c r="H32" i="11"/>
  <c r="H33" i="11"/>
  <c r="H34" i="11"/>
  <c r="H35" i="11"/>
  <c r="H36" i="11"/>
  <c r="H37" i="11"/>
  <c r="H38" i="11"/>
  <c r="H39" i="11"/>
  <c r="H40" i="11"/>
  <c r="H41" i="11"/>
  <c r="H42" i="11"/>
  <c r="H43" i="11"/>
  <c r="H44" i="11"/>
  <c r="H47" i="11"/>
  <c r="H48" i="11"/>
  <c r="H49" i="11"/>
  <c r="H50" i="11"/>
  <c r="H51" i="11"/>
  <c r="H52" i="11"/>
  <c r="H53" i="11"/>
  <c r="H54" i="11"/>
  <c r="H55" i="11"/>
  <c r="H56" i="11"/>
  <c r="H57" i="11"/>
  <c r="H58" i="11"/>
  <c r="H59" i="11"/>
  <c r="H60" i="11"/>
  <c r="H61" i="11"/>
  <c r="H104" i="11"/>
  <c r="H105" i="11"/>
  <c r="H106"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2" i="11"/>
  <c r="I33" i="11"/>
  <c r="I34" i="11"/>
  <c r="I35" i="11"/>
  <c r="I36" i="11"/>
  <c r="I37" i="11"/>
  <c r="I38" i="11"/>
  <c r="I39" i="11"/>
  <c r="I40" i="11"/>
  <c r="I41" i="11"/>
  <c r="I42" i="11"/>
  <c r="I43" i="11"/>
  <c r="I44" i="11"/>
  <c r="I47" i="11"/>
  <c r="I48" i="11"/>
  <c r="I49" i="11"/>
  <c r="I50" i="11"/>
  <c r="I51" i="11"/>
  <c r="I52" i="11"/>
  <c r="I53" i="11"/>
  <c r="I54" i="11"/>
  <c r="I55" i="11"/>
  <c r="I56" i="11"/>
  <c r="I57" i="11"/>
  <c r="I58" i="11"/>
  <c r="I59" i="11"/>
  <c r="I60" i="11"/>
  <c r="I61" i="11"/>
  <c r="I71" i="11"/>
  <c r="I72" i="11"/>
  <c r="I73" i="11"/>
  <c r="I74" i="11"/>
  <c r="I103" i="11"/>
  <c r="I104" i="11"/>
  <c r="I105" i="11"/>
  <c r="I106" i="11"/>
  <c r="I107" i="11"/>
  <c r="I108" i="11"/>
  <c r="I109" i="11"/>
  <c r="I110" i="11"/>
  <c r="I111" i="11"/>
  <c r="I5" i="11"/>
  <c r="H7" i="11"/>
  <c r="H8" i="11"/>
  <c r="H9" i="11"/>
  <c r="H10" i="11"/>
  <c r="H11" i="11"/>
  <c r="H12" i="11"/>
  <c r="H13" i="11"/>
  <c r="H14" i="11"/>
  <c r="H15" i="11"/>
  <c r="H16" i="11"/>
  <c r="H17" i="11"/>
  <c r="H18" i="11"/>
  <c r="H19" i="11"/>
  <c r="H20" i="11"/>
  <c r="H21" i="11"/>
  <c r="H22" i="11"/>
  <c r="H6" i="11"/>
  <c r="H5" i="11"/>
  <c r="C14" i="10"/>
  <c r="C15" i="10"/>
  <c r="C11" i="10"/>
  <c r="C10" i="10"/>
  <c r="C17" i="10"/>
  <c r="C18" i="10"/>
  <c r="C16" i="10"/>
  <c r="C13" i="10"/>
  <c r="C7" i="10"/>
  <c r="C9" i="10"/>
  <c r="C8" i="10"/>
  <c r="C12" i="10"/>
  <c r="C4" i="10"/>
  <c r="C6" i="10"/>
  <c r="N3" i="1"/>
  <c r="D11" i="10" l="1"/>
  <c r="E11" i="10"/>
  <c r="F11" i="10"/>
  <c r="F25" i="10"/>
  <c r="D7" i="10"/>
  <c r="D8" i="10"/>
  <c r="E7" i="10"/>
  <c r="E8" i="10"/>
  <c r="F7" i="10"/>
  <c r="F8" i="10"/>
  <c r="D37" i="10"/>
  <c r="D35" i="10"/>
  <c r="D36" i="10"/>
  <c r="E35" i="10"/>
  <c r="E36" i="10"/>
  <c r="F36" i="10"/>
  <c r="D38" i="10"/>
  <c r="D10" i="10"/>
  <c r="E10" i="10"/>
  <c r="F10" i="10"/>
  <c r="E37" i="10"/>
  <c r="E38" i="10"/>
  <c r="F5" i="10"/>
  <c r="D12" i="10"/>
  <c r="E12" i="10"/>
  <c r="F12" i="10"/>
  <c r="F35" i="10"/>
  <c r="F37" i="10"/>
  <c r="F38" i="10"/>
  <c r="D9" i="10"/>
  <c r="D6" i="10"/>
  <c r="E9" i="10"/>
  <c r="E6" i="10"/>
  <c r="F9" i="10"/>
  <c r="F6" i="10"/>
  <c r="D5" i="10"/>
  <c r="E5" i="10"/>
  <c r="D4" i="10"/>
  <c r="E4" i="10"/>
  <c r="F4" i="10"/>
  <c r="D33" i="10"/>
  <c r="D34" i="10"/>
  <c r="D39" i="10"/>
  <c r="E33" i="10"/>
  <c r="E34" i="10"/>
  <c r="E39" i="10"/>
  <c r="D15" i="10"/>
  <c r="E15" i="10"/>
  <c r="F33" i="10"/>
  <c r="F34" i="10"/>
  <c r="F39" i="10"/>
  <c r="D18" i="2"/>
  <c r="D19" i="2" s="1"/>
  <c r="E18" i="2"/>
  <c r="E19" i="2" s="1"/>
  <c r="C18" i="2"/>
  <c r="C19" i="2" s="1"/>
  <c r="G12" i="2"/>
  <c r="C19" i="10"/>
  <c r="E40" i="10" l="1"/>
  <c r="F40" i="10"/>
  <c r="D40" i="10"/>
  <c r="F19" i="10"/>
  <c r="E19" i="10"/>
  <c r="D19" i="10"/>
  <c r="G40" i="10" l="1"/>
  <c r="G12" i="10"/>
  <c r="G38" i="10"/>
  <c r="G37" i="10"/>
  <c r="G34" i="10"/>
  <c r="G39" i="10"/>
  <c r="G33" i="10"/>
  <c r="G36" i="10"/>
  <c r="G35" i="10"/>
  <c r="G7" i="10"/>
  <c r="G6" i="10"/>
  <c r="G5" i="10"/>
  <c r="G8" i="10"/>
  <c r="F27" i="10"/>
  <c r="G17" i="10"/>
  <c r="G16" i="10"/>
  <c r="G13" i="10"/>
  <c r="G15" i="10"/>
  <c r="G14" i="10"/>
  <c r="G4" i="10"/>
  <c r="G18" i="10"/>
  <c r="G10" i="10"/>
  <c r="G9" i="10"/>
  <c r="G11" i="10"/>
  <c r="G19"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tc={0C8DAE0A-6456-F24D-ACBC-EE83C42F5637}</author>
    <author>tc={EE8EBC35-74DF-074D-8716-9F1967BE4E80}</author>
    <author>tc={928FD07E-9960-524A-A418-6FC08BA3B2B7}</author>
    <author>tc={E57853B0-B6F3-D544-89F6-DFE4FFFB731D}</author>
    <author>tc={EF615D7D-33FE-2043-BA07-D0AEA1683BE3}</author>
    <author>tc={97E61B48-71C0-D740-B764-F420A67E2080}</author>
    <author>tc={CA77929F-EA2A-9D41-9021-F40A8D803882}</author>
    <author>tc={ACA63727-7BEB-8348-91EB-9E865B12297A}</author>
  </authors>
  <commentList>
    <comment ref="E5" authorId="0" shapeId="0" xr:uid="{0C8DAE0A-6456-F24D-ACBC-EE83C42F5637}">
      <text>
        <t>[Threaded comment]
Your version of Excel allows you to read this threaded comment; however, any edits to it will get removed if the file is opened in a newer version of Excel. Learn more: https://go.microsoft.com/fwlink/?linkid=870924
Comment:
    Lean scope for MVP</t>
      </text>
    </comment>
    <comment ref="C31" authorId="1" shapeId="0" xr:uid="{EE8EBC35-74DF-074D-8716-9F1967BE4E80}">
      <text>
        <t>[Threaded comment]
Your version of Excel allows you to read this threaded comment; however, any edits to it will get removed if the file is opened in a newer version of Excel. Learn more: https://go.microsoft.com/fwlink/?linkid=870924
Comment:
    No bulk mvp</t>
      </text>
    </comment>
    <comment ref="E32" authorId="2" shapeId="0" xr:uid="{928FD07E-9960-524A-A418-6FC08BA3B2B7}">
      <text>
        <t>[Threaded comment]
Your version of Excel allows you to read this threaded comment; however, any edits to it will get removed if the file is opened in a newer version of Excel. Learn more: https://go.microsoft.com/fwlink/?linkid=870924
Comment:
    Lean scope for MVP</t>
      </text>
    </comment>
    <comment ref="D35" authorId="3" shapeId="0" xr:uid="{E57853B0-B6F3-D544-89F6-DFE4FFFB731D}">
      <text>
        <t>[Threaded comment]
Your version of Excel allows you to read this threaded comment; however, any edits to it will get removed if the file is opened in a newer version of Excel. Learn more: https://go.microsoft.com/fwlink/?linkid=870924
Comment:
    Added program configuration for pre-sales</t>
      </text>
    </comment>
    <comment ref="E38" authorId="4" shapeId="0" xr:uid="{EF615D7D-33FE-2043-BA07-D0AEA1683BE3}">
      <text>
        <t>[Threaded comment]
Your version of Excel allows you to read this threaded comment; however, any edits to it will get removed if the file is opened in a newer version of Excel. Learn more: https://go.microsoft.com/fwlink/?linkid=870924
Comment:
    Lean scope for MVP</t>
      </text>
    </comment>
    <comment ref="D43" authorId="5" shapeId="0" xr:uid="{97E61B48-71C0-D740-B764-F420A67E2080}">
      <text>
        <t>[Threaded comment]
Your version of Excel allows you to read this threaded comment; however, any edits to it will get removed if the file is opened in a newer version of Excel. Learn more: https://go.microsoft.com/fwlink/?linkid=870924
Comment:
    Early test results manually, fast.</t>
      </text>
    </comment>
    <comment ref="E44" authorId="6" shapeId="0" xr:uid="{CA77929F-EA2A-9D41-9021-F40A8D803882}">
      <text>
        <t>[Threaded comment]
Your version of Excel allows you to read this threaded comment; however, any edits to it will get removed if the file is opened in a newer version of Excel. Learn more: https://go.microsoft.com/fwlink/?linkid=870924
Comment:
    Lean scope for MVP</t>
      </text>
    </comment>
    <comment ref="E59" authorId="7" shapeId="0" xr:uid="{ACA63727-7BEB-8348-91EB-9E865B12297A}">
      <text>
        <t>[Threaded comment]
Your version of Excel allows you to read this threaded comment; however, any edits to it will get removed if the file is opened in a newer version of Excel. Learn more: https://go.microsoft.com/fwlink/?linkid=870924
Comment:
    Lean scope for MVP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tc={92BBCBA0-9F8F-4086-A6CC-B101FFD6C788}</author>
    <author>tc={FB568CBB-9551-4748-8234-B45168221065}</author>
    <author>tc={FDC1774A-47E0-4E87-9532-000FF64A7CDB}</author>
    <author>tc={F8F8AF90-55B6-4885-9FD6-4FAD5AA80997}</author>
    <author>tc={8333532D-EFC8-474C-9453-82DB0D43D58D}</author>
    <author>tc={BD0E4830-B0B1-4D7F-AE7B-4F119DB0D98E}</author>
    <author>tc={6E6C0FA6-CB94-4D52-AB89-F966AD2415FB}</author>
    <author>tc={27625D0E-10E3-4DAC-AA04-2C387505608D}</author>
    <author>tc={7806A18C-8D63-40FA-957C-3803A8D2D551}</author>
    <author>tc={24312556-7205-45F7-9F3A-A603533D462D}</author>
    <author>tc={3759B2FA-E4E5-43DE-B4DE-2AB5ED83166D}</author>
    <author>tc={577F4972-85FF-4452-873E-DB3863E0A052}</author>
    <author>tc={92BECADD-93EE-4611-BF27-A5E6343E6AB6}</author>
    <author>tc={A46CE27C-EE09-4DDE-9A5C-0EECFC770EC7}</author>
    <author>tc={55311B5D-4434-4905-8E75-9728073F145C}</author>
    <author>tc={18BA3AB0-AF4A-43EF-9171-15AA0606D58C}</author>
    <author>tc={DDBF9821-8254-4D3F-82B9-269FD534AA37}</author>
    <author>tc={9E0CAF83-D2FB-4E42-92F7-C67051C66AE6}</author>
    <author>tc={24F2938D-EB54-4BB0-9BC0-A711D6D06ADD}</author>
    <author>tc={84E508EA-B40F-4302-AD74-1F5FBCD1F4B8}</author>
    <author>tc={CBDB861A-D88D-46F8-A1B1-84689AB0E003}</author>
    <author>tc={D414743D-41C3-4BA4-8928-7DBF9C462AB5}</author>
    <author>tc={D00CCB75-AE07-40C4-89F8-F9BBD1FFA335}</author>
    <author>tc={BDDA72D0-F4BE-4FA7-83B0-92B0A0556E92}</author>
  </authors>
  <commentList>
    <comment ref="B14" authorId="0" shapeId="0" xr:uid="{92BBCBA0-9F8F-4086-A6CC-B101FFD6C788}">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Feature 11 is integrate sync services. Can you please review the data sources to ensure mapping in the feature set is 1-1? @Sreenath Kurupath  </t>
      </text>
    </comment>
    <comment ref="F16" authorId="1" shapeId="0" xr:uid="{FB568CBB-9551-4748-8234-B45168221065}">
      <text>
        <t>[Threaded comment]
Your version of Excel allows you to read this threaded comment; however, any edits to it will get removed if the file is opened in a newer version of Excel. Learn more: https://go.microsoft.com/fwlink/?linkid=870924
Comment:
    One for MVP, w/out media marketplace.</t>
      </text>
    </comment>
    <comment ref="B17" authorId="2" shapeId="0" xr:uid="{FDC1774A-47E0-4E87-9532-000FF64A7CDB}">
      <text>
        <t>[Threaded comment]
Your version of Excel allows you to read this threaded comment; however, any edits to it will get removed if the file is opened in a newer version of Excel. Learn more: https://go.microsoft.com/fwlink/?linkid=870924
Comment:
    @Sreenath Kurupath  - confirm feature mapping.</t>
      </text>
    </comment>
    <comment ref="F20" authorId="3" shapeId="0" xr:uid="{F8F8AF90-55B6-4885-9FD6-4FAD5AA80997}">
      <text>
        <t>[Threaded comment]
Your version of Excel allows you to read this threaded comment; however, any edits to it will get removed if the file is opened in a newer version of Excel. Learn more: https://go.microsoft.com/fwlink/?linkid=870924
Comment:
    One for MVP, w/out media marketplace.</t>
      </text>
    </comment>
    <comment ref="B21" authorId="4" shapeId="0" xr:uid="{8333532D-EFC8-474C-9453-82DB0D43D58D}">
      <text>
        <t>[Threaded comment]
Your version of Excel allows you to read this threaded comment; however, any edits to it will get removed if the file is opened in a newer version of Excel. Learn more: https://go.microsoft.com/fwlink/?linkid=870924
Comment:
    @Sreenath Kurupath  - confirm feature mapping.</t>
      </text>
    </comment>
    <comment ref="B28" authorId="5" shapeId="0" xr:uid="{BD0E4830-B0B1-4D7F-AE7B-4F119DB0D98E}">
      <text>
        <t xml:space="preserve">[Threaded comment]
Your version of Excel allows you to read this threaded comment; however, any edits to it will get removed if the file is opened in a newer version of Excel. Learn more: https://go.microsoft.com/fwlink/?linkid=870924
Comment:
    Opp line item not represented in ERD for connection. </t>
      </text>
    </comment>
    <comment ref="B29" authorId="6" shapeId="0" xr:uid="{6E6C0FA6-CB94-4D52-AB89-F966AD2415FB}">
      <text>
        <t>[Threaded comment]
Your version of Excel allows you to read this threaded comment; however, any edits to it will get removed if the file is opened in a newer version of Excel. Learn more: https://go.microsoft.com/fwlink/?linkid=870924
Comment:
    There’s notes on GraphQL sync API, but also S3 bucket...which is it? Both?</t>
      </text>
    </comment>
    <comment ref="B30" authorId="7" shapeId="0" xr:uid="{27625D0E-10E3-4DAC-AA04-2C387505608D}">
      <text>
        <t xml:space="preserve">[Threaded comment]
Your version of Excel allows you to read this threaded comment; however, any edits to it will get removed if the file is opened in a newer version of Excel. Learn more: https://go.microsoft.com/fwlink/?linkid=870924
Comment:
    I don’t know if this is an accurate mapping, unclear from my end. @Sreenath Kurupath  - please review. </t>
      </text>
    </comment>
    <comment ref="B31" authorId="8" shapeId="0" xr:uid="{7806A18C-8D63-40FA-957C-3803A8D2D551}">
      <text>
        <t xml:space="preserve">[Threaded comment]
Your version of Excel allows you to read this threaded comment; however, any edits to it will get removed if the file is opened in a newer version of Excel. Learn more: https://go.microsoft.com/fwlink/?linkid=870924
Comment:
    Add to data integration integrate feature (doesn’t exist). </t>
      </text>
    </comment>
    <comment ref="B35" authorId="9" shapeId="0" xr:uid="{24312556-7205-45F7-9F3A-A603533D462D}">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I’m not seeing the forecasts API in the TTD rows, @Sreenath Kurupath  - please advise.</t>
      </text>
    </comment>
    <comment ref="B38" authorId="10" shapeId="0" xr:uid="{3759B2FA-E4E5-43DE-B4DE-2AB5ED83166D}">
      <text>
        <t>[Threaded comment]
Your version of Excel allows you to read this threaded comment; however, any edits to it will get removed if the file is opened in a newer version of Excel. Learn more: https://go.microsoft.com/fwlink/?linkid=870924
Comment:
    Are campaigns synced via S3 drop, API, or both?</t>
      </text>
    </comment>
    <comment ref="B39" authorId="11" shapeId="0" xr:uid="{577F4972-85FF-4452-873E-DB3863E0A052}">
      <text>
        <t>[Threaded comment]
Your version of Excel allows you to read this threaded comment; however, any edits to it will get removed if the file is opened in a newer version of Excel. Learn more: https://go.microsoft.com/fwlink/?linkid=870924
Comment:
    Is this redundant to audience expansion API?
Reply:
    Comments on batch vs stream, can it be both?</t>
      </text>
    </comment>
    <comment ref="B40" authorId="12" shapeId="0" xr:uid="{92BECADD-93EE-4611-BF27-A5E6343E6AB6}">
      <text>
        <t>[Threaded comment]
Your version of Excel allows you to read this threaded comment; however, any edits to it will get removed if the file is opened in a newer version of Excel. Learn more: https://go.microsoft.com/fwlink/?linkid=870924
Comment:
    Roles and permissions, or where does this exist on ERD?</t>
      </text>
    </comment>
    <comment ref="B44" authorId="13" shapeId="0" xr:uid="{A46CE27C-EE09-4DDE-9A5C-0EECFC770EC7}">
      <text>
        <t>[Threaded comment]
Your version of Excel allows you to read this threaded comment; however, any edits to it will get removed if the file is opened in a newer version of Excel. Learn more: https://go.microsoft.com/fwlink/?linkid=870924
Comment:
    Assumed every key in the tables was a dependency.</t>
      </text>
    </comment>
    <comment ref="B48" authorId="14" shapeId="0" xr:uid="{55311B5D-4434-4905-8E75-9728073F145C}">
      <text>
        <t>[Threaded comment]
Your version of Excel allows you to read this threaded comment; however, any edits to it will get removed if the file is opened in a newer version of Excel. Learn more: https://go.microsoft.com/fwlink/?linkid=870924
Comment:
    Assuming this is packaging up the app in a turbotax light flow, no new screens just guided tutorial?</t>
      </text>
    </comment>
    <comment ref="B55" authorId="15" shapeId="0" xr:uid="{18BA3AB0-AF4A-43EF-9171-15AA0606D58C}">
      <text>
        <t>[Threaded comment]
Your version of Excel allows you to read this threaded comment; however, any edits to it will get removed if the file is opened in a newer version of Excel. Learn more: https://go.microsoft.com/fwlink/?linkid=870924
Comment:
    Same screen/ui, assuming additional change-tracking table for audience.</t>
      </text>
    </comment>
    <comment ref="B60" authorId="16" shapeId="0" xr:uid="{DDBF9821-8254-4D3F-82B9-269FD534AA37}">
      <text>
        <t>[Threaded comment]
Your version of Excel allows you to read this threaded comment; however, any edits to it will get removed if the file is opened in a newer version of Excel. Learn more: https://go.microsoft.com/fwlink/?linkid=870924
Comment:
    Assumed broad requirement for system, with key workflows elevated to traceability across the system.</t>
      </text>
    </comment>
    <comment ref="B61" authorId="17" shapeId="0" xr:uid="{9E0CAF83-D2FB-4E42-92F7-C67051C66AE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@Sreenath Kurupath  - please review the marketplace capability end to end to ensure this is articulated accurately.</t>
      </text>
    </comment>
    <comment ref="B62" authorId="18" shapeId="0" xr:uid="{24F2938D-EB54-4BB0-9BC0-A711D6D06ADD}">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@Sreenath Kurupath  - please review the marketplace capability end to end to ensure this is articulated accurately.</t>
      </text>
    </comment>
    <comment ref="B63" authorId="19" shapeId="0" xr:uid="{84E508EA-B40F-4302-AD74-1F5FBCD1F4B8}">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@Sreenath Kurupath  - please review the marketplace capability end to end to ensure this is articulated accurately.</t>
      </text>
    </comment>
    <comment ref="B64" authorId="20" shapeId="0" xr:uid="{CBDB861A-D88D-46F8-A1B1-84689AB0E00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@Sreenath Kurupath  - please review the marketplace capability end to end to ensure this is articulated accurately.</t>
      </text>
    </comment>
    <comment ref="B65" authorId="21" shapeId="0" xr:uid="{D414743D-41C3-4BA4-8928-7DBF9C462AB5}">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@Sreenath Kurupath  - please review the marketplace capability end to end to ensure this is articulated accurately.</t>
      </text>
    </comment>
    <comment ref="B66" authorId="22" shapeId="0" xr:uid="{D00CCB75-AE07-40C4-89F8-F9BBD1FFA335}">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@Sreenath Kurupath  - please review the marketplace capability end to end to ensure this is articulated accurately.</t>
      </text>
    </comment>
    <comment ref="E77" authorId="23" shapeId="0" xr:uid="{BDDA72D0-F4BE-4FA7-83B0-92B0A0556E92}">
      <text>
        <t>[Threaded comment]
Your version of Excel allows you to read this threaded comment; however, any edits to it will get removed if the file is opened in a newer version of Excel. Learn more: https://go.microsoft.com/fwlink/?linkid=870924
Comment:
    Back-end for MVP.</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tc={1947C2B0-0E73-42E0-80CA-AAED507D88E0}</author>
    <author>tc={DC1DF7E2-F817-46AC-B71C-6A20AE87546F}</author>
    <author>tc={C9FBCA78-25AE-4E72-B971-2C014DB08165}</author>
    <author>tc={62755E67-64F9-4252-93C4-0BF4C91ED237}</author>
    <author>tc={446E32C5-41A9-40AD-A1F2-4FF79D017711}</author>
    <author>tc={76649BCE-B7A8-43C4-AB6C-3731B5A1A33C}</author>
    <author>tc={EA619066-459D-4AB9-978A-0409939EC6C5}</author>
    <author>tc={AE744C84-CCFF-4E96-ADDD-3DDD39FAF9CB}</author>
    <author>tc={1AD51FEC-8213-4DDD-8BDB-8C89FE4E7BF1}</author>
    <author>tc={3222F412-E817-4910-9C78-D530819249FD}</author>
    <author>tc={C1A8F112-F6F1-417D-8DDF-1CB891A59AC3}</author>
    <author>tc={000F687F-A68A-4576-995E-5B06894E39AC}</author>
    <author>tc={9785EEAD-17F0-4057-AC1E-09130B57252D}</author>
  </authors>
  <commentList>
    <comment ref="M2" authorId="0" shapeId="0" xr:uid="{1947C2B0-0E73-42E0-80CA-AAED507D88E0}">
      <text>
        <t>[Threaded comment]
Your version of Excel allows you to read this threaded comment; however, any edits to it will get removed if the file is opened in a newer version of Excel. Learn more: https://go.microsoft.com/fwlink/?linkid=870924
Comment:
    Examples to demonstrate - need to align on T-Shirt to Eng Weeks mapping</t>
      </text>
    </comment>
    <comment ref="K5" authorId="1" shapeId="0" xr:uid="{DC1DF7E2-F817-46AC-B71C-6A20AE87546F}">
      <text>
        <t xml:space="preserve">[Threaded comment]
Your version of Excel allows you to read this threaded comment; however, any edits to it will get removed if the file is opened in a newer version of Excel. Learn more: https://go.microsoft.com/fwlink/?linkid=870924
Comment:
    Excludes bombora integrations, as those are under data integration feature for S3/bucket
Reply:
    This still has integrate integration, need to subtract 1 and add it to integration feature. </t>
      </text>
    </comment>
    <comment ref="N5" authorId="2" shapeId="0" xr:uid="{C9FBCA78-25AE-4E72-B971-2C014DB08165}">
      <text>
        <t>[Threaded comment]
Your version of Excel allows you to read this threaded comment; however, any edits to it will get removed if the file is opened in a newer version of Excel. Learn more: https://go.microsoft.com/fwlink/?linkid=870924
Comment:
    Assumes we lean up scope.</t>
      </text>
    </comment>
    <comment ref="D7" authorId="3" shapeId="0" xr:uid="{62755E67-64F9-4252-93C4-0BF4C91ED237}">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Is manual recon via UI or other means?
Reply:
    @Nate Williams manual via UI</t>
      </text>
    </comment>
    <comment ref="C13" authorId="4" shapeId="0" xr:uid="{446E32C5-41A9-40AD-A1F2-4FF79D017711}">
      <text>
        <t>[Threaded comment]
Your version of Excel allows you to read this threaded comment; however, any edits to it will get removed if the file is opened in a newer version of Excel. Learn more: https://go.microsoft.com/fwlink/?linkid=870924
Comment:
    Changed from bombora to capability of Audience Field Mapping Service and flagging bombora, etc as tables/dependencies.</t>
      </text>
    </comment>
    <comment ref="M14" authorId="5" shapeId="0" xr:uid="{76649BCE-B7A8-43C4-AB6C-3731B5A1A33C}">
      <text>
        <t>[Threaded comment]
Your version of Excel allows you to read this threaded comment; however, any edits to it will get removed if the file is opened in a newer version of Excel. Learn more: https://go.microsoft.com/fwlink/?linkid=870924
Comment:
    Medium due to workflow.</t>
      </text>
    </comment>
    <comment ref="C21" authorId="6" shapeId="0" xr:uid="{EA619066-459D-4AB9-978A-0409939EC6C5}">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@Sreenath Kurupath  - shouldn’t this be a TTD data integration story to avoid redundancy?</t>
      </text>
    </comment>
    <comment ref="C23" authorId="7" shapeId="0" xr:uid="{AE744C84-CCFF-4E96-ADDD-3DDD39FAF9CB}">
      <text>
        <t>[Threaded comment]
Your version of Excel allows you to read this threaded comment; however, any edits to it will get removed if the file is opened in a newer version of Excel. Learn more: https://go.microsoft.com/fwlink/?linkid=870924
Comment:
    Remove UID2 from feature name, strictly identity for MVP.</t>
      </text>
    </comment>
    <comment ref="C28" authorId="8" shapeId="0" xr:uid="{1AD51FEC-8213-4DDD-8BDB-8C89FE4E7BF1}">
      <text>
        <t>[Threaded comment]
Your version of Excel allows you to read this threaded comment; however, any edits to it will get removed if the file is opened in a newer version of Excel. Learn more: https://go.microsoft.com/fwlink/?linkid=870924
Comment:
    No bulk mvp</t>
      </text>
    </comment>
    <comment ref="D32" authorId="9" shapeId="0" xr:uid="{3222F412-E817-4910-9C78-D530819249FD}">
      <text>
        <t>[Threaded comment]
Your version of Excel allows you to read this threaded comment; however, any edits to it will get removed if the file is opened in a newer version of Excel. Learn more: https://go.microsoft.com/fwlink/?linkid=870924
Comment:
    Added program configuration for pre-sales</t>
      </text>
    </comment>
    <comment ref="B33" authorId="10" shapeId="0" xr:uid="{C1A8F112-F6F1-417D-8DDF-1CB891A59AC3}">
      <text>
        <t xml:space="preserve">[Threaded comment]
Your version of Excel allows you to read this threaded comment; however, any edits to it will get removed if the file is opened in a newer version of Excel. Learn more: https://go.microsoft.com/fwlink/?linkid=870924
Comment:
    I’m struggling with breaking apart salesforce as a separate sync apart from user functionality. If we do this for salesforce, we should do for all data sources but then we mix with a UI capability with this. </t>
      </text>
    </comment>
    <comment ref="D40" authorId="11" shapeId="0" xr:uid="{000F687F-A68A-4576-995E-5B06894E39AC}">
      <text>
        <t>[Threaded comment]
Your version of Excel allows you to read this threaded comment; however, any edits to it will get removed if the file is opened in a newer version of Excel. Learn more: https://go.microsoft.com/fwlink/?linkid=870924
Comment:
    Early test results manually, fast.</t>
      </text>
    </comment>
    <comment ref="C52" authorId="12" shapeId="0" xr:uid="{9785EEAD-17F0-4057-AC1E-09130B57252D}">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@Sreenath Kurupath  - redundant to REDS story in data integration.</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tc={5B7FB87B-D562-483B-91FB-DF85A296171A}</author>
  </authors>
  <commentList>
    <comment ref="B14" authorId="0" shapeId="0" xr:uid="{5B7FB87B-D562-483B-91FB-DF85A296171A}">
      <text>
        <t>[Threaded comment]
Your version of Excel allows you to read this threaded comment; however, any edits to it will get removed if the file is opened in a newer version of Excel. Learn more: https://go.microsoft.com/fwlink/?linkid=870924
Comment:
    Examples to demonstrate - need to align on T-Shirt to Eng Weeks mapping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tc={BE37BDBD-60B3-4FFF-8F36-CCA547CCFCEB}</author>
    <author>tc={FDDDE166-054A-4F69-8676-53A9C8CE8D26}</author>
  </authors>
  <commentList>
    <comment ref="C2" authorId="0" shapeId="0" xr:uid="{BE37BDBD-60B3-4FFF-8F36-CCA547CCFCEB}">
      <text>
        <t>[Threaded comment]
Your version of Excel allows you to read this threaded comment; however, any edits to it will get removed if the file is opened in a newer version of Excel. Learn more: https://go.microsoft.com/fwlink/?linkid=870924
Comment:
    Less media marketplace.</t>
      </text>
    </comment>
    <comment ref="C3" authorId="1" shapeId="0" xr:uid="{FDDDE166-054A-4F69-8676-53A9C8CE8D26}">
      <text>
        <t>[Threaded comment]
Your version of Excel allows you to read this threaded comment; however, any edits to it will get removed if the file is opened in a newer version of Excel. Learn more: https://go.microsoft.com/fwlink/?linkid=870924
Comment:
    All tables, integrations w/ third parties, less media marketplace</t>
      </text>
    </comment>
  </commentList>
</comments>
</file>

<file path=xl/sharedStrings.xml><?xml version="1.0" encoding="utf-8"?>
<sst xmlns="http://schemas.openxmlformats.org/spreadsheetml/2006/main" count="1406" uniqueCount="532">
  <si>
    <t>Use Cases</t>
  </si>
  <si>
    <t>Features</t>
  </si>
  <si>
    <t>Description</t>
  </si>
  <si>
    <t>Release</t>
  </si>
  <si>
    <t>Dependencies</t>
  </si>
  <si>
    <t>Integrations</t>
  </si>
  <si>
    <t>Cross-Feature Impact</t>
  </si>
  <si>
    <t>Screens</t>
  </si>
  <si>
    <t>Tables/Ints</t>
  </si>
  <si>
    <t>T-Shirt</t>
  </si>
  <si>
    <t>Eng Weeks</t>
  </si>
  <si>
    <t>1. Audience Management</t>
  </si>
  <si>
    <t>1.1 CSV Upload &amp; Ingestion</t>
  </si>
  <si>
    <t>• Users upload .csv of domains; system validates (format, duplicates) and stores in S3. Max 10K records/file; &lt;30s processing.
• Error log/management for failed imports
**Discussion Point: Account name matching to domain (might require fuzzy matching, might not be MVP). Also, Domain + Country (CNN US vs UK, etc). AI potential</t>
  </si>
  <si>
    <t>MVP</t>
  </si>
  <si>
    <t>AWS S3</t>
  </si>
  <si>
    <t>1.2, 1.3, 1.5, 2.2</t>
  </si>
  <si>
    <t>S</t>
  </si>
  <si>
    <t>1.2 Audience Builder</t>
  </si>
  <si>
    <t xml:space="preserve">• AND/OR logic tree to segment data from CSV + Bombora fields (e.g., intent data). 
• Supports TTD-compatible JSON output.
*Status/Change Log w/ revert back to previous audience, etc. Ability to view historical audience builds. </t>
  </si>
  <si>
    <t>1.1, 1.3, Bombora, TTD</t>
  </si>
  <si>
    <t>Bombora, TTD</t>
  </si>
  <si>
    <t>1.5, 2.2</t>
  </si>
  <si>
    <t>L</t>
  </si>
  <si>
    <t>1.3 Audience Field-Mapping Service</t>
  </si>
  <si>
    <t>• Ingests and normalizes Bombora S3 files (20–60M records/day) using predefined schema mappings (e.g., Bombora’s "company_name" → P360’s "account_name"). 
• Normalize fields (e.g., company_name, intent_data) for segmentation.
Validates data against P360’s taxonomy (e.g., industry verticals, revenue tiers)
• Real-time ingestion with validation.
• Performance target: Vendor data processing within 4 hours. log mismatches for manual review.</t>
  </si>
  <si>
    <t>1.1, 4.4, AWS S3, Bombora</t>
  </si>
  <si>
    <t>AWS S3, Bombora, Integrate</t>
  </si>
  <si>
    <t>M</t>
  </si>
  <si>
    <t>1.4 Audience Deduplication</t>
  </si>
  <si>
    <t>• Auto-flag duplicate audiences/invalid domains. Invalid Domains = Format (future: company doesn't exist, but out of scope)</t>
  </si>
  <si>
    <t>1.5 Audience Export to TTD</t>
  </si>
  <si>
    <t xml:space="preserve">• Set-up TTD audience export service using the combined identifier provided by TTD, with batching and API submission
• Enrich payloads with first-party cookies (if available) and TTD field mappings (e.g., "P360_audience_id" → "ttd_segment_id"). 
• Implement retry logic for API failures (max 3 attempts) with exponential backoff. 
- When does an audience get updated? An audience in tradedesk gets updated upon save in audience builder, full weekly saturation / update from bombora on saturdays. 
Create tradedesk audience for every audience that's configured in P360. </t>
  </si>
  <si>
    <t>1.2, 6.1, TTD</t>
  </si>
  <si>
    <t>TTD, AWS S3</t>
  </si>
  <si>
    <t>1.6 ICP Type for Audience Builder</t>
  </si>
  <si>
    <t>A templatized verison / flag of Audience Builder that allows for A user to signify that this Audience represents their ICP. User has a clear distinction in the UI. The ICP Version of Audience Builder will be used to populate seeds in their TTD Advertiser.</t>
  </si>
  <si>
    <t>1.7 Seed Creation - Advertiser</t>
  </si>
  <si>
    <t>Creation of a Seed in TTD using the populated TDID's that are driven from the selection of the ICP Audience Builder - minimum 10K ID's.</t>
  </si>
  <si>
    <t>2. Campaign Orchestration</t>
  </si>
  <si>
    <t>2.1 Program Hierarchy</t>
  </si>
  <si>
    <t>• UI to nest Programs &gt; Campaigns &gt; Line Items. 
• DB schema supports parent-child relationships.
- At some point, programs will need to hold files (non-mvp, but nice-to-have)
- Program --&gt; IO, Campaign --&gt; Line Item</t>
  </si>
  <si>
    <t>2.2, 2.3</t>
  </si>
  <si>
    <t>2.2 Campaign Configuration</t>
  </si>
  <si>
    <t>• Set budget, flight dates, KPIs, and assign audiences (from 1.2). 
• Real-time validation (e.g., budget ≤ Program cap).
Status / creation based off status, errors for Uis</t>
  </si>
  <si>
    <t>1.2, 2.1</t>
  </si>
  <si>
    <t>2.4, 2.5</t>
  </si>
  <si>
    <t>2.3 Line Item Configuration</t>
  </si>
  <si>
    <t>• Configure bids, creatives, pacing.
• Validate against TTD constraints (e.g., MaxBidCPM).
- Line item configs are optional (nullable, etc)</t>
  </si>
  <si>
    <t>2.2, TTD</t>
  </si>
  <si>
    <t>TTD</t>
  </si>
  <si>
    <t>2.4 Campaign Sync to TTD</t>
  </si>
  <si>
    <t>• Call TTD APIs (/v3/campaign, /v3/adgroup). 
• Retry logic for API failures. 
• Log sync status. 
• Performance target: &lt;5 seconds response for campaign actions.</t>
  </si>
  <si>
    <t>2.2, 2.3, TTD</t>
  </si>
  <si>
    <t>TTD, 4.7</t>
  </si>
  <si>
    <t>2.5 Seed Creation from Audience Builder</t>
  </si>
  <si>
    <t xml:space="preserve">Construct a Seed associated with the campaign based on the audience matching within the Pipeline360 product - minimum 10K cookies. </t>
  </si>
  <si>
    <t>1.2, 1.4, 1.6, 1.7, 1.8</t>
  </si>
  <si>
    <t>2.5 Forecast Generation Engine</t>
  </si>
  <si>
    <t>• Allows users (internal or buyer) to generate media delivery forecasts by combining TTD reach estimates with audience inputs (size, duration, geography, industry vertical)
• Accepts inputs such as audience size, duration, geography, industry vertical, etc.
• Returns estimated reach, impressions, match rate, and delivery window (confidence interval ±10%).
• Can be run pre-campaign, post-audience creation
• Should support multiple forecast versions per campaign
• Stores forecasts in Program/Campaign records with versioning (max 5 versions per campaign).
• Required as part of buyer-facing media plan review workflow
• Performance target: &lt;3s response time for forecasts with audiences &lt;100K domains. 
• Validates inputs against TTD constraints (e.g., min/max budget, geo availability).</t>
  </si>
  <si>
    <t>Post-MVP</t>
  </si>
  <si>
    <t>1.2, TTD, 2.2</t>
  </si>
  <si>
    <t>2.6 Campaign Metadata Enrichment</t>
  </si>
  <si>
    <t>• Add optional metadata fields to campaigns:
• Campaign Type (Display, Syndication, Marketplace)
• Read/Write state based on role (Campaign Manager, vs Marketer)
• Editable by Campaign Manager or Super Admin only
• Visible in reporting UIs and exports</t>
  </si>
  <si>
    <t>2.7 Auto-Creation of Campaigns</t>
  </si>
  <si>
    <t>• Enables automatic creation of campaign records based on:
• Triggered rules (e.g., Salesforce stage = Closed Won)
• API push (e.g., Integrate sends a new campaign record)
• Campaigns are pre-filled with mapped fields from opportunity, forecast, or audience
• Campaign Managers can review and approve auto-created drafts</t>
  </si>
  <si>
    <t>Salesforce</t>
  </si>
  <si>
    <t>2.8 Forecast "Calculator" Via Audience</t>
  </si>
  <si>
    <t>Swag forecast reach KPI with budgetary inputs. This is napkin math. Deploy behind a feature flag until we have enough certainty from bottom-up data analysis to support it.</t>
  </si>
  <si>
    <t>3. Attribution &amp; Reporting</t>
  </si>
  <si>
    <t>3.1 Reporting Tables</t>
  </si>
  <si>
    <r>
      <t xml:space="preserve">• Generate aggregated tables for Metabase.
• Store in DB with timestamps.
</t>
    </r>
    <r>
      <rPr>
        <sz val="10"/>
        <color rgb="FFFF0000"/>
        <rFont val="Calibri"/>
        <family val="2"/>
      </rPr>
      <t>Send out billing 'payload' for business EDW consumption - ***Make separate row</t>
    </r>
  </si>
  <si>
    <t>5.1, Metabase</t>
  </si>
  <si>
    <t>Metabase</t>
  </si>
  <si>
    <t>3.2, 4.10</t>
  </si>
  <si>
    <t>XXL</t>
  </si>
  <si>
    <t>need new feature for biz review</t>
  </si>
  <si>
    <t>3.2 Metabase Embed (UI)</t>
  </si>
  <si>
    <t>• Embed Metabase dashboards via iFrame for results &amp; statistics queried from TTD APIs and attribution reports. 
• Performance target: &lt;2 second page loads.
• Table1: Customer Analysis File
• Table 2: Analytics File Needs to Join (?)
•Table 3: Brand Reporting
• Table 4: Customer Billing</t>
  </si>
  <si>
    <t>3.1, Metabase, TTD, 7.3</t>
  </si>
  <si>
    <t>Metabase, TTD</t>
  </si>
  <si>
    <t>XL</t>
  </si>
  <si>
    <t>4. Data Integration: Bombaro</t>
  </si>
  <si>
    <t>4.1 File Ingestion Service</t>
  </si>
  <si>
    <t>• Automates the daily ingestion of Bombora intent data delivered via S3 file drops
• Validates file schema, ensures freshness (&lt;24h), and surfaces ingestion errors
• Feeds data into the Audience Builder and Attribution Engine for downstream use
• Supports &gt;20M records/day with processing target &lt;2 hours
• Operates as a backend-only service triggered on schedule and/or file event
*Need to track total daily cookies for queries.</t>
  </si>
  <si>
    <t>AWS S3, Bombora</t>
  </si>
  <si>
    <t>Audience Filed-Mapping Requirements</t>
  </si>
  <si>
    <t>4.2 Taxonomy Mapping Engine</t>
  </si>
  <si>
    <t>• Normalizes Bombora’s raw dimensions (topics, revenue, install base, etc.) into structured dimensions usable across features
• Maps fields into system-wide reference tables for use in UI filters, segments, and reporting
• Ensures consistent data usage across uploaded audiences and sourced Bombora cohorts
• Built as a reusable mapping service for other third-party data providers in the future</t>
  </si>
  <si>
    <t>Bombora</t>
  </si>
  <si>
    <t>4.3 Audience Expansion API</t>
  </si>
  <si>
    <r>
      <t xml:space="preserve">• Enables dynamic enrichment of user-uploaded audiences by cross-referencing Bombora behavioral data
• Accepts input cohort and outputs a probabilistically matched segment using industry, topic, or function
• Feeds into Forecast Engine and Audience Builder logic
• Supports future use of intent scoring thresholds or trending signals </t>
    </r>
    <r>
      <rPr>
        <sz val="10"/>
        <color rgb="FFFF0000"/>
        <rFont val="Calibri"/>
        <family val="2"/>
      </rPr>
      <t>(post mvp)</t>
    </r>
  </si>
  <si>
    <t>4. Data Integration: TTD</t>
  </si>
  <si>
    <t>4.4 Campaign Sync API</t>
  </si>
  <si>
    <t>• Translates P360 campaign objects (Programs, Campaigns, Line Items) into TTD-compatible JSON payloads
• Pushes campaigns to TTD using authenticated service API keys
• Supports updates, status polling, and TTD object lifecycle alignment
• Includes retry logic and logging for failed API calls
• Required for launching campaigns via the P360 UI</t>
  </si>
  <si>
    <t>4.5 TTD REDS File Ingestion</t>
  </si>
  <si>
    <t>• Ingests hourly REDS log files (TTD → P360) containing impression, click, and conversion events
• Validates schema and joins REDS records with internal campaign IDs and Bombora enrichment
• Used to power attribution logic and downstream reporting (Silver/Gold layers)
• Targets &lt;15 min latency per hourly file to keep reporting up-to-date</t>
  </si>
  <si>
    <t>Bombora, TTD, AWS Glue</t>
  </si>
  <si>
    <t>4 feeds w/ UIDs (Tanner)</t>
  </si>
  <si>
    <t>4.6 Identity Sync &amp; Audience Export</t>
  </si>
  <si>
    <t>• Normalizes account and persona data against bombora cookies
• Batches or streams converted audiences to TTD audience API endpoints
• Ensures identity sync across custom uploaded audiences and enriched Bombora segments</t>
  </si>
  <si>
    <t>4.7 TTD Advertiser API Key Management</t>
  </si>
  <si>
    <t>•Fetch advertiser ID from TTD to account
- Ability for Super Admin to view ID/key
• Keys are scoped per organization/seat and tied to campaign syncing workflows
• Includes key rotation support, error alerting, and encrypted storage
• Ensures clean separation of advertiser identity across clients</t>
  </si>
  <si>
    <t>4. Data Integration: Salesforce</t>
  </si>
  <si>
    <t>4.8 3x Daily Sync</t>
  </si>
  <si>
    <t>• Sync Accounts/Opportunities/Line Items.
• Conflict resolution (Salesforce takes priority by default).
• Performance target: &lt;15 minutes full sync.</t>
  </si>
  <si>
    <t>4.9 On-Demand Sync</t>
  </si>
  <si>
    <t>• User-triggered sync.
• UI shows last sync time/status.</t>
  </si>
  <si>
    <t>evaluate API credits w/ Salesforce</t>
  </si>
  <si>
    <t>4.10 Billing Reconciliation Logic</t>
  </si>
  <si>
    <t>• Joins campaign outcomes to Salesforce deals for billing.
• Reconciles actual spend against forecasts and planned budgets, identifying discrepancies between planned and actual spend. 
• Provides Super Admin functionality for bulk recording of reconciled data to Salesforce
- Campaigns cannot go active unless mapped</t>
  </si>
  <si>
    <t>5.1, Salesforce, 3.2</t>
  </si>
  <si>
    <t>4.11 Manual/Bulk Record Reconciliation</t>
  </si>
  <si>
    <t>• Enables Super Admins to manually link unmapped Opportunities, Programs, and Campaigns in bulk via UI. 
• Ensures downstream syncs and billing accuracy by resolving orphaned records. 
• Supports filters by org, record type (Program/Campaign), and sync status. 
• Audit trail logs all reconciliation actions.</t>
  </si>
  <si>
    <t>4.7, 5.1</t>
  </si>
  <si>
    <t>7. Advanced Data Management</t>
  </si>
  <si>
    <t>7.1 Audience Versioning &amp; Rollback</t>
  </si>
  <si>
    <r>
      <t xml:space="preserve">• Allows users to view and restore previous versions of an audience.
• Tracks changes made to audience segments over time, providing an audit trail and the ability to revert to an earlier state.
</t>
    </r>
    <r>
      <rPr>
        <sz val="10"/>
        <color rgb="FFFF0000"/>
        <rFont val="Calibri"/>
        <family val="2"/>
      </rPr>
      <t xml:space="preserve">Audience A = Unique Data Sourcing, A.1 = tweaks to existing resourcing, B = new data source for building the audience. </t>
    </r>
  </si>
  <si>
    <t>5. Operational Support</t>
  </si>
  <si>
    <t>5.1 Basic User Onboarding Flow</t>
  </si>
  <si>
    <t xml:space="preserve">• Initial user walkthrough to setup CSV upload, audience, and campaign configuration (minimal viable path). Tool tip/animation video to plug in. </t>
  </si>
  <si>
    <t>1.1, 1.2, 2.2</t>
  </si>
  <si>
    <t>6. Performance Insights &amp; Optimization</t>
  </si>
  <si>
    <t>6.1 Performance Summary Cards</t>
  </si>
  <si>
    <t>• Aggregate KPIs across all programs with filters.</t>
  </si>
  <si>
    <t>6.2 Insight Tags &amp; Annotations</t>
  </si>
  <si>
    <t>• Tags like “Underperforming Audience”, “Budget Cap Hit”.</t>
  </si>
  <si>
    <t>9. Extendibility &amp; Scalability</t>
  </si>
  <si>
    <t>9.1 Open API for Custom Integrations</t>
  </si>
  <si>
    <t>• Secure REST API that allows P360's internal teams or future partners to build custom integrations for campaign management, audience sync, or data ingestion.</t>
  </si>
  <si>
    <t>10. Marketplace Management</t>
  </si>
  <si>
    <t>10.1 Seller Asset Listing &amp; Management</t>
  </si>
  <si>
    <t>• UI for sellers to upload assets (media kits, rate cards) to S3 with metadata (e.g., formats: JPEG/PDF, max 50MB/file). 
• Validates asset types and tags against P360’s marketplace taxonomy. 
• Performance target: &lt;2s asset preview load; &lt;30s bulk upload processing (max 20 files). 
• Integrates with 115.10 (Seller Role) for permission checks.</t>
  </si>
  <si>
    <t>13. Roles &amp; Permissions</t>
  </si>
  <si>
    <t>13.1 Org Management UI</t>
  </si>
  <si>
    <t>• Admins create orgs, link to TTD seats/Salesforce.
• Audit trail for changes.
• Entra ID mapping (internal/external, B2B entra)</t>
  </si>
  <si>
    <t>4.1, Microsoft Entra ID, Salesforce, TTD</t>
  </si>
  <si>
    <t>Microsoft Entra ID, Salesforce, TTD</t>
  </si>
  <si>
    <t>6.1, 6.2</t>
  </si>
  <si>
    <t>13.2 Super Admin (Internal Only)</t>
  </si>
  <si>
    <r>
      <t xml:space="preserve">• Internal role with full system privileges: org creation, API key management, user provisioning.
</t>
    </r>
    <r>
      <rPr>
        <sz val="10"/>
        <color rgb="FFFF0000"/>
        <rFont val="Calibri"/>
        <family val="2"/>
      </rPr>
      <t>• Can impersonate users for debugging. (Post MVP)</t>
    </r>
    <r>
      <rPr>
        <sz val="10"/>
        <color rgb="FF1B1C1D"/>
        <rFont val="Calibri"/>
        <family val="2"/>
      </rPr>
      <t xml:space="preserve">
• Defines and enforces role scopes (Buyer, Seller, Campaign Manager)</t>
    </r>
  </si>
  <si>
    <t>4.1, 4.2</t>
  </si>
  <si>
    <t>13.3 Campaign Manager (Internal Only)</t>
  </si>
  <si>
    <t>• Internal team members assigned to customer accounts for campaign operations.
• Can view/manage entities only in assigned orgs.
• Can create/edit programs, audiences, campaigns
• Can upload data and trigger syncs
• Can manually reconcile unmapped records (Programs &lt;-&gt; Salesforce)
• View reporting &amp; campaign performance
• Assigned access to multiple orgs but not global access</t>
  </si>
  <si>
    <t>13.4 Marketer / Buyer (External)</t>
  </si>
  <si>
    <t>• External role for campaign configuration and reporting within their org.
• Can upload audiences, generate forecasts, and draft campaigns (approval may be required).
• No access to org management or seller data.</t>
  </si>
  <si>
    <t>7.2 Data Export &amp; API Access</t>
  </si>
  <si>
    <t>• Enables users to export raw or aggregated data (e.g., attribution reports, campaign metrics) in various formats (CSV, JSON) for external analysis.
• Provides an API for programmatic data access.</t>
  </si>
  <si>
    <t xml:space="preserve">reporting client we determine (Dependency). Bounteous to provide recs. </t>
  </si>
  <si>
    <t>7.3 Attribution Engine</t>
  </si>
  <si>
    <t>• Join REDS + audience (1.2) + campaign (2.2) data.
• Custom rules for reconciliation (e.g., match cookie_id to audience_id).</t>
  </si>
  <si>
    <t>1.2, 2.2</t>
  </si>
  <si>
    <t>8. User &amp; System Activity Tracking</t>
  </si>
  <si>
    <t>8.1 Comprehensive Audit Trail (UI)</t>
  </si>
  <si>
    <t xml:space="preserve">• Enhanced UI to view all user actions, system events, and data changes, beyond basic logging.
• Includes filters, search capabilities, and detailed logs for compliance and troubleshooting.
Logs for asset uploads, program creation, campaign state changes, record reconciliation, and API usage (incl. Integrate and TTD)
Filters by org, feature, timestamp, user type (internal vs external) </t>
  </si>
  <si>
    <t>4.4, TTD</t>
  </si>
  <si>
    <t>8.2 User Audit Logging</t>
  </si>
  <si>
    <t>• Comprehensive user audit logging – features write to service for history logs. Consumable via UI and CSV export. (DataDog, link to 8.1)</t>
  </si>
  <si>
    <t>1.1, 2.2</t>
  </si>
  <si>
    <t>10.4 Marketplace-Level Reporting Dashboard</t>
  </si>
  <si>
    <t>• Seller dashboard showing asset performance (impressions, CTR) sourced from TTD and 3.1 (Reporting Tables). 
• Supports CSV export with &lt;10s processing for 1M+ records. 
• Isolates data by org to prevent cross-seller visibility.</t>
  </si>
  <si>
    <t>6.3 Optimization Suggestion Engine</t>
  </si>
  <si>
    <t>• Recommends bid, budget, creative tweaks via AI.</t>
  </si>
  <si>
    <t>10.3 Cross-Org Content Syndication Rules</t>
  </si>
  <si>
    <t>• Enables Super Admins/Sellers to syndicate assets to buyer orgs with rules (e.g., expiry dates, usage limits). 
• Logs syndication events to 10.1 (Audit Trail). 
• Performance target: &lt;5s to apply rules to 100+ assets.</t>
  </si>
  <si>
    <t>12. Tech Foundation</t>
  </si>
  <si>
    <t>12.2 Multi-Tenant Auth</t>
  </si>
  <si>
    <t>• Role-based access
• Microsoft Entra ID for internal SSO
• Supports multi-tenant user authentication and authorization.</t>
  </si>
  <si>
    <t>Microsoft Entra ID</t>
  </si>
  <si>
    <t>infra</t>
  </si>
  <si>
    <t>12.3 Data Security &amp; Compliance</t>
  </si>
  <si>
    <t>• Implement data encryption (at rest and in transit), access controls, and API security (OAuth 2.0, rate limiting, input validation).
• Architecture to support GDPR, CCPA, and future SOC2 certification (2026).</t>
  </si>
  <si>
    <t>1.1, 3.1, 4.1, 4.3, 5.1, 12.4</t>
  </si>
  <si>
    <t>10.2 Buyer View of Marketplace</t>
  </si>
  <si>
    <t>• Buyer-facing UI to filter seller offerings by vertical, audience size, and price range. 
• Pulls real-time availability data from TTD for activated audiences. 
• Performance target: &lt;1.5s page load with 100+ listings; supports 50+ concurrent buyers.</t>
  </si>
  <si>
    <t>12.4 Microsoft Entra ID SSO (Internal/External Only)</t>
  </si>
  <si>
    <t>• Integrate Microsoft Entra ID via SAML/OIDC for internal P360 user authentication.
• Map Entra ID groups to P360 internal org structure (teams, roles)</t>
  </si>
  <si>
    <t>4.1, Microsoft Entra ID</t>
  </si>
  <si>
    <t>11. Integrate Sync Services</t>
  </si>
  <si>
    <t>11.1 Open API Endpoint for Integrate Campaign Sync</t>
  </si>
  <si>
    <t>• RESTful POST/PUT endpoint for Integrate to push campaign</t>
  </si>
  <si>
    <t>Tanner to clarify joins</t>
  </si>
  <si>
    <t>11.2 Campaign Result Push to Integrate</t>
  </si>
  <si>
    <t>• Async/batch push of post-campaign performance and attribution data to Integrate. 
• Supports API (JSON) and webhook notifications for real-time updates. 
• Maps P360 attribution metrics to Integrate’s schema (e.g., impressions → Integrate_Campaign_ID)</t>
  </si>
  <si>
    <t>11.1, 3.1</t>
  </si>
  <si>
    <t>12.1 REDS Data Ingestion</t>
  </si>
  <si>
    <t>• Hourly S3 file processing from TTD (REDS).
• Validate/log corrupted files.
• Performance target: Hourly processing for REDS.</t>
  </si>
  <si>
    <t>AWS S3, TTD</t>
  </si>
  <si>
    <t>12.5 External User Authentication</t>
  </si>
  <si>
    <t>• Configure external identity providers (Auth0, Okta) per tenant, with OIDC-based federated login.
• Support MFA/OTP fallback for Marketers and small orgs.
• Map external users to P360 orgs with granular permissions (Buyer/Seller/Agency).</t>
  </si>
  <si>
    <t>4.1, 4.4, Auth0/Okta</t>
  </si>
  <si>
    <t>Auth0/Okta</t>
  </si>
  <si>
    <t>Infra</t>
  </si>
  <si>
    <t>12.6 System Monitoring &amp; Health Checks</t>
  </si>
  <si>
    <t>• System monitoring and health checks – written on a feature-by-feature basis. Integration with monitoring and alerting systems.</t>
  </si>
  <si>
    <t>INfra</t>
  </si>
  <si>
    <t>12.7 Sandbox/Test Mode</t>
  </si>
  <si>
    <t>• Test mode where campaigns don't go live, bypassing sync to TTD.
• Allows for safe testing and training.
Environment management. Local, Staging, QA?, Prod</t>
  </si>
  <si>
    <t>4.1, TTD</t>
  </si>
  <si>
    <t>1.5, 2.4</t>
  </si>
  <si>
    <t>12.8 Data Ingestion Monitoring (Basic version)</t>
  </si>
  <si>
    <t>• Real-time dashboards and alerts for the status and health of all data ingestion pipelines (CSV, Bombora, REDS).
• Includes metrics like record count, error rates, and processing latency.</t>
  </si>
  <si>
    <t>1.1, 1.3, 3.1, Bombora, 12.6</t>
  </si>
  <si>
    <t>redundant to datadog features</t>
  </si>
  <si>
    <t>12.9 Integration Health Dashboard (Basic version)</t>
  </si>
  <si>
    <t>• Comprehensive view of API integration statuses (TTD, Salesforce), showing success rates, response times, and specific error logs for failed syncs or API calls. Alerts for sustained failures.</t>
  </si>
  <si>
    <t>1.5, 2.4, 5.1, Salesforce, TTD</t>
  </si>
  <si>
    <t>Salesforce, TTD, Bombora</t>
  </si>
  <si>
    <t>13.5 Seller (External)</t>
  </si>
  <si>
    <t>• Partner persona who manages listings and assets within the Marketplace. Cannot access buyer-side campaign or reporting features.
• Can upload and manage seller-side assets
• Can view marketplace performance of their assets
• Can configure content syndication rules
• Cannot access campaigns, programs, or buyer PII</t>
  </si>
  <si>
    <t>12.1–12.4</t>
  </si>
  <si>
    <t>13.6 Agency (External)</t>
  </si>
  <si>
    <t>• Agencies managing campaigns across multiple buyers. May have read-only or edit access across orgs based on permissions.
• Assigned to multiple customer orgs
• Read-only access to campaign setup and reports
• Cannot access seller features
• Cannot manage billing or org setup</t>
  </si>
  <si>
    <t>14. Roles &amp; Permissions</t>
  </si>
  <si>
    <t>Conversion Pixel</t>
  </si>
  <si>
    <t xml:space="preserve">A user needs to be able to retrieve a white labeled version of their TTD Advertiser Pixel for placement on their site in order to log conversions from the campaigns that they are running. </t>
  </si>
  <si>
    <t>https://miro.com/app/board/uXjVIkjtAqk=/?userEmail=nate.williams@bounteous.com&amp;track=true&amp;utm_source=notification&amp;utm_medium=email&amp;utm_campaign=add-to-board&amp;utm_content=go-to-board&amp;lid=6e2oe7utvsa4</t>
  </si>
  <si>
    <t>Direct Dependency Management</t>
  </si>
  <si>
    <t>Feature Mapping</t>
  </si>
  <si>
    <t>Work Unit Type</t>
  </si>
  <si>
    <t>Name</t>
  </si>
  <si>
    <t>Units</t>
  </si>
  <si>
    <t>D/S Dep (Tables + UI)</t>
  </si>
  <si>
    <t>U/S Dep (Tables + UI)</t>
  </si>
  <si>
    <t>Tot Dep</t>
  </si>
  <si>
    <t>Check</t>
  </si>
  <si>
    <t>UI/Screen</t>
  </si>
  <si>
    <t>Audience Import</t>
  </si>
  <si>
    <t>Audience Field Mapping Service</t>
  </si>
  <si>
    <t>Audience Builder</t>
  </si>
  <si>
    <t>Table/Integration</t>
  </si>
  <si>
    <t>Account-Based Audience Config (JSON)</t>
  </si>
  <si>
    <t>People-Based (JSON)</t>
  </si>
  <si>
    <t>Bombora (S3)</t>
  </si>
  <si>
    <t>GAP - Sree to reconcile</t>
  </si>
  <si>
    <t>Integrate (Report/Org/Address)</t>
  </si>
  <si>
    <t>Programs</t>
  </si>
  <si>
    <t>Campaigns</t>
  </si>
  <si>
    <t>Display Campaigns</t>
  </si>
  <si>
    <t>Display Line Item</t>
  </si>
  <si>
    <t>Customer - Organization</t>
  </si>
  <si>
    <t>Salesforce Account</t>
  </si>
  <si>
    <t>Salesforce Opportunities</t>
  </si>
  <si>
    <t>Salesforce Opportunity Cases</t>
  </si>
  <si>
    <t>Salesforce Opportunity Product</t>
  </si>
  <si>
    <t>Salesforce Opportunity Line Item</t>
  </si>
  <si>
    <t>TTD REDS S3: Campaigns</t>
  </si>
  <si>
    <t>TradeDesk Ad Group</t>
  </si>
  <si>
    <t>Integrate Source</t>
  </si>
  <si>
    <t>Integrate Campaign</t>
  </si>
  <si>
    <t>Integrate Customer/Name</t>
  </si>
  <si>
    <t>Forecasts</t>
  </si>
  <si>
    <t>4.6 UID2 Identity Sync &amp; Audience Export</t>
  </si>
  <si>
    <t>TTD Forecasts API</t>
  </si>
  <si>
    <t>TTD Audience</t>
  </si>
  <si>
    <t>TTD Taxonomy Mapping API</t>
  </si>
  <si>
    <t>TTD Campaign Sync API</t>
  </si>
  <si>
    <t>TTD Advertiser</t>
  </si>
  <si>
    <t>Customer Analytics File</t>
  </si>
  <si>
    <t>Analytics File Needs to Join</t>
  </si>
  <si>
    <t>Brand Reporting</t>
  </si>
  <si>
    <t>Customer Billing</t>
  </si>
  <si>
    <t>Reference/Dim: Audience</t>
  </si>
  <si>
    <t>Reference/Dim: Salesforce Hierarchy</t>
  </si>
  <si>
    <t>Embedded Reporting</t>
  </si>
  <si>
    <t>Onboarding Workflow</t>
  </si>
  <si>
    <t>Performace Reporting</t>
  </si>
  <si>
    <t>Insight Reporting</t>
  </si>
  <si>
    <t>Campaign Optimization Reporting</t>
  </si>
  <si>
    <t>Audiences: Change Tracking</t>
  </si>
  <si>
    <t>Data Export/API Integration (Customers)</t>
  </si>
  <si>
    <t>7.4 Field Mapping Engine</t>
  </si>
  <si>
    <t>Field Mapping Engine</t>
  </si>
  <si>
    <t>Comprehensive Audit Log</t>
  </si>
  <si>
    <t>Content Syndication Campaign</t>
  </si>
  <si>
    <t>CS Line Item</t>
  </si>
  <si>
    <t>Campaign Bids</t>
  </si>
  <si>
    <t>Marketplace Bidding Portal</t>
  </si>
  <si>
    <t>Org Management</t>
  </si>
  <si>
    <t>Roles &amp; Permissions Assignment</t>
  </si>
  <si>
    <t>Standard Roles &amp; Permissions Config (Features)</t>
  </si>
  <si>
    <t>Org Management / Recon</t>
  </si>
  <si>
    <t>Audience</t>
  </si>
  <si>
    <t>Campaign Orchestration</t>
  </si>
  <si>
    <t>Attribution &amp; Reporting</t>
  </si>
  <si>
    <t>Demand</t>
  </si>
  <si>
    <t>Use Case / Capability</t>
  </si>
  <si>
    <t>Tables</t>
  </si>
  <si>
    <t>Wks</t>
  </si>
  <si>
    <t>% Total</t>
  </si>
  <si>
    <t>x</t>
  </si>
  <si>
    <t>55% reusable for for marketplace</t>
  </si>
  <si>
    <t>Total</t>
  </si>
  <si>
    <t>Supply</t>
  </si>
  <si>
    <t>FTEs</t>
  </si>
  <si>
    <t>Sprints</t>
  </si>
  <si>
    <t>Dev/Wk/sp</t>
  </si>
  <si>
    <t>Back-End/App Integration/API</t>
  </si>
  <si>
    <t>Full Stack/Front-End</t>
  </si>
  <si>
    <t>BI/Data</t>
  </si>
  <si>
    <t>*Focuses on core feature dev work</t>
  </si>
  <si>
    <t>**Discounts Infra/DevOps/Foundation/Product/QA, managed as ratios to dev team</t>
  </si>
  <si>
    <t>Audience Management</t>
  </si>
  <si>
    <t>Attribution, Reporting, &amp; Adv Data Mgmt</t>
  </si>
  <si>
    <t>Data Integration</t>
  </si>
  <si>
    <t>Roles &amp; Permissions</t>
  </si>
  <si>
    <t>User &amp; System Activity</t>
  </si>
  <si>
    <t>Onboarding</t>
  </si>
  <si>
    <t>Use Case Area</t>
  </si>
  <si>
    <t>Feature</t>
  </si>
  <si>
    <t>AI Use Case</t>
  </si>
  <si>
    <t>HL Description</t>
  </si>
  <si>
    <t>Audience Deduplication</t>
  </si>
  <si>
    <t>ML-Based Fuzzy Deduplication</t>
  </si>
  <si>
    <t>Uses NLP and clustering to identify and flag near-duplicate domains or company names in CSV uploads and Bombora data, improving targeting accuracy and reducing redundant outreach.</t>
  </si>
  <si>
    <t>Audience Field-Mapping</t>
  </si>
  <si>
    <t>Dynamic Schema Mapping</t>
  </si>
  <si>
    <t>Priy</t>
  </si>
  <si>
    <t>Audience Export to TTD</t>
  </si>
  <si>
    <t>Privacy-Safe UID2 Identity</t>
  </si>
  <si>
    <t>Normalizes UID2 identifiers for TTD exports, ensuring GDPR/CCPA compliance. Logs mismatches for audit trails.</t>
  </si>
  <si>
    <t>AI-Powered Segment Suggestions</t>
  </si>
  <si>
    <t>Recommends new audience segments based on analysis of historical campaign performance, Bombora intent, and existing audience attributes using vector embeddings for similarity.</t>
  </si>
  <si>
    <t>Forecast Generation</t>
  </si>
  <si>
    <t>Predictive Reach &amp; Pacing</t>
  </si>
  <si>
    <t>Forecasts campaign reach and pacing over time by analyzing historical campaign data, market trends, and audience size to inform budget planning.</t>
  </si>
  <si>
    <t>Future: Optimization Engine</t>
  </si>
  <si>
    <t>Real-Time Bid/Budget Optimizer</t>
  </si>
  <si>
    <t>Analyzes live campaign data (REDS + TTD) to recommend optimal bid adjustments, pacing, or budget reallocation to maximize campaign efficiency.</t>
  </si>
  <si>
    <t>Data Integration: Salesforce</t>
  </si>
  <si>
    <t>Manual/Bulk Record</t>
  </si>
  <si>
    <t>Automated Record Matching Engine</t>
  </si>
  <si>
    <t>Uses fuzzy matching and ML heuristics to suggest mappings between orphaned P360 campaigns and Salesforce opportunities, including conflict resolution logic.</t>
  </si>
  <si>
    <t>Marketplace Management</t>
  </si>
  <si>
    <t>Future: Creative Review</t>
  </si>
  <si>
    <t>Creative Compliance Classifier</t>
  </si>
  <si>
    <t>Flags policy/brand violations in seller-uploaded assets (JPEG/PDF) using NLP and image analysis, preventing non-compliant listings.</t>
  </si>
  <si>
    <t>REDS Data Ingestion</t>
  </si>
  <si>
    <t>Anomaly Detection for TTD Logs</t>
  </si>
  <si>
    <t>Monitors hourly REDS files for anomalies (e.g., sudden impression drops, spike in invalid clicks), triggering alerts for campaign managers.</t>
  </si>
  <si>
    <t>Campaign Configuration</t>
  </si>
  <si>
    <t>Dynamic Budget Allocation Advisor</t>
  </si>
  <si>
    <t>Recommends optimal budget shifts across line items within a campaign based on real-time performance (CTR, spend vs. forecast), integrating directly with TTD sync for automated adjustments.</t>
  </si>
  <si>
    <t>Tech Foundation</t>
  </si>
  <si>
    <t>Content Moderation</t>
  </si>
  <si>
    <t>Automated Content Tagging</t>
  </si>
  <si>
    <t>Automatically tags campaign creatives (images, text) with relevant categories (e.g., industry, tone, product type) to enhance searchability and facilitate compliance checks.</t>
  </si>
  <si>
    <t>Advanced Data Management</t>
  </si>
  <si>
    <t>Audience Versioning</t>
  </si>
  <si>
    <t>Audience Logic Auto-Suggestions</t>
  </si>
  <si>
    <t>Provides AI-driven suggestions for optimizing or expanding audience logic within the Audience Builder, drawing insights from successful past campaigns and data trends.</t>
  </si>
  <si>
    <t>Comprehensive Audit</t>
  </si>
  <si>
    <t>Anomaly Detection for Audit Trail</t>
  </si>
  <si>
    <t>Identifies unusual user activities or system events in the audit trail (e.g., suspicious logins, unauthorized data access) that could indicate security threats.</t>
  </si>
  <si>
    <t>Operational Support</t>
  </si>
  <si>
    <t>Basic User Onboarding</t>
  </si>
  <si>
    <t>Intelligent Onboarding Assistant</t>
  </si>
  <si>
    <t>Provides personalized guidance and interactive walkthroughs for new users, leveraging AI to adapt to user roles and initial setup needs (e.g., first CSV upload, campaign creation).</t>
  </si>
  <si>
    <t>Line Item Configuration</t>
  </si>
  <si>
    <t>AI-Driven Creative Optimization</t>
  </si>
  <si>
    <t>Analyzes creative performance data (e.g., CTR, conversion rates by audience/context) to recommend optimal creative variations or suggest improvements for better engagement.</t>
  </si>
  <si>
    <t>Capability</t>
  </si>
  <si>
    <t>Release (Day1)</t>
  </si>
  <si>
    <t>P360 Requirements Reference</t>
  </si>
  <si>
    <t>Questions/Complexity Drivers</t>
  </si>
  <si>
    <t>• Core Requirements - User Management - Organization Management</t>
  </si>
  <si>
    <t>Future Integration Points?</t>
  </si>
  <si>
    <t>Assumes user table and role table</t>
  </si>
  <si>
    <t xml:space="preserve">• Are seat-org mappings stored by P360, or retrieved in real-time from TTD?	</t>
  </si>
  <si>
    <t xml:space="preserve">• Convert audience segments to TTD-compatible JSON with UID2 identifiers for cookieless targeting. 
• Enrich payloads with first-party cookies (if available) and TTD field mappings (e.g., "P360_audience_id" → "ttd_segment_id"). 
• Implement retry logic for API failures (max 3 attempts) with exponential backoff. 
- When does an audience get updated? An audience in tradedesk gets updated upon save in audience builder, full weekly saturation / update from bombora on saturdays. 
Create tradedesk audience for every audience that's configured in P360. </t>
  </si>
  <si>
    <t>1.2, 6.1, TTD, UID2</t>
  </si>
  <si>
    <t>TTD, UID2, AWS S3</t>
  </si>
  <si>
    <t>• Core Requirements - Audience Building and Management
• Performance Requirements - Customer File Uploads
• Import Table = Audience Import
• Service = Audience Field Mapping</t>
  </si>
  <si>
    <t xml:space="preserve">• How do we manage and intake multiple file formats? Is the customer expected to conform or do we have to onboard? If the latter, how can we scale this process either via UI/mapping, or templatized IaC to ingest custom data?
• How do custom audiences blend with P360 audiences? Is it either A or B, or is C = A + B hybrid required for audience building?
• Confirm flow / screens / tables
• Data validation layer - what are the requirements?
• What's the error management experience look like?
• What are the expected error states for CSV uploads (e.g., malformed headers, duplicate domains)? How should they be surfaced to users?					</t>
  </si>
  <si>
    <t>• Core Requirements - Audience Building and Management
• Table1: Account-Based Audience Config
• Table2: People-Based Audience Config
• Table 3: Audience Builder (Output)</t>
  </si>
  <si>
    <t xml:space="preserve">• This is the work for the screen that was demonstrated to build the audiences in the 7/30 demo. The nested and/or statements for filtering is the key BE complexity driver to ensure we pull the correct audience. Assuming there is a need to integrate multiple BE tables from P360 and Custom for this logic. 
• Should logic UI support nested logic? </t>
  </si>
  <si>
    <t>• Core Requirements - Data Processing Infrastructure
• Core Requirements - Audience Building and Management
• Performance Requirements - Vendor Data Processing
Integrate sync for program and campaigns</t>
  </si>
  <si>
    <t xml:space="preserve">• Blending data from 3 sources into a coherent table structure to enable audience building, need to dig into data quality management and rules here a bit more.
• Will P360 supply a schema or mapping template for Bombora?	</t>
  </si>
  <si>
    <t>• Core Requirements - Audience Building and Management</t>
  </si>
  <si>
    <t>• Core Requirements - Integration Layer - TTD API Integration
• Core Requirements - Audience Building and Management</t>
  </si>
  <si>
    <t>• Confirm 1-way "push" to TTD vs any bi-directional sync requirements
• Should audiences be versioned or overwritten?</t>
  </si>
  <si>
    <t>• Core Requirements - Program &amp; Campaign Management
Table: Program</t>
  </si>
  <si>
    <t>Is this UI multiple screens or one screen? I think 1 based on the ERD flagging separate screens at every level. This is the program level screen</t>
  </si>
  <si>
    <t>• Core Requirements - Program &amp; Campaign Management
Table1: Campaigns
Table2: Display Campaign
Table3: Campaigns (via REDS)</t>
  </si>
  <si>
    <t>What about hierarchical campaign strategies for management and reporting?</t>
  </si>
  <si>
    <t xml:space="preserve">• Core Requirements - Program &amp; Campaign Management
</t>
  </si>
  <si>
    <t>• What granularity is required for pacing/creative assignment?
• Are there TTD specific constraints (e.g., min/max bids) that should be enforced in the UI?</t>
  </si>
  <si>
    <r>
      <rPr>
        <sz val="10"/>
        <color rgb="FF1B1C1D"/>
        <rFont val="Calibri"/>
        <family val="2"/>
      </rPr>
      <t xml:space="preserve">• Enables dynamic enrichment of user-uploaded audiences by cross-referencing Bombora behavioral data
• Accepts input cohort and outputs a probabilistically matched segment using industry, topic, or function
• Feeds into Forecast Engine and Audience Builder logic
• Supports future use of intent scoring thresholds or trending signals </t>
    </r>
    <r>
      <rPr>
        <sz val="10"/>
        <color rgb="FFFF0000"/>
        <rFont val="Calibri"/>
        <family val="2"/>
      </rPr>
      <t>(post mvp)</t>
    </r>
  </si>
  <si>
    <t>• Core Requirements - Integration Layer - TTD API Integration
• Performance Requirements - Campaign Actions</t>
  </si>
  <si>
    <t xml:space="preserve">Documented here is the OB flow back to TTD (vs inbound via S3). Might make sense to combine 2.4 and 2.2 into a single feature set. </t>
  </si>
  <si>
    <t>Table1: Forecasts
Table2: TTD Forecast (API, Bi-Directional)
Table 3: TTD Audience
Dependent upon Audience Builder</t>
  </si>
  <si>
    <t>Bi-directional sync w/ TTD</t>
  </si>
  <si>
    <t>Bombora, TTD, UID2</t>
  </si>
  <si>
    <t>• Core Requirements - Integration Layer - Salesforce Integration</t>
  </si>
  <si>
    <t>• Are mappings static or user-configurable? What rules for conflict resolution?
• Which Salesforce fields are mandatory for sync? Should empty values overwrite existing data?</t>
  </si>
  <si>
    <t>• Core Requirements - Reporting &amp; Analytics - Billing Integration (Implicit)</t>
  </si>
  <si>
    <t xml:space="preserve">• Are all campaigns billable? How is partial attribution handled?	</t>
  </si>
  <si>
    <t>• Core Requirements - Audience Building and Management
• Compliance Requirements - Data Governance (Implicit)</t>
  </si>
  <si>
    <t>Does a UI exist for recon? New screen or on existing screen?</t>
  </si>
  <si>
    <t>• Core Requirements - Reporting &amp; Analytics
• Core Requirements - Integration Layer - API Access (Implicit)
• Technical Architecture - Data Access</t>
  </si>
  <si>
    <t>• Core Requirements - Reporting &amp; Analytics - Attribution Logic</t>
  </si>
  <si>
    <t>• Is it strictly rules-based for MVP, or hybrid with predictive inputs?
• Should attribution rules be configurable by P360 admins, or hardcoded for MVP?</t>
  </si>
  <si>
    <t>• Core Requirements - Reporting &amp; Analytics</t>
  </si>
  <si>
    <t>Performance Insights &amp; Optimization</t>
  </si>
  <si>
    <t>• Core Requirements - Reporting &amp; Analytics
• Performance Requirements - UI Page Loads</t>
  </si>
  <si>
    <t>• Should this support filter interactivity or just static views? - [Nate] sounds like they want self service a bit where customers can build their own journey, likely with defaults as well. 
Billing is floating in space, where is this sourced from?
Need to understand bronze/silver/gold layer reporting for table counts and where each table is sourced from to come up with full table counts. Also, one dashboard or many?</t>
  </si>
  <si>
    <t>• User Experience (Implicit)</t>
  </si>
  <si>
    <t>• Core Requirements - Integration Layer - Salesforce Integration
• Performance Requirements - Salesforce Sync</t>
  </si>
  <si>
    <t>Marketplace Mgmt</t>
  </si>
  <si>
    <r>
      <rPr>
        <sz val="10"/>
        <color rgb="FF1B1C1D"/>
        <rFont val="Calibri"/>
        <family val="2"/>
      </rPr>
      <t xml:space="preserve">• Internal role with full system privileges: org creation, API key management, user provisioning.
</t>
    </r>
    <r>
      <rPr>
        <sz val="10"/>
        <color rgb="FFFF0000"/>
        <rFont val="Calibri"/>
        <family val="2"/>
      </rPr>
      <t xml:space="preserve">• Can impersonate users for debugging. (Post MVP)
</t>
    </r>
    <r>
      <rPr>
        <sz val="10"/>
        <color rgb="FF1B1C1D"/>
        <rFont val="Calibri"/>
        <family val="2"/>
      </rPr>
      <t>• Defines and enforces role scopes (Buyer, Seller, Campaign Manager)</t>
    </r>
  </si>
  <si>
    <t>• Core Requirements - User Management - Roles and Permissions
• Security Requirements - User Authentication</t>
  </si>
  <si>
    <t>• Security Requirements - Single Sign-On (SSO)</t>
  </si>
  <si>
    <t>Does auth match w/ Customer Domain/Tables? How does this sync up?</t>
  </si>
  <si>
    <t>Confirm Entra for internal/external vs internal. Assuming two tables (need tech input). Roles + permissions, security/user table. This way roles will be standard configurations</t>
  </si>
  <si>
    <t>• Technical Architecture - Development Environments (Implicit)</t>
  </si>
  <si>
    <t xml:space="preserve">• Should sandbox campaigns persist in the DB like live campaigns, or be temporary?	</t>
  </si>
  <si>
    <t>• Core Requirements - Data Processing Infrastructure
• Core Requirements - Reporting &amp; Analytics - Data Sources</t>
  </si>
  <si>
    <t>This may be redundant to the other campaign orchestration work</t>
  </si>
  <si>
    <t>• Technical Architecture - Monitoring and Alerting</t>
  </si>
  <si>
    <t>• Technical Architecture - Monitoring and Alerting
• Performance Requirements</t>
  </si>
  <si>
    <t>• Technical Architecture - Monitoring and Alerting
• Core Requirements - Integration Layer</t>
  </si>
  <si>
    <t>• Security Requirements - Audit Logging</t>
  </si>
  <si>
    <t>• Should logs be filterable by feature/action? What retention is needed?	
Can we implement a standard tool for this vs custom build? Need to evaluate time/price tradeoff, but generally they are "cheap"?</t>
  </si>
  <si>
    <t>• Security Requirements - Audit Logging
• Compliance Requirements - SOC2</t>
  </si>
  <si>
    <t>• N/A</t>
  </si>
  <si>
    <t>• Core Requirements - Integration Layer - Extensibility
• Strategic Opportunity - Decoupling from Integrate's Tech</t>
  </si>
  <si>
    <t>Complex relationships with read/write and many to one</t>
  </si>
  <si>
    <t>Milestone</t>
  </si>
  <si>
    <t>Date</t>
  </si>
  <si>
    <t>Next Steps</t>
  </si>
  <si>
    <t>Scope Alignment, Working Methods, Estimates/Commercials</t>
  </si>
  <si>
    <t>BNTS - Deck from this week
Sree - Excel from this week
Greg - Tech Punchlist
Tanner - Review features/use cases, provide feedback
Tanner - Provide missing details (integration details, TTD clarifications from his call)</t>
  </si>
  <si>
    <t>AI SDLC recommendations &amp; specific tools</t>
  </si>
  <si>
    <t>Anil to provide specific tool recommendations for AI driven SDLC</t>
  </si>
  <si>
    <t>Metabase / reporting tools</t>
  </si>
  <si>
    <t>Anil - provide alternative options</t>
  </si>
  <si>
    <t>MSA + SOW</t>
  </si>
  <si>
    <t>BNTS/P360</t>
  </si>
  <si>
    <t>Technologies - Accounts, Access, etc (AWS, TradeDesk, Etc)</t>
  </si>
  <si>
    <t>BNTS - Number of Seats</t>
  </si>
  <si>
    <t>Tool accesses</t>
  </si>
  <si>
    <t>Tanner - to provide licenses/test accounts etc.</t>
  </si>
  <si>
    <t>ASAP</t>
  </si>
  <si>
    <t>Matthew Nalty</t>
  </si>
  <si>
    <t>Confirm Datadog vs others?</t>
  </si>
  <si>
    <t>Tanner to confirm</t>
  </si>
  <si>
    <t>MVP Runway Backlog/Sprint Zero Kickoff</t>
  </si>
  <si>
    <t>Access &amp; 2 Sprints Defined</t>
  </si>
  <si>
    <t>Element</t>
  </si>
  <si>
    <t>Highlight specific, logical bundles where the product will be utilized to ensure a logical grouping of capabilities.</t>
  </si>
  <si>
    <t>Outline the key functionalities that will be developed to provide value and meet user expectations.</t>
  </si>
  <si>
    <t>Provide a concise overview of the capabilities, requirements, and how it fits into the overall product vision.</t>
  </si>
  <si>
    <t>Define the timeline and phases for launching the MVP to manage stakeholder expectations and planning.</t>
  </si>
  <si>
    <t>Identify any interrelated tasks or systems required for successful MVP delivery to mitigate risks and facilitate smooth execution.</t>
  </si>
  <si>
    <t>Detail necessary connections with existing systems or third-party tools to ensure seamless operation and enhanced functionality.</t>
  </si>
  <si>
    <t>Assess how features interact with each other to maintain coherence and avoid conflicts within the MVP</t>
  </si>
  <si>
    <t>Ensure alignment with broader organizational requirements and standards for consistent and strategic development.</t>
  </si>
  <si>
    <t>Describe the visual layouts and user interface elements to guide design and user experience considerations.</t>
  </si>
  <si>
    <t>Specify the data structure and storage requirements essential for information handling within the product.</t>
  </si>
  <si>
    <t> Identify critical inquiries and potential challenges that could affect development to proactively address complexities.</t>
  </si>
  <si>
    <t>Use sizing estimates like "small," "medium," or "large" to quickly gauge the relative effort required for feature development.</t>
  </si>
  <si>
    <t>Estimate the engineering effort needed in weeks to allocate resources and schedule effectively.</t>
  </si>
  <si>
    <t>AI Feature Notes</t>
  </si>
  <si>
    <t>Document considerations specific to AI functionalities to harness intelligent technologies throughout the MVP.</t>
  </si>
  <si>
    <t>Xandr</t>
  </si>
  <si>
    <t>P360 DSP</t>
  </si>
  <si>
    <t>Delta/Opportunity</t>
  </si>
  <si>
    <t>Recommendations</t>
  </si>
  <si>
    <t>Audience Upload &amp; Segmentation</t>
  </si>
  <si>
    <t>Cookie matching, contextual targeting, RTSS for real-time data ingestion</t>
  </si>
  <si>
    <t>CSV upload, Bombora mapping, UID2 sync to TTD</t>
  </si>
  <si>
    <t>Strong parity; Missing: TTL &amp; segment TTL versioning, real-time cookie ingestion</t>
  </si>
  <si>
    <t>Add: Real-time cookie ingestion (Post-MVP), segment TTL management (MVP).</t>
  </si>
  <si>
    <t>Forecasting</t>
  </si>
  <si>
    <t>Real-time reach/impressions tied to inventory &amp; bid data</t>
  </si>
  <si>
    <t>Planned forecast engine (based on audience attributes)</t>
  </si>
  <si>
    <t>Missing: inventory signals and TTD feedback loop.</t>
  </si>
  <si>
    <t>Integrate TTD inventory API (Post-MVP) for dynamic forecasting.</t>
  </si>
  <si>
    <t>Program &amp; Campaign Setup</t>
  </si>
  <si>
    <t>Multi-channel containers, advanced flighting, targeting rules</t>
  </si>
  <si>
    <t>Basic hierarchy (Program &gt; Campaign &gt; Line Item)</t>
  </si>
  <si>
    <t>Parity in structure; Missing: Cross-channel support, auto-inheritance rules.</t>
  </si>
  <si>
    <t>Add: Auto-inheritance logic (MVP), multi-channel support (Post-MVP).</t>
  </si>
  <si>
    <t>Line Item Execution</t>
  </si>
  <si>
    <t>Granular bid control, PMP, video/CTV, exchange-level targeting</t>
  </si>
  <si>
    <t>Basic display-only line items with pacing, bid config, and creative assignment</t>
  </si>
  <si>
    <t>Missing: PMP, video/CTV, and exchange-level targeting logic</t>
  </si>
  <si>
    <t>Prioritize: PMP support (Post-MVP), video/CTV formats (2026 roadmap).</t>
  </si>
  <si>
    <t>Audience Activation</t>
  </si>
  <si>
    <t>RTSS, deal-ID activation, real-time cookie match with exchange, multi-DSP export</t>
  </si>
  <si>
    <t>TTD audience export with UID2 &amp; Bombora enrichment</t>
  </si>
  <si>
    <t>Functional parity for TTD; Missing: multi-DSP export flexibility for extensibility</t>
  </si>
  <si>
    <t>Build: Extensible audience export framework (Post-MVP) for Trade Desk, Google DV360, etc.</t>
  </si>
  <si>
    <t>Creative Management</t>
  </si>
  <si>
    <t>Dynamic creatives, QA workflows</t>
  </si>
  <si>
    <t>Marketers can upload assets; Sellers can list content in marketplace</t>
  </si>
  <si>
    <t>No dynamic creatives or QA tools.</t>
  </si>
  <si>
    <t>Add: Creative compliance classifier (AI-08) + dynamic creative templates (Post-MVP).</t>
  </si>
  <si>
    <t>Real-time impression &amp; click logs, multi-touch attribution, log-level access</t>
  </si>
  <si>
    <t>Batch REDS files, Bombora matching, Metabase dashboards</t>
  </si>
  <si>
    <t>Attribution is batch-based; Missing: multi-touch or event-level logs</t>
  </si>
  <si>
    <t>Enhance: Real-time event streaming (Kafka) + multi-touch model (Post-MVP).</t>
  </si>
  <si>
    <t>User Roles &amp; Auth</t>
  </si>
  <si>
    <t>Full RBAC, agency delegation, data masking</t>
  </si>
  <si>
    <t>Buyer, Seller, Campaign Manager, Super Admin; Entra ID &amp; Auth0</t>
  </si>
  <si>
    <t>Missing: no agency delegation, UI impersonation, or data masking by role</t>
  </si>
  <si>
    <t>Add: Agency role (4.11) with delegated access (Post-MVP).</t>
  </si>
  <si>
    <t>SSP/Exchange Access</t>
  </si>
  <si>
    <t>Xandr Monetize + third-party SSPs</t>
  </si>
  <si>
    <t>TTD-only for now</t>
  </si>
  <si>
    <r>
      <t xml:space="preserve">No exchange diversity; Missing: private marketplace (PMP) functionality </t>
    </r>
    <r>
      <rPr>
        <sz val="12"/>
        <color rgb="FF9900FF"/>
        <rFont val="Calibri"/>
        <family val="2"/>
      </rPr>
      <t>(part of post-MVP)</t>
    </r>
  </si>
  <si>
    <t>Partner: Add 1-2 SSPs by 2026 for PMP deals.</t>
  </si>
  <si>
    <t>Billing &amp; Reconciliation</t>
  </si>
  <si>
    <t>Native billing, fee breakdowns, exchange-level transparency</t>
  </si>
  <si>
    <t>Salesforce reconciliation, manual bulk mapping</t>
  </si>
  <si>
    <t>Misisng: auto-fee breakdowns, margin visibility, invoice matching</t>
  </si>
  <si>
    <t>Automate: Fee breakdowns + invoice matching (Post-MVP).</t>
  </si>
  <si>
    <t>Open API Access</t>
  </si>
  <si>
    <t>Full external API for campaigns, creatives, segments, and reports</t>
  </si>
  <si>
    <t>Internal APIs + "Integrate" sync only</t>
  </si>
  <si>
    <r>
      <t xml:space="preserve">Missing: public API catalog, limited partner extensibility </t>
    </r>
    <r>
      <rPr>
        <sz val="12"/>
        <color rgb="FF9900FF"/>
        <rFont val="Calibri"/>
        <family val="2"/>
      </rPr>
      <t>(part of post-MVP)</t>
    </r>
  </si>
  <si>
    <t>Launch: Public API catalog (11.1) by 2026 for partners.</t>
  </si>
  <si>
    <t>Marketplace</t>
  </si>
  <si>
    <t>Xandr Curate (buyer-seller marketplace)</t>
  </si>
  <si>
    <t>WIP: Seller Asset Management (12.1) with Seller Asset Management &amp; Syndication</t>
  </si>
  <si>
    <t>Aligned in vision; Missing: supply-side controls, monetization logic, deal flow (part of post-MVP)</t>
  </si>
  <si>
    <t>Align with 12.3/12.4: Add syndication rules + seller performance dashboards (Post-MVP).</t>
  </si>
  <si>
    <t>Tables/Int</t>
  </si>
  <si>
    <t>BE</t>
  </si>
  <si>
    <t>FS</t>
  </si>
  <si>
    <t>DE</t>
  </si>
  <si>
    <t>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</si>
</sst>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_);_(* \(#,##0.0\);_(* &quot;-&quot;??_);_(@_)"/>
  </numFmts>
  <fonts count="11">
    <font>
      <sz val="12"/>
      <color theme="1"/>
      <name val="Aptos Narrow"/>
      <family val="2"/>
      <scheme val="minor"/>
    </font>
    <font>
      <sz val="10"/>
      <color theme="1"/>
      <name val="Calibri"/>
      <family val="2"/>
    </font>
    <font>
      <b/>
      <sz val="10"/>
      <color rgb="FF1B1C1D"/>
      <name val="Calibri"/>
      <family val="2"/>
    </font>
    <font>
      <sz val="10"/>
      <color rgb="FF1B1C1D"/>
      <name val="Calibri"/>
      <family val="2"/>
    </font>
    <font>
      <sz val="12"/>
      <color theme="1"/>
      <name val="Calibri"/>
      <family val="2"/>
    </font>
    <font>
      <b/>
      <sz val="12"/>
      <color theme="1"/>
      <name val="Calibri"/>
      <family val="2"/>
    </font>
    <font>
      <sz val="12"/>
      <color rgb="FF9900FF"/>
      <name val="Calibri"/>
      <family val="2"/>
    </font>
    <font>
      <sz val="12"/>
      <color theme="1"/>
      <name val="Aptos Narrow"/>
      <family val="2"/>
      <scheme val="minor"/>
    </font>
    <font>
      <b/>
      <sz val="12"/>
      <color theme="1"/>
      <name val="Aptos Narrow"/>
      <family val="2"/>
      <scheme val="minor"/>
    </font>
    <font>
      <sz val="10"/>
      <color rgb="FFFF0000"/>
      <name val="Calibri"/>
      <family val="2"/>
    </font>
    <font>
      <u/>
      <sz val="12"/>
      <color theme="10"/>
      <name val="Aptos Narrow"/>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bgColor indexed="64"/>
      </patternFill>
    </fill>
    <fill>
      <patternFill patternType="solid">
        <fgColor rgb="FFFF0000"/>
        <bgColor indexed="64"/>
      </patternFill>
    </fill>
    <fill>
      <patternFill patternType="solid">
        <fgColor rgb="FFC00000"/>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43" fontId="7" fillId="0" borderId="0" applyFont="0" applyFill="0" applyBorder="0" applyAlignment="0" applyProtection="0"/>
    <xf numFmtId="9" fontId="7" fillId="0" borderId="0" applyFont="0" applyFill="0" applyBorder="0" applyAlignment="0" applyProtection="0"/>
    <xf numFmtId="0" fontId="10" fillId="0" borderId="0" applyNumberFormat="0" applyFill="0" applyBorder="0" applyAlignment="0" applyProtection="0"/>
  </cellStyleXfs>
  <cellXfs count="69">
    <xf numFmtId="0" fontId="0" fillId="0" borderId="0" xfId="0"/>
    <xf numFmtId="0" fontId="2" fillId="2" borderId="1" xfId="0" applyFont="1" applyFill="1" applyBorder="1" applyAlignment="1">
      <alignment horizontal="left" vertical="center" wrapText="1" indent="1"/>
    </xf>
    <xf numFmtId="0" fontId="3" fillId="0" borderId="1" xfId="0" applyFont="1" applyBorder="1" applyAlignment="1">
      <alignment horizontal="left" vertical="center" wrapText="1" indent="1"/>
    </xf>
    <xf numFmtId="0" fontId="1" fillId="0" borderId="0" xfId="0" applyFont="1" applyAlignment="1">
      <alignment vertical="center"/>
    </xf>
    <xf numFmtId="0" fontId="1" fillId="0" borderId="1" xfId="0" applyFont="1" applyBorder="1" applyAlignment="1">
      <alignment vertical="center"/>
    </xf>
    <xf numFmtId="0" fontId="1" fillId="0" borderId="1" xfId="0" applyFont="1" applyBorder="1" applyAlignment="1">
      <alignment vertical="center" wrapText="1"/>
    </xf>
    <xf numFmtId="0" fontId="0" fillId="0" borderId="0" xfId="0" applyAlignment="1">
      <alignment vertical="center"/>
    </xf>
    <xf numFmtId="0" fontId="0" fillId="0" borderId="0" xfId="0" applyAlignment="1">
      <alignment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5" fillId="3" borderId="1" xfId="0" applyFont="1" applyFill="1" applyBorder="1" applyAlignment="1">
      <alignment vertical="center"/>
    </xf>
    <xf numFmtId="0" fontId="5" fillId="3" borderId="1" xfId="0" applyFont="1" applyFill="1" applyBorder="1" applyAlignment="1">
      <alignment vertical="center" wrapText="1"/>
    </xf>
    <xf numFmtId="0" fontId="5" fillId="4" borderId="1" xfId="0" applyFont="1" applyFill="1" applyBorder="1" applyAlignment="1">
      <alignment vertical="center" wrapText="1"/>
    </xf>
    <xf numFmtId="0" fontId="5" fillId="5" borderId="1" xfId="0" applyFont="1" applyFill="1" applyBorder="1" applyAlignment="1">
      <alignment vertical="center" wrapText="1"/>
    </xf>
    <xf numFmtId="0" fontId="3" fillId="6" borderId="1" xfId="0" applyFont="1" applyFill="1" applyBorder="1" applyAlignment="1">
      <alignment horizontal="left" vertical="center" wrapText="1" indent="1"/>
    </xf>
    <xf numFmtId="0" fontId="1" fillId="6" borderId="1" xfId="0" applyFont="1" applyFill="1" applyBorder="1" applyAlignment="1">
      <alignment vertical="center"/>
    </xf>
    <xf numFmtId="0" fontId="3" fillId="0" borderId="2" xfId="0" applyFont="1" applyBorder="1" applyAlignment="1">
      <alignment horizontal="left" vertical="center" wrapText="1" indent="1"/>
    </xf>
    <xf numFmtId="0" fontId="1" fillId="0" borderId="2" xfId="0" applyFont="1" applyBorder="1" applyAlignment="1">
      <alignment vertical="center"/>
    </xf>
    <xf numFmtId="0" fontId="2" fillId="2" borderId="3" xfId="0" applyFont="1" applyFill="1" applyBorder="1" applyAlignment="1">
      <alignment horizontal="left" vertical="center" wrapText="1" indent="1"/>
    </xf>
    <xf numFmtId="0" fontId="3" fillId="0" borderId="3" xfId="0" applyFont="1" applyBorder="1" applyAlignment="1">
      <alignment horizontal="left" vertical="center" wrapText="1" indent="1"/>
    </xf>
    <xf numFmtId="0" fontId="3" fillId="6" borderId="3" xfId="0" applyFont="1" applyFill="1" applyBorder="1" applyAlignment="1">
      <alignment horizontal="left" vertical="center" wrapText="1" indent="1"/>
    </xf>
    <xf numFmtId="0" fontId="3" fillId="0" borderId="4" xfId="0" applyFont="1" applyBorder="1" applyAlignment="1">
      <alignment horizontal="left" vertical="center" wrapText="1" indent="1"/>
    </xf>
    <xf numFmtId="0" fontId="1" fillId="0" borderId="3" xfId="0" applyFont="1" applyBorder="1" applyAlignment="1">
      <alignment vertical="center"/>
    </xf>
    <xf numFmtId="0" fontId="8" fillId="0" borderId="0" xfId="0" applyFont="1"/>
    <xf numFmtId="0" fontId="8" fillId="0" borderId="1" xfId="0" applyFont="1" applyBorder="1" applyAlignment="1">
      <alignment horizontal="center"/>
    </xf>
    <xf numFmtId="0" fontId="8" fillId="0" borderId="6" xfId="0" applyFont="1" applyBorder="1" applyAlignment="1">
      <alignment horizontal="center"/>
    </xf>
    <xf numFmtId="0" fontId="8" fillId="0" borderId="7" xfId="0" applyFont="1" applyBorder="1" applyAlignment="1">
      <alignment horizontal="center"/>
    </xf>
    <xf numFmtId="0" fontId="0" fillId="0" borderId="9" xfId="0" applyBorder="1"/>
    <xf numFmtId="0" fontId="8" fillId="0" borderId="9" xfId="0" applyFont="1" applyBorder="1"/>
    <xf numFmtId="0" fontId="0" fillId="3" borderId="0" xfId="0" applyFill="1"/>
    <xf numFmtId="0" fontId="0" fillId="6" borderId="0" xfId="0" applyFill="1"/>
    <xf numFmtId="0" fontId="0" fillId="7" borderId="0" xfId="0" applyFill="1"/>
    <xf numFmtId="0" fontId="3" fillId="8" borderId="1" xfId="0" applyFont="1" applyFill="1" applyBorder="1" applyAlignment="1">
      <alignment horizontal="left" vertical="center" wrapText="1" indent="1"/>
    </xf>
    <xf numFmtId="0" fontId="1" fillId="8" borderId="1" xfId="0" applyFont="1" applyFill="1" applyBorder="1" applyAlignment="1">
      <alignment vertical="center"/>
    </xf>
    <xf numFmtId="0" fontId="3" fillId="9" borderId="1" xfId="0" applyFont="1" applyFill="1" applyBorder="1" applyAlignment="1">
      <alignment horizontal="left" vertical="center" wrapText="1" indent="1"/>
    </xf>
    <xf numFmtId="9" fontId="0" fillId="0" borderId="0" xfId="2" applyFont="1"/>
    <xf numFmtId="9" fontId="0" fillId="0" borderId="0" xfId="0" applyNumberFormat="1"/>
    <xf numFmtId="0" fontId="3" fillId="0" borderId="5" xfId="0" applyFont="1" applyBorder="1" applyAlignment="1">
      <alignment horizontal="left" vertical="center" wrapText="1" indent="1"/>
    </xf>
    <xf numFmtId="0" fontId="1" fillId="0" borderId="5" xfId="0" applyFont="1" applyBorder="1" applyAlignment="1">
      <alignment vertical="center" wrapText="1"/>
    </xf>
    <xf numFmtId="164" fontId="0" fillId="0" borderId="0" xfId="1" applyNumberFormat="1" applyFont="1"/>
    <xf numFmtId="0" fontId="8" fillId="0" borderId="0" xfId="0" applyFont="1" applyAlignment="1">
      <alignment horizontal="center"/>
    </xf>
    <xf numFmtId="0" fontId="8" fillId="0" borderId="10" xfId="0" applyFont="1" applyBorder="1" applyAlignment="1">
      <alignment horizontal="center"/>
    </xf>
    <xf numFmtId="9" fontId="8" fillId="0" borderId="9" xfId="2" applyFont="1" applyBorder="1"/>
    <xf numFmtId="0" fontId="8" fillId="0" borderId="1" xfId="0" applyFont="1" applyBorder="1" applyAlignment="1">
      <alignment horizontal="center" vertical="center"/>
    </xf>
    <xf numFmtId="0" fontId="0" fillId="0" borderId="1" xfId="0" applyBorder="1" applyAlignment="1">
      <alignment vertical="center"/>
    </xf>
    <xf numFmtId="16" fontId="0" fillId="0" borderId="1" xfId="0" applyNumberFormat="1" applyBorder="1" applyAlignment="1">
      <alignment vertical="center"/>
    </xf>
    <xf numFmtId="0" fontId="0" fillId="0" borderId="1" xfId="0" applyBorder="1" applyAlignment="1">
      <alignment vertical="center" wrapText="1"/>
    </xf>
    <xf numFmtId="14" fontId="0" fillId="0" borderId="1" xfId="0" applyNumberFormat="1" applyBorder="1" applyAlignment="1">
      <alignment vertical="center"/>
    </xf>
    <xf numFmtId="0" fontId="0" fillId="0" borderId="1" xfId="0" applyBorder="1" applyAlignment="1">
      <alignment horizontal="right" vertical="center"/>
    </xf>
    <xf numFmtId="9" fontId="0" fillId="0" borderId="9" xfId="2" applyFont="1" applyBorder="1"/>
    <xf numFmtId="9" fontId="0" fillId="0" borderId="0" xfId="2" applyFont="1" applyBorder="1"/>
    <xf numFmtId="164" fontId="0" fillId="0" borderId="0" xfId="1" applyNumberFormat="1" applyFont="1" applyBorder="1"/>
    <xf numFmtId="0" fontId="3" fillId="2" borderId="1" xfId="0" applyFont="1" applyFill="1" applyBorder="1" applyAlignment="1">
      <alignment horizontal="left" vertical="center" wrapText="1" indent="1"/>
    </xf>
    <xf numFmtId="0" fontId="3" fillId="2" borderId="3" xfId="0" applyFont="1" applyFill="1" applyBorder="1" applyAlignment="1">
      <alignment horizontal="left" vertical="center" wrapText="1" indent="1"/>
    </xf>
    <xf numFmtId="0" fontId="1" fillId="2" borderId="1" xfId="0" applyFont="1" applyFill="1" applyBorder="1" applyAlignment="1">
      <alignment vertical="center"/>
    </xf>
    <xf numFmtId="0" fontId="1" fillId="2" borderId="1" xfId="0" applyFont="1" applyFill="1" applyBorder="1" applyAlignment="1">
      <alignment vertical="center" wrapText="1"/>
    </xf>
    <xf numFmtId="0" fontId="10" fillId="0" borderId="0" xfId="3"/>
    <xf numFmtId="0" fontId="0" fillId="0" borderId="11" xfId="0" applyBorder="1"/>
    <xf numFmtId="0" fontId="8" fillId="0" borderId="11" xfId="0" applyFont="1" applyBorder="1" applyAlignment="1">
      <alignment horizontal="left"/>
    </xf>
    <xf numFmtId="0" fontId="2" fillId="6" borderId="11" xfId="0" applyFont="1" applyFill="1" applyBorder="1" applyAlignment="1">
      <alignment horizontal="left" vertical="center" wrapText="1" indent="1"/>
    </xf>
    <xf numFmtId="0" fontId="3" fillId="6" borderId="11" xfId="0" applyFont="1" applyFill="1" applyBorder="1" applyAlignment="1">
      <alignment horizontal="left" vertical="center" wrapText="1" indent="1"/>
    </xf>
    <xf numFmtId="0" fontId="8" fillId="0" borderId="2" xfId="0" applyFont="1" applyBorder="1" applyAlignment="1">
      <alignment horizontal="center" vertical="center"/>
    </xf>
    <xf numFmtId="0" fontId="8" fillId="0" borderId="6" xfId="0" applyFont="1" applyBorder="1" applyAlignment="1">
      <alignment horizontal="center" vertical="center"/>
    </xf>
    <xf numFmtId="0" fontId="8" fillId="0" borderId="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1" xfId="0" applyFont="1" applyBorder="1" applyAlignment="1">
      <alignment horizontal="center" vertical="top" wrapText="1"/>
    </xf>
    <xf numFmtId="0" fontId="8" fillId="0" borderId="7" xfId="0" applyFont="1" applyBorder="1" applyAlignment="1">
      <alignment horizontal="center"/>
    </xf>
    <xf numFmtId="0" fontId="8" fillId="0" borderId="8" xfId="0" applyFont="1" applyBorder="1" applyAlignment="1">
      <alignment horizontal="center"/>
    </xf>
    <xf numFmtId="0" fontId="8" fillId="0" borderId="3" xfId="0" applyFont="1" applyBorder="1" applyAlignment="1">
      <alignment horizontal="center"/>
    </xf>
  </cellXfs>
  <cellStyles count="4">
    <cellStyle name="Comma" xfId="1" builtinId="3"/>
    <cellStyle name="Hyperlink" xfId="3" builtinId="8"/>
    <cellStyle name="Normal" xfId="0" builtinId="0"/>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ocumenttasks/documenttask1.xml><?xml version="1.0" encoding="utf-8"?>
<Tasks xmlns="http://schemas.microsoft.com/office/tasks/2019/documenttasks">
  <Task id="{A17A9554-44CA-4EF6-B8B9-56A11767D504}">
    <Anchor>
      <Comment id="{CBDB861A-D88D-46F8-A1B1-84689AB0E003}"/>
    </Anchor>
    <History>
      <Event time="2025-08-05T14:58:50.15" id="{AC8F5A70-23BE-45AB-B76C-3E86C73AA1D8}">
        <Attribution userId="S::nate.williams@bounteous.com::45a12ce3-5c47-4e6b-8fd2-3a08f3eba30a" userName="Nate Williams" userProvider="AD"/>
        <Anchor>
          <Comment id="{CBDB861A-D88D-46F8-A1B1-84689AB0E003}"/>
        </Anchor>
        <Create/>
      </Event>
      <Event time="2025-08-05T14:58:50.15" id="{BC8181D0-3B32-4AF8-AEB9-325544BA7AF3}">
        <Attribution userId="S::nate.williams@bounteous.com::45a12ce3-5c47-4e6b-8fd2-3a08f3eba30a" userName="Nate Williams" userProvider="AD"/>
        <Anchor>
          <Comment id="{CBDB861A-D88D-46F8-A1B1-84689AB0E003}"/>
        </Anchor>
        <Assign userId="S::Sreenath.Sudhir@bounteous.com::d2e29bb8-5f89-444d-9a07-74e929f5e3eb" userName="Sreenath Kurupath" userProvider="AD"/>
      </Event>
      <Event time="2025-08-05T14:58:50.15" id="{CB9AFE84-6BAF-468C-B8E0-884478D09AB5}">
        <Attribution userId="S::nate.williams@bounteous.com::45a12ce3-5c47-4e6b-8fd2-3a08f3eba30a" userName="Nate Williams" userProvider="AD"/>
        <Anchor>
          <Comment id="{CBDB861A-D88D-46F8-A1B1-84689AB0E003}"/>
        </Anchor>
        <SetTitle title="@Sreenath Kurupath - please review the marketplace capability end to end to ensure this is articulated accurately."/>
      </Event>
    </History>
  </Task>
  <Task id="{2D6B815F-D198-4A0C-BF38-AAFF608225C4}">
    <Anchor>
      <Comment id="{9E0CAF83-D2FB-4E42-92F7-C67051C66AE6}"/>
    </Anchor>
    <History>
      <Event time="2025-08-05T14:58:50.15" id="{AC8F5A70-23BE-45AB-B76C-3E86C73AA1D8}">
        <Attribution userId="S::nate.williams@bounteous.com::45a12ce3-5c47-4e6b-8fd2-3a08f3eba30a" userName="Nate Williams" userProvider="AD"/>
        <Anchor>
          <Comment id="{9E0CAF83-D2FB-4E42-92F7-C67051C66AE6}"/>
        </Anchor>
        <Create/>
      </Event>
      <Event time="2025-08-05T14:58:50.15" id="{BC8181D0-3B32-4AF8-AEB9-325544BA7AF3}">
        <Attribution userId="S::nate.williams@bounteous.com::45a12ce3-5c47-4e6b-8fd2-3a08f3eba30a" userName="Nate Williams" userProvider="AD"/>
        <Anchor>
          <Comment id="{9E0CAF83-D2FB-4E42-92F7-C67051C66AE6}"/>
        </Anchor>
        <Assign userId="S::Sreenath.Sudhir@bounteous.com::d2e29bb8-5f89-444d-9a07-74e929f5e3eb" userName="Sreenath Kurupath" userProvider="AD"/>
      </Event>
      <Event time="2025-08-05T14:58:50.15" id="{CB9AFE84-6BAF-468C-B8E0-884478D09AB5}">
        <Attribution userId="S::nate.williams@bounteous.com::45a12ce3-5c47-4e6b-8fd2-3a08f3eba30a" userName="Nate Williams" userProvider="AD"/>
        <Anchor>
          <Comment id="{9E0CAF83-D2FB-4E42-92F7-C67051C66AE6}"/>
        </Anchor>
        <SetTitle title="@Sreenath Kurupath - please review the marketplace capability end to end to ensure this is articulated accurately."/>
      </Event>
    </History>
  </Task>
  <Task id="{92EE3D6A-1D2C-432C-B880-1881721D4125}">
    <Anchor>
      <Comment id="{24312556-7205-45F7-9F3A-A603533D462D}"/>
    </Anchor>
    <History>
      <Event time="2025-08-05T14:05:54.94" id="{97D3F69A-DCAC-4987-AD95-AF5AF276ACF7}">
        <Attribution userId="S::nate.williams@bounteous.com::45a12ce3-5c47-4e6b-8fd2-3a08f3eba30a" userName="Nate Williams" userProvider="AD"/>
        <Anchor>
          <Comment id="{24312556-7205-45F7-9F3A-A603533D462D}"/>
        </Anchor>
        <Create/>
      </Event>
      <Event time="2025-08-05T14:05:54.94" id="{C062B9E9-CAE9-400E-9F70-78DBC3A8C96D}">
        <Attribution userId="S::nate.williams@bounteous.com::45a12ce3-5c47-4e6b-8fd2-3a08f3eba30a" userName="Nate Williams" userProvider="AD"/>
        <Anchor>
          <Comment id="{24312556-7205-45F7-9F3A-A603533D462D}"/>
        </Anchor>
        <Assign userId="S::Sreenath.Sudhir@bounteous.com::d2e29bb8-5f89-444d-9a07-74e929f5e3eb" userName="Sreenath Kurupath" userProvider="AD"/>
      </Event>
      <Event time="2025-08-05T14:05:54.94" id="{E9173A0B-CF4A-4753-975F-F9D2F3156C0A}">
        <Attribution userId="S::nate.williams@bounteous.com::45a12ce3-5c47-4e6b-8fd2-3a08f3eba30a" userName="Nate Williams" userProvider="AD"/>
        <Anchor>
          <Comment id="{24312556-7205-45F7-9F3A-A603533D462D}"/>
        </Anchor>
        <SetTitle title="I’m not seeing the forecasts API in the TTD rows, @Sreenath Kurupath - please advise."/>
      </Event>
    </History>
  </Task>
  <Task id="{74ACC777-05C3-4051-AD39-0E62B8422F96}">
    <Anchor>
      <Comment id="{24F2938D-EB54-4BB0-9BC0-A711D6D06ADD}"/>
    </Anchor>
    <History>
      <Event time="2025-08-05T14:58:50.15" id="{AC8F5A70-23BE-45AB-B76C-3E86C73AA1D8}">
        <Attribution userId="S::nate.williams@bounteous.com::45a12ce3-5c47-4e6b-8fd2-3a08f3eba30a" userName="Nate Williams" userProvider="AD"/>
        <Anchor>
          <Comment id="{24F2938D-EB54-4BB0-9BC0-A711D6D06ADD}"/>
        </Anchor>
        <Create/>
      </Event>
      <Event time="2025-08-05T14:58:50.15" id="{BC8181D0-3B32-4AF8-AEB9-325544BA7AF3}">
        <Attribution userId="S::nate.williams@bounteous.com::45a12ce3-5c47-4e6b-8fd2-3a08f3eba30a" userName="Nate Williams" userProvider="AD"/>
        <Anchor>
          <Comment id="{24F2938D-EB54-4BB0-9BC0-A711D6D06ADD}"/>
        </Anchor>
        <Assign userId="S::Sreenath.Sudhir@bounteous.com::d2e29bb8-5f89-444d-9a07-74e929f5e3eb" userName="Sreenath Kurupath" userProvider="AD"/>
      </Event>
      <Event time="2025-08-05T14:58:50.15" id="{CB9AFE84-6BAF-468C-B8E0-884478D09AB5}">
        <Attribution userId="S::nate.williams@bounteous.com::45a12ce3-5c47-4e6b-8fd2-3a08f3eba30a" userName="Nate Williams" userProvider="AD"/>
        <Anchor>
          <Comment id="{24F2938D-EB54-4BB0-9BC0-A711D6D06ADD}"/>
        </Anchor>
        <SetTitle title="@Sreenath Kurupath - please review the marketplace capability end to end to ensure this is articulated accurately."/>
      </Event>
    </History>
  </Task>
  <Task id="{95405CAE-D9A9-47E9-9D56-7D3BC001AFC7}">
    <Anchor>
      <Comment id="{84E508EA-B40F-4302-AD74-1F5FBCD1F4B8}"/>
    </Anchor>
    <History>
      <Event time="2025-08-05T14:58:50.15" id="{AC8F5A70-23BE-45AB-B76C-3E86C73AA1D8}">
        <Attribution userId="S::nate.williams@bounteous.com::45a12ce3-5c47-4e6b-8fd2-3a08f3eba30a" userName="Nate Williams" userProvider="AD"/>
        <Anchor>
          <Comment id="{84E508EA-B40F-4302-AD74-1F5FBCD1F4B8}"/>
        </Anchor>
        <Create/>
      </Event>
      <Event time="2025-08-05T14:58:50.15" id="{BC8181D0-3B32-4AF8-AEB9-325544BA7AF3}">
        <Attribution userId="S::nate.williams@bounteous.com::45a12ce3-5c47-4e6b-8fd2-3a08f3eba30a" userName="Nate Williams" userProvider="AD"/>
        <Anchor>
          <Comment id="{84E508EA-B40F-4302-AD74-1F5FBCD1F4B8}"/>
        </Anchor>
        <Assign userId="S::Sreenath.Sudhir@bounteous.com::d2e29bb8-5f89-444d-9a07-74e929f5e3eb" userName="Sreenath Kurupath" userProvider="AD"/>
      </Event>
      <Event time="2025-08-05T14:58:50.15" id="{CB9AFE84-6BAF-468C-B8E0-884478D09AB5}">
        <Attribution userId="S::nate.williams@bounteous.com::45a12ce3-5c47-4e6b-8fd2-3a08f3eba30a" userName="Nate Williams" userProvider="AD"/>
        <Anchor>
          <Comment id="{84E508EA-B40F-4302-AD74-1F5FBCD1F4B8}"/>
        </Anchor>
        <SetTitle title="@Sreenath Kurupath - please review the marketplace capability end to end to ensure this is articulated accurately."/>
      </Event>
    </History>
  </Task>
  <Task id="{8A1D1CBC-1463-4999-8C92-DB11A9D38704}">
    <Anchor>
      <Comment id="{D414743D-41C3-4BA4-8928-7DBF9C462AB5}"/>
    </Anchor>
    <History>
      <Event time="2025-08-05T14:58:50.15" id="{AC8F5A70-23BE-45AB-B76C-3E86C73AA1D8}">
        <Attribution userId="S::nate.williams@bounteous.com::45a12ce3-5c47-4e6b-8fd2-3a08f3eba30a" userName="Nate Williams" userProvider="AD"/>
        <Anchor>
          <Comment id="{D414743D-41C3-4BA4-8928-7DBF9C462AB5}"/>
        </Anchor>
        <Create/>
      </Event>
      <Event time="2025-08-05T14:58:50.15" id="{BC8181D0-3B32-4AF8-AEB9-325544BA7AF3}">
        <Attribution userId="S::nate.williams@bounteous.com::45a12ce3-5c47-4e6b-8fd2-3a08f3eba30a" userName="Nate Williams" userProvider="AD"/>
        <Anchor>
          <Comment id="{D414743D-41C3-4BA4-8928-7DBF9C462AB5}"/>
        </Anchor>
        <Assign userId="S::Sreenath.Sudhir@bounteous.com::d2e29bb8-5f89-444d-9a07-74e929f5e3eb" userName="Sreenath Kurupath" userProvider="AD"/>
      </Event>
      <Event time="2025-08-05T14:58:50.15" id="{CB9AFE84-6BAF-468C-B8E0-884478D09AB5}">
        <Attribution userId="S::nate.williams@bounteous.com::45a12ce3-5c47-4e6b-8fd2-3a08f3eba30a" userName="Nate Williams" userProvider="AD"/>
        <Anchor>
          <Comment id="{D414743D-41C3-4BA4-8928-7DBF9C462AB5}"/>
        </Anchor>
        <SetTitle title="@Sreenath Kurupath - please review the marketplace capability end to end to ensure this is articulated accurately."/>
      </Event>
    </History>
  </Task>
  <Task id="{DC1A9EBC-DD39-4B0E-8DD2-928D503524E1}">
    <Anchor>
      <Comment id="{D00CCB75-AE07-40C4-89F8-F9BBD1FFA335}"/>
    </Anchor>
    <History>
      <Event time="2025-08-05T14:58:50.15" id="{AC8F5A70-23BE-45AB-B76C-3E86C73AA1D8}">
        <Attribution userId="S::nate.williams@bounteous.com::45a12ce3-5c47-4e6b-8fd2-3a08f3eba30a" userName="Nate Williams" userProvider="AD"/>
        <Anchor>
          <Comment id="{D00CCB75-AE07-40C4-89F8-F9BBD1FFA335}"/>
        </Anchor>
        <Create/>
      </Event>
      <Event time="2025-08-05T14:58:50.15" id="{BC8181D0-3B32-4AF8-AEB9-325544BA7AF3}">
        <Attribution userId="S::nate.williams@bounteous.com::45a12ce3-5c47-4e6b-8fd2-3a08f3eba30a" userName="Nate Williams" userProvider="AD"/>
        <Anchor>
          <Comment id="{D00CCB75-AE07-40C4-89F8-F9BBD1FFA335}"/>
        </Anchor>
        <Assign userId="S::Sreenath.Sudhir@bounteous.com::d2e29bb8-5f89-444d-9a07-74e929f5e3eb" userName="Sreenath Kurupath" userProvider="AD"/>
      </Event>
      <Event time="2025-08-05T14:58:50.15" id="{CB9AFE84-6BAF-468C-B8E0-884478D09AB5}">
        <Attribution userId="S::nate.williams@bounteous.com::45a12ce3-5c47-4e6b-8fd2-3a08f3eba30a" userName="Nate Williams" userProvider="AD"/>
        <Anchor>
          <Comment id="{D00CCB75-AE07-40C4-89F8-F9BBD1FFA335}"/>
        </Anchor>
        <SetTitle title="@Sreenath Kurupath - please review the marketplace capability end to end to ensure this is articulated accurately."/>
      </Event>
    </History>
  </Task>
  <Task id="{B8C52EC5-660F-4163-9552-81AC2F3CF539}">
    <Anchor>
      <Comment id="{92BBCBA0-9F8F-4086-A6CC-B101FFD6C788}"/>
    </Anchor>
    <History>
      <Event time="2025-08-05T15:01:08.33" id="{6BD62B18-C4AD-4BFC-9ED4-DCAEB4B39AFC}">
        <Attribution userId="S::nate.williams@bounteous.com::45a12ce3-5c47-4e6b-8fd2-3a08f3eba30a" userName="Nate Williams" userProvider="AD"/>
        <Anchor>
          <Comment id="{92BBCBA0-9F8F-4086-A6CC-B101FFD6C788}"/>
        </Anchor>
        <Create/>
      </Event>
      <Event time="2025-08-05T15:01:08.33" id="{F35F79DE-CF19-44F9-BC0E-9E1C314CCEAE}">
        <Attribution userId="S::nate.williams@bounteous.com::45a12ce3-5c47-4e6b-8fd2-3a08f3eba30a" userName="Nate Williams" userProvider="AD"/>
        <Anchor>
          <Comment id="{92BBCBA0-9F8F-4086-A6CC-B101FFD6C788}"/>
        </Anchor>
        <Assign userId="S::Sreenath.Sudhir@bounteous.com::d2e29bb8-5f89-444d-9a07-74e929f5e3eb" userName="Sreenath Kurupath" userProvider="AD"/>
      </Event>
      <Event time="2025-08-05T15:01:08.33" id="{6A0E49F4-D54A-43B7-9424-9074463070FA}">
        <Attribution userId="S::nate.williams@bounteous.com::45a12ce3-5c47-4e6b-8fd2-3a08f3eba30a" userName="Nate Williams" userProvider="AD"/>
        <Anchor>
          <Comment id="{92BBCBA0-9F8F-4086-A6CC-B101FFD6C788}"/>
        </Anchor>
        <SetTitle title="Feature 11 is integrate sync services. Can you please review the data sources to ensure mapping in the feature set is 1-1? @Sreenath Kurupath "/>
      </Event>
    </History>
  </Task>
</Tasks>
</file>

<file path=xl/documenttasks/documenttask2.xml><?xml version="1.0" encoding="utf-8"?>
<Tasks xmlns="http://schemas.microsoft.com/office/tasks/2019/documenttasks">
  <Task id="{8C040873-DDEC-447F-98AC-69DAC792B21B}">
    <Anchor>
      <Comment id="{EA619066-459D-4AB9-978A-0409939EC6C5}"/>
    </Anchor>
    <History>
      <Event time="2025-08-05T13:28:29.73" id="{AF76A58B-FC67-4DD4-AB12-6F51E2C7275E}">
        <Attribution userId="S::nate.williams@bounteous.com::45a12ce3-5c47-4e6b-8fd2-3a08f3eba30a" userName="Nate Williams" userProvider="AD"/>
        <Anchor>
          <Comment id="{EA619066-459D-4AB9-978A-0409939EC6C5}"/>
        </Anchor>
        <Create/>
      </Event>
      <Event time="2025-08-05T13:28:29.73" id="{3463E4A2-097A-426B-8635-065013C77B27}">
        <Attribution userId="S::nate.williams@bounteous.com::45a12ce3-5c47-4e6b-8fd2-3a08f3eba30a" userName="Nate Williams" userProvider="AD"/>
        <Anchor>
          <Comment id="{EA619066-459D-4AB9-978A-0409939EC6C5}"/>
        </Anchor>
        <Assign userId="S::Sreenath.Sudhir@bounteous.com::d2e29bb8-5f89-444d-9a07-74e929f5e3eb" userName="Sreenath Kurupath" userProvider="AD"/>
      </Event>
      <Event time="2025-08-05T13:28:29.73" id="{C802A10D-A673-421A-BD3C-56DEDA5736D2}">
        <Attribution userId="S::nate.williams@bounteous.com::45a12ce3-5c47-4e6b-8fd2-3a08f3eba30a" userName="Nate Williams" userProvider="AD"/>
        <Anchor>
          <Comment id="{EA619066-459D-4AB9-978A-0409939EC6C5}"/>
        </Anchor>
        <SetTitle title="@Sreenath Kurupath - shouldn’t this be a TTD data integration story to avoid redundancy?"/>
      </Event>
    </History>
  </Task>
  <Task id="{EC579173-629A-0743-ADA4-E58E9CC67E26}">
    <Anchor>
      <Comment id="{62755E67-64F9-4252-93C4-0BF4C91ED237}"/>
    </Anchor>
    <History>
      <Event time="2025-08-04T17:25:28.44" id="{1317F7FB-4C37-3541-8DC7-3C438362FE85}">
        <Attribution userId="S::Sreenath.Sudhir@bounteous.com::d2e29bb8-5f89-444d-9a07-74e929f5e3eb" userName="Sreenath Kurupath" userProvider="AD"/>
        <Anchor>
          <Comment id="{855EE52C-586B-D94F-BD86-9072AF5A795C}"/>
        </Anchor>
        <Create/>
      </Event>
      <Event time="2025-08-04T17:25:28.44" id="{BC03C56E-C8D7-7C46-8B7A-69E298771653}">
        <Attribution userId="S::Sreenath.Sudhir@bounteous.com::d2e29bb8-5f89-444d-9a07-74e929f5e3eb" userName="Sreenath Kurupath" userProvider="AD"/>
        <Anchor>
          <Comment id="{855EE52C-586B-D94F-BD86-9072AF5A795C}"/>
        </Anchor>
        <Assign userId="S::nate.williams@bounteous.com::45a12ce3-5c47-4e6b-8fd2-3a08f3eba30a" userName="Nate Williams" userProvider="AD"/>
      </Event>
      <Event time="2025-08-04T17:25:28.44" id="{1EC4BF43-8252-F143-A363-F82C77258B5E}">
        <Attribution userId="S::Sreenath.Sudhir@bounteous.com::d2e29bb8-5f89-444d-9a07-74e929f5e3eb" userName="Sreenath Kurupath" userProvider="AD"/>
        <Anchor>
          <Comment id="{855EE52C-586B-D94F-BD86-9072AF5A795C}"/>
        </Anchor>
        <SetTitle title="@Nate Williams manual via UI"/>
      </Event>
    </History>
  </Task>
  <Task id="{34CC06E5-E684-4F7C-9505-1A347E78094D}">
    <Anchor>
      <Comment id="{9785EEAD-17F0-4057-AC1E-09130B57252D}"/>
    </Anchor>
    <History>
      <Event time="2025-08-05T15:21:26.76" id="{CF9F9522-30EB-4860-95E3-D379679B5DED}">
        <Attribution userId="S::nate.williams@bounteous.com::45a12ce3-5c47-4e6b-8fd2-3a08f3eba30a" userName="Nate Williams" userProvider="AD"/>
        <Anchor>
          <Comment id="{9785EEAD-17F0-4057-AC1E-09130B57252D}"/>
        </Anchor>
        <Create/>
      </Event>
      <Event time="2025-08-05T15:21:26.76" id="{E28AFA94-11CF-4202-83FE-6A4FB79D8AD9}">
        <Attribution userId="S::nate.williams@bounteous.com::45a12ce3-5c47-4e6b-8fd2-3a08f3eba30a" userName="Nate Williams" userProvider="AD"/>
        <Anchor>
          <Comment id="{9785EEAD-17F0-4057-AC1E-09130B57252D}"/>
        </Anchor>
        <Assign userId="S::Sreenath.Sudhir@bounteous.com::d2e29bb8-5f89-444d-9a07-74e929f5e3eb" userName="Sreenath Kurupath" userProvider="AD"/>
      </Event>
      <Event time="2025-08-05T15:21:26.76" id="{C43C83A3-90B9-4930-A4C6-8BC14469F693}">
        <Attribution userId="S::nate.williams@bounteous.com::45a12ce3-5c47-4e6b-8fd2-3a08f3eba30a" userName="Nate Williams" userProvider="AD"/>
        <Anchor>
          <Comment id="{9785EEAD-17F0-4057-AC1E-09130B57252D}"/>
        </Anchor>
        <SetTitle title="@Sreenath Kurupath - redundant to REDS story in data integration."/>
      </Event>
    </History>
  </Task>
</Task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3</xdr:col>
      <xdr:colOff>201385</xdr:colOff>
      <xdr:row>103</xdr:row>
      <xdr:rowOff>121102</xdr:rowOff>
    </xdr:from>
    <xdr:ext cx="12086204" cy="7638734"/>
    <xdr:pic>
      <xdr:nvPicPr>
        <xdr:cNvPr id="21" name="Picture 1">
          <a:extLst>
            <a:ext uri="{FF2B5EF4-FFF2-40B4-BE49-F238E27FC236}">
              <a16:creationId xmlns:a16="http://schemas.microsoft.com/office/drawing/2014/main" id="{7AF3D14D-0E8F-C31D-0EBF-93FD574CB695}"/>
            </a:ext>
          </a:extLst>
        </xdr:cNvPr>
        <xdr:cNvPicPr>
          <a:picLocks noChangeAspect="1"/>
        </xdr:cNvPicPr>
      </xdr:nvPicPr>
      <xdr:blipFill>
        <a:blip xmlns:r="http://schemas.openxmlformats.org/officeDocument/2006/relationships" r:embed="rId1"/>
        <a:stretch>
          <a:fillRect/>
        </a:stretch>
      </xdr:blipFill>
      <xdr:spPr>
        <a:xfrm>
          <a:off x="1562099" y="1345745"/>
          <a:ext cx="12086204" cy="7638734"/>
        </a:xfrm>
        <a:prstGeom prst="rect">
          <a:avLst/>
        </a:prstGeom>
      </xdr:spPr>
    </xdr:pic>
    <xdr:clientData/>
  </xdr:oneCellAnchor>
  <xdr:twoCellAnchor editAs="oneCell">
    <xdr:from>
      <xdr:col>18</xdr:col>
      <xdr:colOff>0</xdr:colOff>
      <xdr:row>144</xdr:row>
      <xdr:rowOff>0</xdr:rowOff>
    </xdr:from>
    <xdr:to>
      <xdr:col>26</xdr:col>
      <xdr:colOff>302589</xdr:colOff>
      <xdr:row>166</xdr:row>
      <xdr:rowOff>64133</xdr:rowOff>
    </xdr:to>
    <xdr:pic>
      <xdr:nvPicPr>
        <xdr:cNvPr id="12" name="Picture 3">
          <a:extLst>
            <a:ext uri="{FF2B5EF4-FFF2-40B4-BE49-F238E27FC236}">
              <a16:creationId xmlns:a16="http://schemas.microsoft.com/office/drawing/2014/main" id="{2AAB5860-054B-33C7-C3E9-B831731CCE64}"/>
            </a:ext>
          </a:extLst>
        </xdr:cNvPr>
        <xdr:cNvPicPr>
          <a:picLocks noChangeAspect="1"/>
        </xdr:cNvPicPr>
      </xdr:nvPicPr>
      <xdr:blipFill>
        <a:blip xmlns:r="http://schemas.openxmlformats.org/officeDocument/2006/relationships" r:embed="rId2"/>
        <a:stretch>
          <a:fillRect/>
        </a:stretch>
      </xdr:blipFill>
      <xdr:spPr>
        <a:xfrm>
          <a:off x="11566071" y="9593036"/>
          <a:ext cx="6906589" cy="4534533"/>
        </a:xfrm>
        <a:prstGeom prst="rect">
          <a:avLst/>
        </a:prstGeom>
      </xdr:spPr>
    </xdr:pic>
    <xdr:clientData/>
  </xdr:twoCellAnchor>
  <xdr:twoCellAnchor editAs="oneCell">
    <xdr:from>
      <xdr:col>21</xdr:col>
      <xdr:colOff>204107</xdr:colOff>
      <xdr:row>166</xdr:row>
      <xdr:rowOff>95250</xdr:rowOff>
    </xdr:from>
    <xdr:to>
      <xdr:col>25</xdr:col>
      <xdr:colOff>341112</xdr:colOff>
      <xdr:row>192</xdr:row>
      <xdr:rowOff>13426</xdr:rowOff>
    </xdr:to>
    <xdr:pic>
      <xdr:nvPicPr>
        <xdr:cNvPr id="18" name="Picture 4">
          <a:extLst>
            <a:ext uri="{FF2B5EF4-FFF2-40B4-BE49-F238E27FC236}">
              <a16:creationId xmlns:a16="http://schemas.microsoft.com/office/drawing/2014/main" id="{E8BB1718-A6DF-1B89-3F24-9E1C027B1172}"/>
            </a:ext>
          </a:extLst>
        </xdr:cNvPr>
        <xdr:cNvPicPr>
          <a:picLocks noChangeAspect="1"/>
        </xdr:cNvPicPr>
      </xdr:nvPicPr>
      <xdr:blipFill>
        <a:blip xmlns:r="http://schemas.openxmlformats.org/officeDocument/2006/relationships" r:embed="rId3"/>
        <a:stretch>
          <a:fillRect/>
        </a:stretch>
      </xdr:blipFill>
      <xdr:spPr>
        <a:xfrm>
          <a:off x="13811250" y="14178643"/>
          <a:ext cx="3439005" cy="5201376"/>
        </a:xfrm>
        <a:prstGeom prst="rect">
          <a:avLst/>
        </a:prstGeom>
      </xdr:spPr>
    </xdr:pic>
    <xdr:clientData/>
  </xdr:twoCellAnchor>
  <xdr:twoCellAnchor editAs="oneCell">
    <xdr:from>
      <xdr:col>3</xdr:col>
      <xdr:colOff>272143</xdr:colOff>
      <xdr:row>144</xdr:row>
      <xdr:rowOff>54429</xdr:rowOff>
    </xdr:from>
    <xdr:to>
      <xdr:col>18</xdr:col>
      <xdr:colOff>35038</xdr:colOff>
      <xdr:row>185</xdr:row>
      <xdr:rowOff>96873</xdr:rowOff>
    </xdr:to>
    <xdr:pic>
      <xdr:nvPicPr>
        <xdr:cNvPr id="17" name="Picture 5">
          <a:extLst>
            <a:ext uri="{FF2B5EF4-FFF2-40B4-BE49-F238E27FC236}">
              <a16:creationId xmlns:a16="http://schemas.microsoft.com/office/drawing/2014/main" id="{0242EC64-B52F-5DEF-7155-239E9928FEDD}"/>
            </a:ext>
          </a:extLst>
        </xdr:cNvPr>
        <xdr:cNvPicPr>
          <a:picLocks noChangeAspect="1"/>
        </xdr:cNvPicPr>
      </xdr:nvPicPr>
      <xdr:blipFill>
        <a:blip xmlns:r="http://schemas.openxmlformats.org/officeDocument/2006/relationships" r:embed="rId4"/>
        <a:stretch>
          <a:fillRect/>
        </a:stretch>
      </xdr:blipFill>
      <xdr:spPr>
        <a:xfrm>
          <a:off x="1632857" y="9647465"/>
          <a:ext cx="7306695" cy="8373644"/>
        </a:xfrm>
        <a:prstGeom prst="rect">
          <a:avLst/>
        </a:prstGeom>
      </xdr:spPr>
    </xdr:pic>
    <xdr:clientData/>
  </xdr:twoCellAnchor>
  <xdr:twoCellAnchor editAs="oneCell">
    <xdr:from>
      <xdr:col>3</xdr:col>
      <xdr:colOff>639536</xdr:colOff>
      <xdr:row>197</xdr:row>
      <xdr:rowOff>136072</xdr:rowOff>
    </xdr:from>
    <xdr:to>
      <xdr:col>17</xdr:col>
      <xdr:colOff>141929</xdr:colOff>
      <xdr:row>217</xdr:row>
      <xdr:rowOff>120762</xdr:rowOff>
    </xdr:to>
    <xdr:pic>
      <xdr:nvPicPr>
        <xdr:cNvPr id="20" name="Picture 6">
          <a:extLst>
            <a:ext uri="{FF2B5EF4-FFF2-40B4-BE49-F238E27FC236}">
              <a16:creationId xmlns:a16="http://schemas.microsoft.com/office/drawing/2014/main" id="{C3E44F7E-1A00-E3D0-44BB-3318C6566270}"/>
            </a:ext>
          </a:extLst>
        </xdr:cNvPr>
        <xdr:cNvPicPr>
          <a:picLocks noChangeAspect="1"/>
        </xdr:cNvPicPr>
      </xdr:nvPicPr>
      <xdr:blipFill>
        <a:blip xmlns:r="http://schemas.openxmlformats.org/officeDocument/2006/relationships" r:embed="rId5"/>
        <a:stretch>
          <a:fillRect/>
        </a:stretch>
      </xdr:blipFill>
      <xdr:spPr>
        <a:xfrm>
          <a:off x="2394857" y="20546786"/>
          <a:ext cx="6220693" cy="40486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hs2solutions-my.sharepoint.com/personal/sreenath_sudhir_bounteous_com/Documents/Documents/Bounteous/Pipeline%20360/Tanner-Bounteous%20Use%20Case%20Features%208.19.xlsx" TargetMode="External"/><Relationship Id="rId1" Type="http://schemas.openxmlformats.org/officeDocument/2006/relationships/externalLinkPath" Target="https://hs2solutions-my.sharepoint.com/personal/sreenath_sudhir_bounteous_com/Documents/Documents/Bounteous/Pipeline%20360/Tanner-Bounteous%20Use%20Case%20Features%208.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cosHh9PHCkmUfUSLMss9KILHz7B_XrNOgaQFF3YbaKmOgyP2CceWQoQBK2zeyk2f" itemId="014ZATC7VZR5G46WI5NRC3O6HJVTHGQQ4P">
      <xxl21:absoluteUrl r:id="rId2"/>
    </xxl21:alternateUrls>
    <sheetNames>
      <sheetName val="TANNER Use Cases &amp; Features"/>
      <sheetName val="Milestones"/>
      <sheetName val="Traceability"/>
      <sheetName val="UC Summary"/>
      <sheetName val="Sheet4"/>
      <sheetName val="DRAFT AI Use Cases"/>
      <sheetName val="Work Units"/>
      <sheetName val="T-Shirt"/>
    </sheetNames>
    <sheetDataSet>
      <sheetData sheetId="0"/>
      <sheetData sheetId="1" refreshError="1"/>
      <sheetData sheetId="2">
        <row r="1">
          <cell r="C1" t="str">
            <v>https://miro.com/app/board/uXjVIkjtAqk=/?userEmail=nate.williams@bounteous.com&amp;track=true&amp;utm_source=notification&amp;utm_medium=email&amp;utm_campaign=add-to-board&amp;utm_content=go-to-board&amp;lid=6e2oe7utvsa4</v>
          </cell>
        </row>
        <row r="4">
          <cell r="B4" t="str">
            <v>Feature Mapping</v>
          </cell>
          <cell r="C4" t="str">
            <v>Work Unit Type</v>
          </cell>
          <cell r="E4" t="str">
            <v>Units</v>
          </cell>
        </row>
        <row r="5">
          <cell r="B5" t="str">
            <v>1.1 CSV Upload &amp; Ingestion</v>
          </cell>
          <cell r="C5" t="str">
            <v>UI/Screen</v>
          </cell>
          <cell r="E5">
            <v>1</v>
          </cell>
        </row>
        <row r="6">
          <cell r="B6" t="str">
            <v>1.3 Audience Field-Mapping Service</v>
          </cell>
          <cell r="C6" t="str">
            <v>UI/Screen</v>
          </cell>
          <cell r="E6">
            <v>1</v>
          </cell>
        </row>
        <row r="7">
          <cell r="B7" t="str">
            <v>1.2 Audience Builder</v>
          </cell>
          <cell r="C7" t="str">
            <v>UI/Screen</v>
          </cell>
          <cell r="E7">
            <v>1</v>
          </cell>
        </row>
        <row r="8">
          <cell r="B8" t="str">
            <v>1.1 CSV Upload &amp; Ingestion</v>
          </cell>
          <cell r="C8" t="str">
            <v>Table/Integration</v>
          </cell>
          <cell r="E8">
            <v>1</v>
          </cell>
        </row>
        <row r="9">
          <cell r="B9" t="str">
            <v>1.3 Audience Field-Mapping Service</v>
          </cell>
          <cell r="C9" t="str">
            <v>Table/Integration</v>
          </cell>
          <cell r="E9">
            <v>1</v>
          </cell>
        </row>
        <row r="10">
          <cell r="B10" t="str">
            <v>1.2 Audience Builder</v>
          </cell>
          <cell r="C10" t="str">
            <v>Table/Integration</v>
          </cell>
          <cell r="E10">
            <v>1</v>
          </cell>
        </row>
        <row r="11">
          <cell r="B11" t="str">
            <v>1.2 Audience Builder</v>
          </cell>
          <cell r="C11" t="str">
            <v>Table/Integration</v>
          </cell>
          <cell r="E11">
            <v>1</v>
          </cell>
        </row>
        <row r="12">
          <cell r="B12" t="str">
            <v>1.2 Audience Builder</v>
          </cell>
          <cell r="C12" t="str">
            <v>Table/Integration</v>
          </cell>
          <cell r="E12">
            <v>1</v>
          </cell>
        </row>
        <row r="13">
          <cell r="B13" t="str">
            <v>4.1 File Ingestion Service</v>
          </cell>
          <cell r="C13" t="str">
            <v>Table/Integration</v>
          </cell>
          <cell r="E13">
            <v>1</v>
          </cell>
        </row>
        <row r="14">
          <cell r="B14" t="str">
            <v>GAP - Sree to reconcile</v>
          </cell>
          <cell r="C14" t="str">
            <v>Table/Integration</v>
          </cell>
          <cell r="E14">
            <v>1</v>
          </cell>
        </row>
        <row r="15">
          <cell r="B15" t="str">
            <v>2.1 Program Hierarchy</v>
          </cell>
          <cell r="C15" t="str">
            <v>UI/Screen</v>
          </cell>
          <cell r="E15">
            <v>1</v>
          </cell>
        </row>
        <row r="16">
          <cell r="B16" t="str">
            <v>2.2 Campaign Configuration</v>
          </cell>
          <cell r="C16" t="str">
            <v>UI/Screen</v>
          </cell>
          <cell r="E16">
            <v>1</v>
          </cell>
        </row>
        <row r="17">
          <cell r="B17" t="str">
            <v>2.6 Campaign Metadata Enrichment</v>
          </cell>
          <cell r="C17" t="str">
            <v>UI/Screen</v>
          </cell>
          <cell r="E17">
            <v>1</v>
          </cell>
        </row>
        <row r="18">
          <cell r="B18" t="str">
            <v>2.3 Line Item Configuration</v>
          </cell>
          <cell r="C18" t="str">
            <v>UI/Screen</v>
          </cell>
          <cell r="E18">
            <v>1</v>
          </cell>
        </row>
        <row r="19">
          <cell r="B19" t="str">
            <v>2.1 Program Hierarchy</v>
          </cell>
          <cell r="C19" t="str">
            <v>Table/Integration</v>
          </cell>
          <cell r="E19">
            <v>1</v>
          </cell>
        </row>
        <row r="20">
          <cell r="B20" t="str">
            <v>2.2 Campaign Configuration</v>
          </cell>
          <cell r="C20" t="str">
            <v>Table/Integration</v>
          </cell>
          <cell r="E20">
            <v>1</v>
          </cell>
        </row>
        <row r="21">
          <cell r="B21" t="str">
            <v>2.6 Campaign Metadata Enrichment</v>
          </cell>
          <cell r="C21" t="str">
            <v>Table/Integration</v>
          </cell>
          <cell r="E21">
            <v>1</v>
          </cell>
        </row>
        <row r="22">
          <cell r="B22" t="str">
            <v>2.3 Line Item Configuration</v>
          </cell>
          <cell r="C22" t="str">
            <v>Table/Integration</v>
          </cell>
          <cell r="E22">
            <v>1</v>
          </cell>
        </row>
        <row r="23">
          <cell r="B23" t="str">
            <v>GAP - Sree to reconcile</v>
          </cell>
          <cell r="C23" t="str">
            <v>Table/Integration</v>
          </cell>
          <cell r="E23">
            <v>1</v>
          </cell>
        </row>
        <row r="24">
          <cell r="B24" t="str">
            <v>4.8 3x Daily Sync</v>
          </cell>
          <cell r="C24" t="str">
            <v>Table/Integration</v>
          </cell>
          <cell r="E24">
            <v>1</v>
          </cell>
        </row>
        <row r="25">
          <cell r="B25" t="str">
            <v>4.8 3x Daily Sync</v>
          </cell>
          <cell r="C25" t="str">
            <v>Table/Integration</v>
          </cell>
          <cell r="E25">
            <v>1</v>
          </cell>
        </row>
        <row r="26">
          <cell r="B26" t="str">
            <v>4.8 3x Daily Sync</v>
          </cell>
          <cell r="C26" t="str">
            <v>Table/Integration</v>
          </cell>
          <cell r="E26">
            <v>1</v>
          </cell>
        </row>
        <row r="27">
          <cell r="B27" t="str">
            <v>4.8 3x Daily Sync</v>
          </cell>
          <cell r="C27" t="str">
            <v>Table/Integration</v>
          </cell>
          <cell r="E27">
            <v>1</v>
          </cell>
        </row>
        <row r="28">
          <cell r="B28" t="str">
            <v>4.8 3x Daily Sync</v>
          </cell>
          <cell r="C28" t="str">
            <v>Table/Integration</v>
          </cell>
          <cell r="E28">
            <v>1</v>
          </cell>
        </row>
        <row r="29">
          <cell r="B29" t="str">
            <v>4.5 TTD REDS File Ingestion</v>
          </cell>
          <cell r="C29" t="str">
            <v>Table/Integration</v>
          </cell>
          <cell r="E29">
            <v>1</v>
          </cell>
        </row>
        <row r="30">
          <cell r="B30" t="str">
            <v>4.5 TTD REDS File Ingestion</v>
          </cell>
          <cell r="C30" t="str">
            <v>Table/Integration</v>
          </cell>
          <cell r="E30">
            <v>1</v>
          </cell>
        </row>
        <row r="31">
          <cell r="B31" t="str">
            <v>11.1 Open API Endpoint for Integrate Campaign Sync</v>
          </cell>
          <cell r="C31" t="str">
            <v>Table/Integration</v>
          </cell>
          <cell r="E31">
            <v>1</v>
          </cell>
        </row>
        <row r="32">
          <cell r="B32" t="str">
            <v>11.1 Open API Endpoint for Integrate Campaign Sync</v>
          </cell>
          <cell r="C32" t="str">
            <v>Table/Integration</v>
          </cell>
          <cell r="E32">
            <v>1</v>
          </cell>
        </row>
        <row r="33">
          <cell r="B33" t="str">
            <v>11.1 Open API Endpoint for Integrate Campaign Sync</v>
          </cell>
          <cell r="C33" t="str">
            <v>Table/Integration</v>
          </cell>
          <cell r="E33">
            <v>1</v>
          </cell>
        </row>
        <row r="34">
          <cell r="B34" t="str">
            <v>2.5 Forecast Generation Engine</v>
          </cell>
          <cell r="C34" t="str">
            <v>UI/Screen</v>
          </cell>
          <cell r="E34">
            <v>1</v>
          </cell>
        </row>
        <row r="35">
          <cell r="B35" t="str">
            <v>4.6 UID2 Identity Sync &amp; Audience Export</v>
          </cell>
          <cell r="C35" t="str">
            <v>Table/Integration</v>
          </cell>
          <cell r="E35">
            <v>1</v>
          </cell>
        </row>
        <row r="36">
          <cell r="B36" t="str">
            <v>4.3 Audience Expansion API</v>
          </cell>
          <cell r="C36" t="str">
            <v>Table/Integration</v>
          </cell>
          <cell r="E36">
            <v>1</v>
          </cell>
        </row>
        <row r="37">
          <cell r="B37" t="str">
            <v>4.2 Taxonomy Mapping Engine</v>
          </cell>
          <cell r="C37" t="str">
            <v>Table/Integration</v>
          </cell>
          <cell r="E37">
            <v>1</v>
          </cell>
        </row>
        <row r="38">
          <cell r="B38" t="str">
            <v>4.4 Campaign Sync API</v>
          </cell>
          <cell r="C38" t="str">
            <v>Table/Integration</v>
          </cell>
          <cell r="E38">
            <v>1</v>
          </cell>
        </row>
        <row r="39">
          <cell r="B39" t="str">
            <v>4.6 UID2 Identity Sync &amp; Audience Export</v>
          </cell>
          <cell r="C39" t="str">
            <v>Table/Integration</v>
          </cell>
          <cell r="E39">
            <v>1</v>
          </cell>
        </row>
        <row r="40">
          <cell r="B40" t="str">
            <v>4.7 TTD Advertiser API Key Management</v>
          </cell>
          <cell r="C40" t="str">
            <v>Table/Integration</v>
          </cell>
          <cell r="E40">
            <v>1</v>
          </cell>
        </row>
        <row r="41">
          <cell r="B41" t="str">
            <v>3.1 Reporting Tables</v>
          </cell>
          <cell r="C41" t="str">
            <v>Table/Integration</v>
          </cell>
          <cell r="E41">
            <v>1</v>
          </cell>
        </row>
        <row r="42">
          <cell r="B42" t="str">
            <v>3.1 Reporting Tables</v>
          </cell>
          <cell r="C42" t="str">
            <v>Table/Integration</v>
          </cell>
          <cell r="E42">
            <v>1</v>
          </cell>
        </row>
        <row r="43">
          <cell r="B43" t="str">
            <v>3.1 Reporting Tables</v>
          </cell>
          <cell r="C43" t="str">
            <v>Table/Integration</v>
          </cell>
          <cell r="E43">
            <v>1</v>
          </cell>
        </row>
        <row r="44">
          <cell r="B44" t="str">
            <v>3.1 Reporting Tables</v>
          </cell>
          <cell r="C44" t="str">
            <v>Table/Integration</v>
          </cell>
          <cell r="E44">
            <v>1</v>
          </cell>
        </row>
        <row r="45">
          <cell r="B45" t="str">
            <v>3.1 Reporting Tables</v>
          </cell>
          <cell r="C45" t="str">
            <v>Table/Integration</v>
          </cell>
          <cell r="E45">
            <v>1</v>
          </cell>
        </row>
        <row r="46">
          <cell r="B46" t="str">
            <v>3.1 Reporting Tables</v>
          </cell>
          <cell r="C46" t="str">
            <v>Table/Integration</v>
          </cell>
          <cell r="E46">
            <v>3</v>
          </cell>
        </row>
        <row r="47">
          <cell r="B47" t="str">
            <v>3.2 Metabase Embed (UI)</v>
          </cell>
          <cell r="C47" t="str">
            <v>UI/Screen</v>
          </cell>
          <cell r="E47">
            <v>1</v>
          </cell>
        </row>
        <row r="48">
          <cell r="B48" t="str">
            <v>5.1 Basic User Onboarding Flow</v>
          </cell>
          <cell r="C48" t="str">
            <v>UI/Screen</v>
          </cell>
          <cell r="E48">
            <v>1</v>
          </cell>
        </row>
        <row r="49">
          <cell r="B49" t="str">
            <v>6.1 Performance Summary Cards</v>
          </cell>
          <cell r="C49" t="str">
            <v>UI/Screen</v>
          </cell>
          <cell r="E49">
            <v>1</v>
          </cell>
        </row>
        <row r="50">
          <cell r="B50" t="str">
            <v>6.2 Insight Tags &amp; Annotations</v>
          </cell>
          <cell r="C50" t="str">
            <v>UI/Screen</v>
          </cell>
          <cell r="E50">
            <v>1</v>
          </cell>
        </row>
        <row r="51">
          <cell r="B51" t="str">
            <v>6.3 Optimization Suggestion Engine</v>
          </cell>
          <cell r="C51" t="str">
            <v>UI/Screen</v>
          </cell>
          <cell r="E51">
            <v>1</v>
          </cell>
        </row>
        <row r="52">
          <cell r="B52" t="str">
            <v>6.1 Performance Summary Cards</v>
          </cell>
          <cell r="C52" t="str">
            <v>Table/Integration</v>
          </cell>
          <cell r="E52">
            <v>1</v>
          </cell>
        </row>
        <row r="53">
          <cell r="B53" t="str">
            <v>6.2 Insight Tags &amp; Annotations</v>
          </cell>
          <cell r="C53" t="str">
            <v>Table/Integration</v>
          </cell>
          <cell r="E53">
            <v>1</v>
          </cell>
        </row>
        <row r="54">
          <cell r="B54" t="str">
            <v>6.3 Optimization Suggestion Engine</v>
          </cell>
          <cell r="C54" t="str">
            <v>Table/Integration</v>
          </cell>
          <cell r="E54">
            <v>1</v>
          </cell>
        </row>
        <row r="55">
          <cell r="B55" t="str">
            <v>7.1 Audience Versioning &amp; Rollback</v>
          </cell>
          <cell r="C55" t="str">
            <v>Table/Integration</v>
          </cell>
          <cell r="E55">
            <v>1</v>
          </cell>
        </row>
        <row r="56">
          <cell r="B56" t="str">
            <v>7.2 Data Export &amp; API Access</v>
          </cell>
          <cell r="C56" t="str">
            <v>Table/Integration</v>
          </cell>
          <cell r="E56">
            <v>5</v>
          </cell>
        </row>
        <row r="57">
          <cell r="B57" t="str">
            <v>7.4 Field Mapping Engine</v>
          </cell>
          <cell r="C57" t="str">
            <v>UI/Screen</v>
          </cell>
          <cell r="E57">
            <v>1</v>
          </cell>
        </row>
        <row r="58">
          <cell r="B58" t="str">
            <v>7.4 Field Mapping Engine</v>
          </cell>
          <cell r="C58" t="str">
            <v>Table/Integration</v>
          </cell>
          <cell r="E58">
            <v>1</v>
          </cell>
        </row>
        <row r="59">
          <cell r="B59" t="str">
            <v>8.1 Comprehensive Audit Trail (UI)</v>
          </cell>
          <cell r="C59" t="str">
            <v>UI/Screen</v>
          </cell>
          <cell r="E59">
            <v>1</v>
          </cell>
        </row>
        <row r="60">
          <cell r="B60" t="str">
            <v>8.2 User Audit Logging</v>
          </cell>
          <cell r="C60" t="str">
            <v>Table/Integration</v>
          </cell>
          <cell r="E60">
            <v>1</v>
          </cell>
        </row>
        <row r="61">
          <cell r="B61" t="str">
            <v>10.3 Cross-Org Content Syndication Rules</v>
          </cell>
          <cell r="C61" t="str">
            <v>UI/Screen</v>
          </cell>
          <cell r="E61">
            <v>1</v>
          </cell>
        </row>
        <row r="62">
          <cell r="B62" t="str">
            <v>10.3 Cross-Org Content Syndication Rules</v>
          </cell>
          <cell r="C62" t="str">
            <v>UI/Screen</v>
          </cell>
          <cell r="E62">
            <v>1</v>
          </cell>
        </row>
        <row r="63">
          <cell r="B63" t="str">
            <v>10.3 Cross-Org Content Syndication Rules</v>
          </cell>
          <cell r="C63" t="str">
            <v>UI/Screen</v>
          </cell>
          <cell r="E63">
            <v>1</v>
          </cell>
        </row>
        <row r="64">
          <cell r="B64" t="str">
            <v>10.3 Cross-Org Content Syndication Rules</v>
          </cell>
          <cell r="C64" t="str">
            <v>Table/Integration</v>
          </cell>
          <cell r="E64">
            <v>1</v>
          </cell>
        </row>
        <row r="65">
          <cell r="B65" t="str">
            <v>10.3 Cross-Org Content Syndication Rules</v>
          </cell>
          <cell r="C65" t="str">
            <v>Table/Integration</v>
          </cell>
          <cell r="E65">
            <v>1</v>
          </cell>
        </row>
        <row r="66">
          <cell r="B66" t="str">
            <v>10.3 Cross-Org Content Syndication Rules</v>
          </cell>
          <cell r="C66" t="str">
            <v>Table/Integration</v>
          </cell>
          <cell r="E66">
            <v>1</v>
          </cell>
        </row>
        <row r="67">
          <cell r="B67" t="str">
            <v>10.1 Seller Asset Listing &amp; Management</v>
          </cell>
          <cell r="C67" t="str">
            <v>UI/Screen</v>
          </cell>
          <cell r="E67">
            <v>1</v>
          </cell>
        </row>
        <row r="68">
          <cell r="B68" t="str">
            <v>10.4 Marketplace-Level Reporting Dashboard</v>
          </cell>
          <cell r="C68" t="str">
            <v>UI/Screen</v>
          </cell>
          <cell r="E68">
            <v>1</v>
          </cell>
        </row>
        <row r="69">
          <cell r="B69" t="str">
            <v>10.3 Cross-Org Content Syndication Rules</v>
          </cell>
          <cell r="C69" t="str">
            <v>UI/Screen</v>
          </cell>
          <cell r="E69">
            <v>1</v>
          </cell>
        </row>
        <row r="70">
          <cell r="B70" t="str">
            <v>10.2 Buyer View of Marketplace</v>
          </cell>
          <cell r="C70" t="str">
            <v>UI/Screen</v>
          </cell>
          <cell r="E70">
            <v>1</v>
          </cell>
        </row>
        <row r="71">
          <cell r="B71" t="str">
            <v>10.1 Seller Asset Listing &amp; Management</v>
          </cell>
          <cell r="C71" t="str">
            <v>Table/Integration</v>
          </cell>
          <cell r="E71">
            <v>1</v>
          </cell>
        </row>
        <row r="72">
          <cell r="B72" t="str">
            <v>10.4 Marketplace-Level Reporting Dashboard</v>
          </cell>
          <cell r="C72" t="str">
            <v>Table/Integration</v>
          </cell>
          <cell r="E72">
            <v>1</v>
          </cell>
        </row>
        <row r="73">
          <cell r="B73" t="str">
            <v>10.3 Cross-Org Content Syndication Rules</v>
          </cell>
          <cell r="C73" t="str">
            <v>Table/Integration</v>
          </cell>
          <cell r="E73">
            <v>1</v>
          </cell>
        </row>
        <row r="74">
          <cell r="B74" t="str">
            <v>10.2 Buyer View of Marketplace</v>
          </cell>
          <cell r="C74" t="str">
            <v>Table/Integration</v>
          </cell>
          <cell r="E74">
            <v>1</v>
          </cell>
        </row>
        <row r="75">
          <cell r="B75" t="str">
            <v>13.1 Org Management UI</v>
          </cell>
          <cell r="C75" t="str">
            <v>UI/Screen</v>
          </cell>
          <cell r="E75">
            <v>1</v>
          </cell>
        </row>
        <row r="76">
          <cell r="B76" t="str">
            <v>13.2 Super Admin (Internal Only)</v>
          </cell>
          <cell r="C76" t="str">
            <v>UI/Screen</v>
          </cell>
          <cell r="E76">
            <v>1</v>
          </cell>
        </row>
        <row r="77">
          <cell r="B77" t="str">
            <v>13.2 Super Admin (Internal Only)</v>
          </cell>
          <cell r="C77" t="str">
            <v>UI/Screen</v>
          </cell>
          <cell r="E77">
            <v>0</v>
          </cell>
        </row>
        <row r="78">
          <cell r="B78" t="str">
            <v>13.1 Org Management UI</v>
          </cell>
          <cell r="C78" t="str">
            <v>Table/Integration</v>
          </cell>
          <cell r="E78">
            <v>1</v>
          </cell>
        </row>
        <row r="79">
          <cell r="B79" t="str">
            <v>13.2 Super Admin (Internal Only)</v>
          </cell>
          <cell r="C79" t="str">
            <v>Table/Integration</v>
          </cell>
          <cell r="E79">
            <v>1</v>
          </cell>
        </row>
        <row r="80">
          <cell r="B80" t="str">
            <v>13.2 Super Admin (Internal Only)</v>
          </cell>
          <cell r="C80" t="str">
            <v>Table/Integration</v>
          </cell>
          <cell r="E80">
            <v>1</v>
          </cell>
        </row>
        <row r="81">
          <cell r="B81"/>
        </row>
        <row r="82">
          <cell r="B82"/>
        </row>
        <row r="83">
          <cell r="B83"/>
        </row>
        <row r="84">
          <cell r="B84"/>
        </row>
        <row r="85">
          <cell r="B85"/>
        </row>
        <row r="86">
          <cell r="B86"/>
        </row>
        <row r="87">
          <cell r="B87"/>
        </row>
        <row r="88">
          <cell r="B88"/>
        </row>
        <row r="89">
          <cell r="B89"/>
        </row>
        <row r="90">
          <cell r="B90"/>
        </row>
        <row r="91">
          <cell r="B91"/>
        </row>
        <row r="92">
          <cell r="B92"/>
        </row>
        <row r="93">
          <cell r="B93"/>
        </row>
        <row r="94">
          <cell r="B94"/>
        </row>
        <row r="95">
          <cell r="B95"/>
        </row>
        <row r="96">
          <cell r="B96"/>
        </row>
        <row r="97">
          <cell r="B97"/>
        </row>
        <row r="98">
          <cell r="B98"/>
        </row>
        <row r="99">
          <cell r="B99"/>
        </row>
        <row r="100">
          <cell r="B100"/>
        </row>
        <row r="101">
          <cell r="B101"/>
        </row>
        <row r="102">
          <cell r="B102"/>
        </row>
        <row r="103">
          <cell r="B103"/>
        </row>
        <row r="104">
          <cell r="B104"/>
          <cell r="C104" t="str">
            <v>Audience</v>
          </cell>
        </row>
        <row r="105">
          <cell r="B105"/>
          <cell r="C105"/>
        </row>
        <row r="106">
          <cell r="B106"/>
          <cell r="C106"/>
        </row>
        <row r="107">
          <cell r="B107"/>
          <cell r="C107"/>
        </row>
        <row r="108">
          <cell r="B108"/>
          <cell r="C108"/>
        </row>
        <row r="109">
          <cell r="B109"/>
          <cell r="C109"/>
        </row>
        <row r="110">
          <cell r="B110"/>
          <cell r="C110"/>
        </row>
        <row r="111">
          <cell r="B111"/>
          <cell r="C111"/>
        </row>
        <row r="112">
          <cell r="B112"/>
          <cell r="C112"/>
        </row>
        <row r="113">
          <cell r="B113"/>
          <cell r="C113"/>
        </row>
        <row r="114">
          <cell r="B114"/>
          <cell r="C114"/>
        </row>
        <row r="115">
          <cell r="B115"/>
          <cell r="C115"/>
        </row>
        <row r="116">
          <cell r="C116"/>
        </row>
        <row r="117">
          <cell r="C117"/>
        </row>
        <row r="118">
          <cell r="C118"/>
        </row>
        <row r="119">
          <cell r="C119"/>
        </row>
        <row r="120">
          <cell r="C120"/>
        </row>
        <row r="121">
          <cell r="C121"/>
        </row>
        <row r="122">
          <cell r="C122"/>
        </row>
        <row r="123">
          <cell r="C123"/>
        </row>
        <row r="124">
          <cell r="C124"/>
        </row>
        <row r="125">
          <cell r="C125"/>
        </row>
        <row r="126">
          <cell r="C126"/>
        </row>
        <row r="127">
          <cell r="C127"/>
        </row>
        <row r="128">
          <cell r="C128"/>
        </row>
        <row r="129">
          <cell r="C129"/>
        </row>
        <row r="130">
          <cell r="C130"/>
        </row>
        <row r="131">
          <cell r="C131"/>
        </row>
        <row r="132">
          <cell r="C132"/>
        </row>
        <row r="133">
          <cell r="C133"/>
        </row>
        <row r="134">
          <cell r="C134"/>
        </row>
        <row r="135">
          <cell r="C135"/>
        </row>
        <row r="136">
          <cell r="C136"/>
        </row>
        <row r="137">
          <cell r="C137"/>
        </row>
        <row r="138">
          <cell r="C138"/>
        </row>
        <row r="139">
          <cell r="C139"/>
        </row>
        <row r="140">
          <cell r="C140"/>
        </row>
        <row r="141">
          <cell r="C141"/>
        </row>
        <row r="142">
          <cell r="C142"/>
        </row>
        <row r="143">
          <cell r="C143"/>
        </row>
        <row r="144">
          <cell r="B144"/>
          <cell r="C144" t="str">
            <v>Campaign Orchestration</v>
          </cell>
          <cell r="E144"/>
        </row>
        <row r="145">
          <cell r="C145"/>
        </row>
        <row r="146">
          <cell r="C146"/>
        </row>
        <row r="147">
          <cell r="C147"/>
        </row>
        <row r="148">
          <cell r="C148"/>
        </row>
        <row r="149">
          <cell r="C149"/>
        </row>
        <row r="150">
          <cell r="C150"/>
        </row>
        <row r="151">
          <cell r="C151"/>
        </row>
        <row r="152">
          <cell r="C152"/>
        </row>
        <row r="153">
          <cell r="C153"/>
        </row>
        <row r="154">
          <cell r="C154"/>
        </row>
        <row r="155">
          <cell r="C155"/>
        </row>
        <row r="156">
          <cell r="C156"/>
        </row>
        <row r="157">
          <cell r="C157"/>
        </row>
        <row r="158">
          <cell r="C158"/>
        </row>
        <row r="159">
          <cell r="C159"/>
        </row>
        <row r="160">
          <cell r="C160"/>
        </row>
        <row r="161">
          <cell r="C161"/>
        </row>
        <row r="162">
          <cell r="C162"/>
        </row>
        <row r="163">
          <cell r="C163"/>
        </row>
        <row r="164">
          <cell r="C164"/>
        </row>
        <row r="165">
          <cell r="C165"/>
        </row>
        <row r="166">
          <cell r="C166"/>
        </row>
        <row r="167">
          <cell r="C167"/>
        </row>
        <row r="168">
          <cell r="C168"/>
        </row>
        <row r="169">
          <cell r="C169"/>
        </row>
        <row r="170">
          <cell r="C170"/>
        </row>
        <row r="171">
          <cell r="C171"/>
        </row>
        <row r="172">
          <cell r="C172"/>
        </row>
        <row r="173">
          <cell r="C173"/>
        </row>
        <row r="174">
          <cell r="C174"/>
        </row>
        <row r="175">
          <cell r="C175"/>
        </row>
        <row r="176">
          <cell r="C176"/>
        </row>
        <row r="177">
          <cell r="C177"/>
        </row>
        <row r="178">
          <cell r="C178"/>
        </row>
        <row r="179">
          <cell r="C179"/>
        </row>
        <row r="180">
          <cell r="C180"/>
        </row>
        <row r="181">
          <cell r="C181"/>
        </row>
        <row r="182">
          <cell r="C182"/>
        </row>
        <row r="183">
          <cell r="C183"/>
        </row>
        <row r="184">
          <cell r="C184"/>
        </row>
        <row r="185">
          <cell r="C185"/>
        </row>
        <row r="186">
          <cell r="C186"/>
        </row>
        <row r="187">
          <cell r="C187"/>
        </row>
        <row r="188">
          <cell r="C188"/>
        </row>
        <row r="189">
          <cell r="C189"/>
        </row>
        <row r="190">
          <cell r="C190"/>
        </row>
        <row r="191">
          <cell r="C191"/>
        </row>
        <row r="192">
          <cell r="C192"/>
        </row>
        <row r="193">
          <cell r="C193"/>
        </row>
        <row r="194">
          <cell r="C194"/>
        </row>
        <row r="195">
          <cell r="C195"/>
        </row>
        <row r="196">
          <cell r="B196"/>
          <cell r="C196" t="str">
            <v>Attribution &amp; Reporting</v>
          </cell>
          <cell r="E196"/>
        </row>
        <row r="197">
          <cell r="C197"/>
        </row>
        <row r="198">
          <cell r="C198"/>
        </row>
        <row r="199">
          <cell r="C199"/>
        </row>
        <row r="200">
          <cell r="C200"/>
        </row>
        <row r="201">
          <cell r="C201"/>
        </row>
        <row r="202">
          <cell r="C202"/>
        </row>
        <row r="203">
          <cell r="C203"/>
        </row>
        <row r="204">
          <cell r="C204"/>
        </row>
        <row r="205">
          <cell r="C205"/>
        </row>
        <row r="206">
          <cell r="C206"/>
        </row>
        <row r="207">
          <cell r="C207"/>
        </row>
        <row r="208">
          <cell r="C208"/>
        </row>
        <row r="209">
          <cell r="C209"/>
        </row>
        <row r="210">
          <cell r="C210"/>
        </row>
        <row r="211">
          <cell r="C211"/>
        </row>
        <row r="212">
          <cell r="C212"/>
        </row>
        <row r="213">
          <cell r="C213"/>
        </row>
        <row r="214">
          <cell r="C214"/>
        </row>
        <row r="215">
          <cell r="C215"/>
        </row>
        <row r="216">
          <cell r="C216"/>
        </row>
        <row r="217">
          <cell r="C217"/>
        </row>
        <row r="218">
          <cell r="C218"/>
        </row>
        <row r="219">
          <cell r="C219"/>
        </row>
        <row r="220">
          <cell r="C220"/>
        </row>
        <row r="221">
          <cell r="C221"/>
        </row>
        <row r="222">
          <cell r="C222"/>
        </row>
        <row r="223">
          <cell r="C223"/>
        </row>
        <row r="224">
          <cell r="C224"/>
        </row>
        <row r="225">
          <cell r="C225"/>
        </row>
        <row r="226">
          <cell r="C226"/>
        </row>
        <row r="227">
          <cell r="C227"/>
        </row>
        <row r="228">
          <cell r="C228"/>
        </row>
        <row r="229">
          <cell r="C229"/>
        </row>
        <row r="230">
          <cell r="C230"/>
        </row>
        <row r="231">
          <cell r="C231"/>
        </row>
        <row r="232">
          <cell r="C232"/>
        </row>
        <row r="233">
          <cell r="C233"/>
        </row>
        <row r="234">
          <cell r="C234"/>
        </row>
        <row r="235">
          <cell r="C235"/>
        </row>
        <row r="236">
          <cell r="C236"/>
        </row>
        <row r="237">
          <cell r="C237"/>
        </row>
        <row r="238">
          <cell r="C238"/>
        </row>
        <row r="239">
          <cell r="C239"/>
        </row>
        <row r="240">
          <cell r="C240"/>
        </row>
        <row r="241">
          <cell r="C241"/>
        </row>
        <row r="242">
          <cell r="C242"/>
        </row>
        <row r="243">
          <cell r="C243"/>
        </row>
        <row r="244">
          <cell r="C244"/>
        </row>
        <row r="245">
          <cell r="C245"/>
        </row>
        <row r="246">
          <cell r="C246"/>
        </row>
        <row r="247">
          <cell r="C247"/>
        </row>
      </sheetData>
      <sheetData sheetId="3" refreshError="1"/>
      <sheetData sheetId="4" refreshError="1"/>
      <sheetData sheetId="5" refreshError="1"/>
      <sheetData sheetId="6" refreshError="1"/>
      <sheetData sheetId="7">
        <row r="2">
          <cell r="B2" t="str">
            <v>S</v>
          </cell>
          <cell r="C2">
            <v>1</v>
          </cell>
        </row>
        <row r="3">
          <cell r="B3" t="str">
            <v>M</v>
          </cell>
          <cell r="C3">
            <v>2</v>
          </cell>
        </row>
        <row r="4">
          <cell r="B4" t="str">
            <v>L</v>
          </cell>
          <cell r="C4">
            <v>4</v>
          </cell>
        </row>
        <row r="5">
          <cell r="B5" t="str">
            <v>XL</v>
          </cell>
          <cell r="C5">
            <v>6</v>
          </cell>
        </row>
        <row r="6">
          <cell r="B6" t="str">
            <v>XXL</v>
          </cell>
          <cell r="C6">
            <v>8</v>
          </cell>
        </row>
        <row r="16">
          <cell r="C16"/>
        </row>
      </sheetData>
    </sheetDataSet>
  </externalBook>
</externalLink>
</file>

<file path=xl/persons/person.xml><?xml version="1.0" encoding="utf-8"?>
<personList xmlns="http://schemas.microsoft.com/office/spreadsheetml/2018/threadedcomments" xmlns:x="http://schemas.openxmlformats.org/spreadsheetml/2006/main">
  <person displayName="Nate Williams" id="{B2CA90DD-91DF-A44F-AE72-FC7CED2D7E77}" userId="nate.williams@bounteous.com" providerId="PeoplePicker"/>
  <person displayName="Sreenath Kurupath" id="{EDD82ECF-4724-AC44-AEE4-745CB01E9447}" userId="Sreenath.Sudhir@bounteous.com" providerId="PeoplePicker"/>
  <person displayName="Nate Williams" id="{6DE328F0-CD71-4669-AC73-2126D498AEA2}" userId="S::nate.williams@bounteous.com::45a12ce3-5c47-4e6b-8fd2-3a08f3eba30a" providerId="AD"/>
  <person displayName="Sreenath Kurupath" id="{FF9582BC-59FD-B147-AAE2-0E8578DB7B83}" userId="S::Sreenath.Sudhir@bounteous.com::d2e29bb8-5f89-444d-9a07-74e929f5e3e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E5" dT="2025-08-07T20:24:35.49" personId="{FF9582BC-59FD-B147-AAE2-0E8578DB7B83}" id="{0C8DAE0A-6456-F24D-ACBC-EE83C42F5637}">
    <text>Lean scope for MVP</text>
  </threadedComment>
  <threadedComment ref="C31" dT="2025-08-06T20:58:49.52" personId="{6DE328F0-CD71-4669-AC73-2126D498AEA2}" id="{EE8EBC35-74DF-074D-8716-9F1967BE4E80}">
    <text>No bulk mvp</text>
  </threadedComment>
  <threadedComment ref="E32" dT="2025-08-07T20:24:46.83" personId="{FF9582BC-59FD-B147-AAE2-0E8578DB7B83}" id="{928FD07E-9960-524A-A418-6FC08BA3B2B7}">
    <text>Lean scope for MVP</text>
  </threadedComment>
  <threadedComment ref="D35" dT="2025-08-04T19:11:45.54" personId="{6DE328F0-CD71-4669-AC73-2126D498AEA2}" id="{E57853B0-B6F3-D544-89F6-DFE4FFFB731D}">
    <text>Added program configuration for pre-sales</text>
  </threadedComment>
  <threadedComment ref="E38" dT="2025-08-07T20:24:52.55" personId="{FF9582BC-59FD-B147-AAE2-0E8578DB7B83}" id="{EF615D7D-33FE-2043-BA07-D0AEA1683BE3}">
    <text>Lean scope for MVP</text>
  </threadedComment>
  <threadedComment ref="D43" dT="2025-08-06T21:19:09.31" personId="{6DE328F0-CD71-4669-AC73-2126D498AEA2}" id="{97E61B48-71C0-D740-B764-F420A67E2080}">
    <text>Early test results manually, fast.</text>
  </threadedComment>
  <threadedComment ref="E44" dT="2025-08-07T20:24:58.95" personId="{FF9582BC-59FD-B147-AAE2-0E8578DB7B83}" id="{CA77929F-EA2A-9D41-9021-F40A8D803882}">
    <text>Lean scope for MVP</text>
  </threadedComment>
  <threadedComment ref="E59" dT="2025-08-07T20:25:04.73" personId="{FF9582BC-59FD-B147-AAE2-0E8578DB7B83}" id="{ACA63727-7BEB-8348-91EB-9E865B12297A}">
    <text>Lean scope for MVP</text>
  </threadedComment>
</ThreadedComments>
</file>

<file path=xl/threadedComments/threadedComment2.xml><?xml version="1.0" encoding="utf-8"?>
<ThreadedComments xmlns="http://schemas.microsoft.com/office/spreadsheetml/2018/threadedcomments" xmlns:x="http://schemas.openxmlformats.org/spreadsheetml/2006/main">
  <threadedComment ref="B14" dT="2025-08-05T15:01:08.33" personId="{6DE328F0-CD71-4669-AC73-2126D498AEA2}" id="{92BBCBA0-9F8F-4086-A6CC-B101FFD6C788}">
    <text xml:space="preserve">Feature 11 is integrate sync services. Can you please review the data sources to ensure mapping in the feature set is 1-1? @Sreenath Kurupath  </text>
    <mentions>
      <mention mentionpersonId="{EDD82ECF-4724-AC44-AEE4-745CB01E9447}" mentionId="{6C41CE7F-2A56-41FF-8D51-6AB1B4DCD067}" startIndex="123" length="18"/>
    </mentions>
  </threadedComment>
  <threadedComment ref="F16" dT="2025-08-05T13:13:08.70" personId="{6DE328F0-CD71-4669-AC73-2126D498AEA2}" id="{FB568CBB-9551-4748-8234-B45168221065}">
    <text>One for MVP, w/out media marketplace.</text>
  </threadedComment>
  <threadedComment ref="B17" dT="2025-08-05T13:18:01.52" personId="{6DE328F0-CD71-4669-AC73-2126D498AEA2}" id="{FDC1774A-47E0-4E87-9532-000FF64A7CDB}">
    <text>@Sreenath Kurupath  - confirm feature mapping.</text>
    <mentions>
      <mention mentionpersonId="{EDD82ECF-4724-AC44-AEE4-745CB01E9447}" mentionId="{CCA51A95-5138-402A-9A82-FC0D32540BDD}" startIndex="0" length="18"/>
    </mentions>
  </threadedComment>
  <threadedComment ref="F20" dT="2025-08-05T13:13:08.70" personId="{6DE328F0-CD71-4669-AC73-2126D498AEA2}" id="{F8F8AF90-55B6-4885-9FD6-4FAD5AA80997}">
    <text>One for MVP, w/out media marketplace.</text>
  </threadedComment>
  <threadedComment ref="B21" dT="2025-08-05T13:18:01.52" personId="{6DE328F0-CD71-4669-AC73-2126D498AEA2}" id="{8333532D-EFC8-474C-9453-82DB0D43D58D}">
    <text>@Sreenath Kurupath  - confirm feature mapping.</text>
    <mentions>
      <mention mentionpersonId="{EDD82ECF-4724-AC44-AEE4-745CB01E9447}" mentionId="{0D0C8EFE-5AA2-402D-8EA2-C124B06BF443}" startIndex="0" length="18"/>
    </mentions>
  </threadedComment>
  <threadedComment ref="B28" dT="2025-08-05T13:25:25.88" personId="{6DE328F0-CD71-4669-AC73-2126D498AEA2}" id="{BD0E4830-B0B1-4D7F-AE7B-4F119DB0D98E}">
    <text xml:space="preserve">Opp line item not represented in ERD for connection. </text>
  </threadedComment>
  <threadedComment ref="B29" dT="2025-08-05T14:07:57.21" personId="{6DE328F0-CD71-4669-AC73-2126D498AEA2}" id="{6E6C0FA6-CB94-4D52-AB89-F966AD2415FB}">
    <text>There’s notes on GraphQL sync API, but also S3 bucket...which is it? Both?</text>
  </threadedComment>
  <threadedComment ref="B30" dT="2025-08-05T13:31:28.18" personId="{6DE328F0-CD71-4669-AC73-2126D498AEA2}" id="{27625D0E-10E3-4DAC-AA04-2C387505608D}">
    <text xml:space="preserve">I don’t know if this is an accurate mapping, unclear from my end. @Sreenath Kurupath  - please review. </text>
    <mentions>
      <mention mentionpersonId="{EDD82ECF-4724-AC44-AEE4-745CB01E9447}" mentionId="{D141B5FF-0B25-4860-9A9B-1E812B7B9C74}" startIndex="66" length="18"/>
    </mentions>
  </threadedComment>
  <threadedComment ref="B31" dT="2025-08-05T13:29:52.87" personId="{6DE328F0-CD71-4669-AC73-2126D498AEA2}" id="{7806A18C-8D63-40FA-957C-3803A8D2D551}">
    <text xml:space="preserve">Add to data integration integrate feature (doesn’t exist). </text>
  </threadedComment>
  <threadedComment ref="B35" dT="2025-08-05T14:05:54.94" personId="{6DE328F0-CD71-4669-AC73-2126D498AEA2}" id="{24312556-7205-45F7-9F3A-A603533D462D}">
    <text>I’m not seeing the forecasts API in the TTD rows, @Sreenath Kurupath  - please advise.</text>
    <mentions>
      <mention mentionpersonId="{EDD82ECF-4724-AC44-AEE4-745CB01E9447}" mentionId="{A3573F6F-46D5-4F52-BC9A-D22F6FF12B39}" startIndex="50" length="18"/>
    </mentions>
  </threadedComment>
  <threadedComment ref="B38" dT="2025-08-05T14:10:10.79" personId="{6DE328F0-CD71-4669-AC73-2126D498AEA2}" id="{3759B2FA-E4E5-43DE-B4DE-2AB5ED83166D}">
    <text>Are campaigns synced via S3 drop, API, or both?</text>
  </threadedComment>
  <threadedComment ref="B39" dT="2025-08-05T14:12:51.96" personId="{6DE328F0-CD71-4669-AC73-2126D498AEA2}" id="{577F4972-85FF-4452-873E-DB3863E0A052}">
    <text>Is this redundant to audience expansion API?</text>
  </threadedComment>
  <threadedComment ref="B39" dT="2025-08-05T14:13:14.11" personId="{6DE328F0-CD71-4669-AC73-2126D498AEA2}" id="{8803E3E9-94C6-4AA0-B9E9-C5264EA2C3B8}" parentId="{577F4972-85FF-4452-873E-DB3863E0A052}">
    <text>Comments on batch vs stream, can it be both?</text>
  </threadedComment>
  <threadedComment ref="B40" dT="2025-08-05T14:14:12.94" personId="{6DE328F0-CD71-4669-AC73-2126D498AEA2}" id="{92BECADD-93EE-4611-BF27-A5E6343E6AB6}">
    <text>Roles and permissions, or where does this exist on ERD?</text>
  </threadedComment>
  <threadedComment ref="B44" dT="2025-08-05T14:18:45.63" personId="{6DE328F0-CD71-4669-AC73-2126D498AEA2}" id="{A46CE27C-EE09-4DDE-9A5C-0EECFC770EC7}">
    <text>Assumed every key in the tables was a dependency.</text>
  </threadedComment>
  <threadedComment ref="B48" dT="2025-08-05T14:20:10.87" personId="{6DE328F0-CD71-4669-AC73-2126D498AEA2}" id="{55311B5D-4434-4905-8E75-9728073F145C}">
    <text>Assuming this is packaging up the app in a turbotax light flow, no new screens just guided tutorial?</text>
  </threadedComment>
  <threadedComment ref="B55" dT="2025-08-05T14:47:51.64" personId="{6DE328F0-CD71-4669-AC73-2126D498AEA2}" id="{18BA3AB0-AF4A-43EF-9171-15AA0606D58C}">
    <text>Same screen/ui, assuming additional change-tracking table for audience.</text>
  </threadedComment>
  <threadedComment ref="B60" dT="2025-08-05T14:53:38.25" personId="{6DE328F0-CD71-4669-AC73-2126D498AEA2}" id="{DDBF9821-8254-4D3F-82B9-269FD534AA37}">
    <text>Assumed broad requirement for system, with key workflows elevated to traceability across the system.</text>
  </threadedComment>
  <threadedComment ref="B61" dT="2025-08-05T14:58:50.15" personId="{6DE328F0-CD71-4669-AC73-2126D498AEA2}" id="{9E0CAF83-D2FB-4E42-92F7-C67051C66AE6}">
    <text>@Sreenath Kurupath  - please review the marketplace capability end to end to ensure this is articulated accurately.</text>
    <mentions>
      <mention mentionpersonId="{EDD82ECF-4724-AC44-AEE4-745CB01E9447}" mentionId="{59AA2E49-3F84-46E3-B65F-4B6562FF378A}" startIndex="0" length="18"/>
    </mentions>
  </threadedComment>
  <threadedComment ref="B62" dT="2025-08-05T14:58:50.15" personId="{6DE328F0-CD71-4669-AC73-2126D498AEA2}" id="{24F2938D-EB54-4BB0-9BC0-A711D6D06ADD}">
    <text>@Sreenath Kurupath  - please review the marketplace capability end to end to ensure this is articulated accurately.</text>
    <mentions>
      <mention mentionpersonId="{EDD82ECF-4724-AC44-AEE4-745CB01E9447}" mentionId="{C36B4868-BCBD-4932-854C-EF6C6BABA757}" startIndex="0" length="18"/>
    </mentions>
  </threadedComment>
  <threadedComment ref="B63" dT="2025-08-05T14:58:50.15" personId="{6DE328F0-CD71-4669-AC73-2126D498AEA2}" id="{84E508EA-B40F-4302-AD74-1F5FBCD1F4B8}">
    <text>@Sreenath Kurupath  - please review the marketplace capability end to end to ensure this is articulated accurately.</text>
    <mentions>
      <mention mentionpersonId="{EDD82ECF-4724-AC44-AEE4-745CB01E9447}" mentionId="{9BCB15BF-5D31-49DE-B4D8-884B1E69064F}" startIndex="0" length="18"/>
    </mentions>
  </threadedComment>
  <threadedComment ref="B64" dT="2025-08-05T14:58:50.15" personId="{6DE328F0-CD71-4669-AC73-2126D498AEA2}" id="{CBDB861A-D88D-46F8-A1B1-84689AB0E003}">
    <text>@Sreenath Kurupath  - please review the marketplace capability end to end to ensure this is articulated accurately.</text>
    <mentions>
      <mention mentionpersonId="{EDD82ECF-4724-AC44-AEE4-745CB01E9447}" mentionId="{213F40C9-F0B9-4045-AAAE-E105B47646EE}" startIndex="0" length="18"/>
    </mentions>
  </threadedComment>
  <threadedComment ref="B65" dT="2025-08-05T14:58:50.15" personId="{6DE328F0-CD71-4669-AC73-2126D498AEA2}" id="{D414743D-41C3-4BA4-8928-7DBF9C462AB5}">
    <text>@Sreenath Kurupath  - please review the marketplace capability end to end to ensure this is articulated accurately.</text>
    <mentions>
      <mention mentionpersonId="{EDD82ECF-4724-AC44-AEE4-745CB01E9447}" mentionId="{0412CCEF-546A-49EF-897B-DD9453F6BD3D}" startIndex="0" length="18"/>
    </mentions>
  </threadedComment>
  <threadedComment ref="B66" dT="2025-08-05T14:58:50.15" personId="{6DE328F0-CD71-4669-AC73-2126D498AEA2}" id="{D00CCB75-AE07-40C4-89F8-F9BBD1FFA335}">
    <text>@Sreenath Kurupath  - please review the marketplace capability end to end to ensure this is articulated accurately.</text>
    <mentions>
      <mention mentionpersonId="{EDD82ECF-4724-AC44-AEE4-745CB01E9447}" mentionId="{5AF3850E-C539-42F9-B26A-BAFE54DF24DC}" startIndex="0" length="18"/>
    </mentions>
  </threadedComment>
  <threadedComment ref="E77" dT="2025-08-06T16:22:24.77" personId="{6DE328F0-CD71-4669-AC73-2126D498AEA2}" id="{BDDA72D0-F4BE-4FA7-83B0-92B0A0556E92}">
    <text>Back-end for MVP.</text>
  </threadedComment>
</ThreadedComments>
</file>

<file path=xl/threadedComments/threadedComment3.xml><?xml version="1.0" encoding="utf-8"?>
<ThreadedComments xmlns="http://schemas.microsoft.com/office/spreadsheetml/2018/threadedcomments" xmlns:x="http://schemas.openxmlformats.org/spreadsheetml/2006/main">
  <threadedComment ref="M2" dT="2025-07-31T14:18:32.36" personId="{6DE328F0-CD71-4669-AC73-2126D498AEA2}" id="{1947C2B0-0E73-42E0-80CA-AAED507D88E0}">
    <text>Examples to demonstrate - need to align on T-Shirt to Eng Weeks mapping</text>
  </threadedComment>
  <threadedComment ref="K5" dT="2025-08-05T12:45:58.52" personId="{6DE328F0-CD71-4669-AC73-2126D498AEA2}" id="{DC1DF7E2-F817-46AC-B71C-6A20AE87546F}">
    <text>Excludes bombora integrations, as those are under data integration feature for S3/bucket</text>
  </threadedComment>
  <threadedComment ref="K5" dT="2025-08-05T12:51:02.62" personId="{6DE328F0-CD71-4669-AC73-2126D498AEA2}" id="{49CAB8D5-EF80-4831-806A-137751E475DC}" parentId="{DC1DF7E2-F817-46AC-B71C-6A20AE87546F}">
    <text xml:space="preserve">This still has integrate integration, need to subtract 1 and add it to integration feature. </text>
  </threadedComment>
  <threadedComment ref="N5" dT="2025-08-07T13:58:25.68" personId="{6DE328F0-CD71-4669-AC73-2126D498AEA2}" id="{C9FBCA78-25AE-4E72-B971-2C014DB08165}">
    <text>Assumes we lean up scope.</text>
  </threadedComment>
  <threadedComment ref="D7" dT="2025-08-04T17:21:24.66" personId="{6DE328F0-CD71-4669-AC73-2126D498AEA2}" id="{62755E67-64F9-4252-93C4-0BF4C91ED237}">
    <text>Is manual recon via UI or other means?</text>
  </threadedComment>
  <threadedComment ref="D7" dT="2025-08-04T17:25:28.45" personId="{FF9582BC-59FD-B147-AAE2-0E8578DB7B83}" id="{855EE52C-586B-D94F-BD86-9072AF5A795C}" parentId="{62755E67-64F9-4252-93C4-0BF4C91ED237}">
    <text>@Nate Williams manual via UI</text>
    <mentions>
      <mention mentionpersonId="{B2CA90DD-91DF-A44F-AE72-FC7CED2D7E77}" mentionId="{5D53DABD-C6C1-E444-AFD5-01645E15B41B}" startIndex="0" length="14"/>
    </mentions>
  </threadedComment>
  <threadedComment ref="C13" dT="2025-07-31T14:35:09.37" personId="{6DE328F0-CD71-4669-AC73-2126D498AEA2}" id="{446E32C5-41A9-40AD-A1F2-4FF79D017711}">
    <text>Changed from bombora to capability of Audience Field Mapping Service and flagging bombora, etc as tables/dependencies.</text>
  </threadedComment>
  <threadedComment ref="M14" dT="2025-08-05T20:09:09.27" personId="{6DE328F0-CD71-4669-AC73-2126D498AEA2}" id="{76649BCE-B7A8-43C4-AB6C-3731B5A1A33C}">
    <text>Medium due to workflow.</text>
  </threadedComment>
  <threadedComment ref="C21" dT="2025-08-05T13:28:29.73" personId="{6DE328F0-CD71-4669-AC73-2126D498AEA2}" id="{EA619066-459D-4AB9-978A-0409939EC6C5}">
    <text>@Sreenath Kurupath  - shouldn’t this be a TTD data integration story to avoid redundancy?</text>
    <mentions>
      <mention mentionpersonId="{EDD82ECF-4724-AC44-AEE4-745CB01E9447}" mentionId="{F9E553CF-F9F9-4DF8-AD7E-CC7532D35CBD}" startIndex="0" length="18"/>
    </mentions>
  </threadedComment>
  <threadedComment ref="C23" dT="2025-08-06T20:49:22.08" personId="{6DE328F0-CD71-4669-AC73-2126D498AEA2}" id="{AE744C84-CCFF-4E96-ADDD-3DDD39FAF9CB}">
    <text>Remove UID2 from feature name, strictly identity for MVP.</text>
  </threadedComment>
  <threadedComment ref="C28" dT="2025-08-06T20:58:49.52" personId="{6DE328F0-CD71-4669-AC73-2126D498AEA2}" id="{1AD51FEC-8213-4DDD-8BDB-8C89FE4E7BF1}">
    <text>No bulk mvp</text>
  </threadedComment>
  <threadedComment ref="D32" dT="2025-08-04T19:11:45.54" personId="{6DE328F0-CD71-4669-AC73-2126D498AEA2}" id="{3222F412-E817-4910-9C78-D530819249FD}">
    <text>Added program configuration for pre-sales</text>
  </threadedComment>
  <threadedComment ref="B33" dT="2025-08-04T19:03:06.24" personId="{6DE328F0-CD71-4669-AC73-2126D498AEA2}" id="{C1A8F112-F6F1-417D-8DDF-1CB891A59AC3}">
    <text xml:space="preserve">I’m struggling with breaking apart salesforce as a separate sync apart from user functionality. If we do this for salesforce, we should do for all data sources but then we mix with a UI capability with this. </text>
  </threadedComment>
  <threadedComment ref="D40" dT="2025-08-06T21:19:09.31" personId="{6DE328F0-CD71-4669-AC73-2126D498AEA2}" id="{000F687F-A68A-4576-995E-5B06894E39AC}">
    <text>Early test results manually, fast.</text>
  </threadedComment>
  <threadedComment ref="C52" dT="2025-08-05T15:21:26.76" personId="{6DE328F0-CD71-4669-AC73-2126D498AEA2}" id="{9785EEAD-17F0-4057-AC1E-09130B57252D}">
    <text>@Sreenath Kurupath  - redundant to REDS story in data integration.</text>
    <mentions>
      <mention mentionpersonId="{EDD82ECF-4724-AC44-AEE4-745CB01E9447}" mentionId="{331EAA56-F3BC-4D11-923A-4F346AD9D197}" startIndex="0" length="18"/>
    </mentions>
  </threadedComment>
</ThreadedComments>
</file>

<file path=xl/threadedComments/threadedComment4.xml><?xml version="1.0" encoding="utf-8"?>
<ThreadedComments xmlns="http://schemas.microsoft.com/office/spreadsheetml/2018/threadedcomments" xmlns:x="http://schemas.openxmlformats.org/spreadsheetml/2006/main">
  <threadedComment ref="B14" dT="2025-07-31T14:18:32.36" personId="{6DE328F0-CD71-4669-AC73-2126D498AEA2}" id="{5B7FB87B-D562-483B-91FB-DF85A296171A}">
    <text>Examples to demonstrate - need to align on T-Shirt to Eng Weeks mapping</text>
  </threadedComment>
</ThreadedComments>
</file>

<file path=xl/threadedComments/threadedComment5.xml><?xml version="1.0" encoding="utf-8"?>
<ThreadedComments xmlns="http://schemas.microsoft.com/office/spreadsheetml/2018/threadedcomments" xmlns:x="http://schemas.openxmlformats.org/spreadsheetml/2006/main">
  <threadedComment ref="C2" dT="2025-08-04T19:38:44.77" personId="{6DE328F0-CD71-4669-AC73-2126D498AEA2}" id="{BE37BDBD-60B3-4FFF-8F36-CCA547CCFCEB}">
    <text>Less media marketplace.</text>
  </threadedComment>
  <threadedComment ref="C3" dT="2025-08-04T19:37:35.54" personId="{6DE328F0-CD71-4669-AC73-2126D498AEA2}" id="{FDDDE166-054A-4F69-8676-53A9C8CE8D26}">
    <text>All tables, integrations w/ third parties, less media marketplace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hyperlink" Target="https://miro.com/app/board/uXjVIkjtAqk=/?userEmail=nate.williams@bounteous.com&amp;track=true&amp;utm_source=notification&amp;utm_medium=email&amp;utm_campaign=add-to-board&amp;utm_content=go-to-board&amp;lid=6e2oe7utvsa4" TargetMode="External"/><Relationship Id="rId6" Type="http://schemas.microsoft.com/office/2019/04/relationships/documenttask" Target="../documenttasks/documenttask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 Id="rId4" Type="http://schemas.microsoft.com/office/2019/04/relationships/documenttask" Target="../documenttasks/documenttask2.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19CF7-38FA-3641-A51C-1E9EC2BCCC62}">
  <dimension ref="B2:N63"/>
  <sheetViews>
    <sheetView showGridLines="0" tabSelected="1" zoomScale="115" zoomScaleNormal="130" workbookViewId="0">
      <pane xSplit="3" ySplit="2" topLeftCell="D29" activePane="bottomRight" state="frozen"/>
      <selection pane="bottomRight" activeCell="D25" sqref="D25"/>
      <selection pane="bottomLeft" activeCell="A2" sqref="A2"/>
      <selection pane="topRight" activeCell="D1" sqref="D1"/>
    </sheetView>
  </sheetViews>
  <sheetFormatPr defaultColWidth="10.875" defaultRowHeight="14.1" outlineLevelCol="2"/>
  <cols>
    <col min="1" max="1" width="10.875" style="3" bestFit="1" customWidth="1"/>
    <col min="2" max="2" width="21.5" style="3" bestFit="1" customWidth="1"/>
    <col min="3" max="3" width="44.625" style="3" bestFit="1" customWidth="1"/>
    <col min="4" max="4" width="59" style="3" customWidth="1"/>
    <col min="5" max="5" width="16.625" style="3" customWidth="1"/>
    <col min="6" max="7" width="19.5" style="3" customWidth="1" outlineLevel="1"/>
    <col min="8" max="8" width="21.375" style="3" customWidth="1" outlineLevel="1"/>
    <col min="9" max="10" width="14" style="3" customWidth="1" outlineLevel="1"/>
    <col min="11" max="12" width="10.875" style="3" customWidth="1" outlineLevel="2"/>
    <col min="13" max="16384" width="10.875" style="3"/>
  </cols>
  <sheetData>
    <row r="2" spans="2:12" ht="15">
      <c r="B2" s="1" t="s">
        <v>0</v>
      </c>
      <c r="C2" s="18" t="s">
        <v>1</v>
      </c>
      <c r="D2" s="1" t="s">
        <v>2</v>
      </c>
      <c r="E2" s="1" t="s">
        <v>3</v>
      </c>
      <c r="F2" s="1" t="s">
        <v>4</v>
      </c>
      <c r="G2" s="1" t="s">
        <v>5</v>
      </c>
      <c r="H2" s="1" t="s">
        <v>6</v>
      </c>
      <c r="I2" s="1" t="s">
        <v>7</v>
      </c>
      <c r="J2" s="1" t="s">
        <v>8</v>
      </c>
      <c r="K2" s="1" t="s">
        <v>9</v>
      </c>
      <c r="L2" s="1" t="s">
        <v>10</v>
      </c>
    </row>
    <row r="3" spans="2:12" ht="113.25" customHeight="1">
      <c r="B3" s="2" t="s">
        <v>11</v>
      </c>
      <c r="C3" s="19" t="s">
        <v>12</v>
      </c>
      <c r="D3" s="2" t="s">
        <v>13</v>
      </c>
      <c r="E3" s="2" t="s">
        <v>14</v>
      </c>
      <c r="F3" s="2" t="s">
        <v>15</v>
      </c>
      <c r="G3" s="2" t="s">
        <v>15</v>
      </c>
      <c r="H3" s="2" t="s">
        <v>16</v>
      </c>
      <c r="I3" s="2" t="e">
        <f>+SUMIFS([1]Traceability!$E:$E,[1]Traceability!$C:$C,"UI/Screen",[1]Traceability!$B:$B,'TANNER Use Cases &amp; Features'!$C3)</f>
        <v>#VALUE!</v>
      </c>
      <c r="J3" s="2" t="e">
        <f>+SUMIFS([1]Traceability!$E:$E,[1]Traceability!$C:$C,"Table/Integration",[1]Traceability!$B:$B,'TANNER Use Cases &amp; Features'!$C3)</f>
        <v>#VALUE!</v>
      </c>
      <c r="K3" s="4" t="s">
        <v>17</v>
      </c>
      <c r="L3" s="4">
        <f>+IFERROR(VLOOKUP($K3,'[1]T-Shirt'!$B:$C,2,0),"")</f>
        <v>1</v>
      </c>
    </row>
    <row r="4" spans="2:12" ht="86.25" customHeight="1">
      <c r="B4" s="14" t="s">
        <v>11</v>
      </c>
      <c r="C4" s="20" t="s">
        <v>18</v>
      </c>
      <c r="D4" s="14" t="s">
        <v>19</v>
      </c>
      <c r="E4" s="14" t="s">
        <v>14</v>
      </c>
      <c r="F4" s="14" t="s">
        <v>20</v>
      </c>
      <c r="G4" s="14" t="s">
        <v>21</v>
      </c>
      <c r="H4" s="14" t="s">
        <v>22</v>
      </c>
      <c r="I4" s="2" t="e">
        <f>+SUMIFS([1]Traceability!$E:$E,[1]Traceability!$C:$C,"UI/Screen",[1]Traceability!$B:$B,'TANNER Use Cases &amp; Features'!$C4)</f>
        <v>#VALUE!</v>
      </c>
      <c r="J4" s="2" t="e">
        <f>+SUMIFS([1]Traceability!$E:$E,[1]Traceability!$C:$C,"Table/Integration",[1]Traceability!$B:$B,'TANNER Use Cases &amp; Features'!$C4)</f>
        <v>#VALUE!</v>
      </c>
      <c r="K4" s="4" t="s">
        <v>23</v>
      </c>
      <c r="L4" s="4">
        <f>+IFERROR(VLOOKUP($K4,'[1]T-Shirt'!$B:$C,2,0),"")</f>
        <v>4</v>
      </c>
    </row>
    <row r="5" spans="2:12" ht="134.1" customHeight="1">
      <c r="B5" s="14" t="s">
        <v>11</v>
      </c>
      <c r="C5" s="20" t="s">
        <v>24</v>
      </c>
      <c r="D5" s="14" t="s">
        <v>25</v>
      </c>
      <c r="E5" s="34" t="s">
        <v>14</v>
      </c>
      <c r="F5" s="14" t="s">
        <v>26</v>
      </c>
      <c r="G5" s="14" t="s">
        <v>27</v>
      </c>
      <c r="H5" s="14">
        <v>1.2</v>
      </c>
      <c r="I5" s="2" t="e">
        <f>+SUMIFS([1]Traceability!$E:$E,[1]Traceability!$C:$C,"UI/Screen",[1]Traceability!$B:$B,'TANNER Use Cases &amp; Features'!$C5)</f>
        <v>#VALUE!</v>
      </c>
      <c r="J5" s="2" t="e">
        <f>+SUMIFS([1]Traceability!$E:$E,[1]Traceability!$C:$C,"Table/Integration",[1]Traceability!$B:$B,'TANNER Use Cases &amp; Features'!$C5)</f>
        <v>#VALUE!</v>
      </c>
      <c r="K5" s="4" t="s">
        <v>28</v>
      </c>
      <c r="L5" s="4">
        <f>+IFERROR(VLOOKUP($K5,'[1]T-Shirt'!$B:$C,2,0),"")</f>
        <v>2</v>
      </c>
    </row>
    <row r="6" spans="2:12" ht="30">
      <c r="B6" s="2" t="s">
        <v>11</v>
      </c>
      <c r="C6" s="19" t="s">
        <v>29</v>
      </c>
      <c r="D6" s="2" t="s">
        <v>30</v>
      </c>
      <c r="E6" s="2" t="s">
        <v>14</v>
      </c>
      <c r="F6" s="2">
        <v>1.2</v>
      </c>
      <c r="G6" s="2"/>
      <c r="H6" s="2">
        <v>1.5</v>
      </c>
      <c r="I6" s="2" t="e">
        <f>+SUMIFS([1]Traceability!$E:$E,[1]Traceability!$C:$C,"UI/Screen",[1]Traceability!$B:$B,'TANNER Use Cases &amp; Features'!$C6)</f>
        <v>#VALUE!</v>
      </c>
      <c r="J6" s="2" t="e">
        <f>+SUMIFS([1]Traceability!$E:$E,[1]Traceability!$C:$C,"Table/Integration",[1]Traceability!$B:$B,'TANNER Use Cases &amp; Features'!$C6)</f>
        <v>#VALUE!</v>
      </c>
      <c r="K6" s="4" t="s">
        <v>17</v>
      </c>
      <c r="L6" s="4">
        <f>+IFERROR(VLOOKUP($K6,'[1]T-Shirt'!$B:$C,2,0),"")</f>
        <v>1</v>
      </c>
    </row>
    <row r="7" spans="2:12" ht="150">
      <c r="B7" s="2" t="s">
        <v>11</v>
      </c>
      <c r="C7" s="19" t="s">
        <v>31</v>
      </c>
      <c r="D7" s="2" t="s">
        <v>32</v>
      </c>
      <c r="E7" s="2" t="s">
        <v>14</v>
      </c>
      <c r="F7" s="2" t="s">
        <v>33</v>
      </c>
      <c r="G7" s="2" t="s">
        <v>34</v>
      </c>
      <c r="H7" s="2">
        <v>2.4</v>
      </c>
      <c r="I7" s="2" t="e">
        <f>+SUMIFS([1]Traceability!$E:$E,[1]Traceability!$C:$C,"UI/Screen",[1]Traceability!$B:$B,'TANNER Use Cases &amp; Features'!$C7)</f>
        <v>#VALUE!</v>
      </c>
      <c r="J7" s="2" t="e">
        <f>+SUMIFS([1]Traceability!$E:$E,[1]Traceability!$C:$C,"Table/Integration",[1]Traceability!$B:$B,'TANNER Use Cases &amp; Features'!$C7)</f>
        <v>#VALUE!</v>
      </c>
      <c r="K7" s="4" t="s">
        <v>17</v>
      </c>
      <c r="L7" s="4">
        <f>+IFERROR(VLOOKUP($K7,'[1]T-Shirt'!$B:$C,2,0),"")</f>
        <v>1</v>
      </c>
    </row>
    <row r="8" spans="2:12" ht="71.099999999999994" customHeight="1">
      <c r="B8" s="52" t="s">
        <v>11</v>
      </c>
      <c r="C8" s="53" t="s">
        <v>35</v>
      </c>
      <c r="D8" s="52" t="s">
        <v>36</v>
      </c>
      <c r="E8" s="52" t="s">
        <v>14</v>
      </c>
      <c r="F8" s="52" t="s">
        <v>33</v>
      </c>
      <c r="G8" s="52" t="s">
        <v>34</v>
      </c>
      <c r="H8" s="52"/>
      <c r="I8" s="52">
        <v>0</v>
      </c>
      <c r="J8" s="52"/>
      <c r="K8" s="54"/>
      <c r="L8" s="54"/>
    </row>
    <row r="9" spans="2:12" ht="71.099999999999994" customHeight="1">
      <c r="B9" s="52" t="s">
        <v>11</v>
      </c>
      <c r="C9" s="53" t="s">
        <v>37</v>
      </c>
      <c r="D9" s="52" t="s">
        <v>38</v>
      </c>
      <c r="E9" s="52" t="s">
        <v>14</v>
      </c>
      <c r="F9" s="52" t="s">
        <v>33</v>
      </c>
      <c r="G9" s="52" t="s">
        <v>34</v>
      </c>
      <c r="H9" s="52"/>
      <c r="I9" s="52">
        <v>0</v>
      </c>
      <c r="J9" s="52"/>
      <c r="K9" s="54"/>
      <c r="L9" s="54"/>
    </row>
    <row r="10" spans="2:12" ht="60">
      <c r="B10" s="2" t="s">
        <v>39</v>
      </c>
      <c r="C10" s="19" t="s">
        <v>40</v>
      </c>
      <c r="D10" s="2" t="s">
        <v>41</v>
      </c>
      <c r="E10" s="2" t="s">
        <v>14</v>
      </c>
      <c r="F10" s="2"/>
      <c r="G10" s="2"/>
      <c r="H10" s="2" t="s">
        <v>42</v>
      </c>
      <c r="I10" s="2" t="e">
        <f>+SUMIFS([1]Traceability!$E:$E,[1]Traceability!$C:$C,"UI/Screen",[1]Traceability!$B:$B,'TANNER Use Cases &amp; Features'!$C10)</f>
        <v>#VALUE!</v>
      </c>
      <c r="J10" s="2" t="e">
        <f>+SUMIFS([1]Traceability!$E:$E,[1]Traceability!$C:$C,"Table/Integration",[1]Traceability!$B:$B,'TANNER Use Cases &amp; Features'!$C10)</f>
        <v>#VALUE!</v>
      </c>
      <c r="K10" s="4" t="s">
        <v>28</v>
      </c>
      <c r="L10" s="4">
        <f>+IFERROR(VLOOKUP($K10,'[1]T-Shirt'!$B:$C,2,0),"")</f>
        <v>2</v>
      </c>
    </row>
    <row r="11" spans="2:12" ht="45">
      <c r="B11" s="2" t="s">
        <v>39</v>
      </c>
      <c r="C11" s="19" t="s">
        <v>43</v>
      </c>
      <c r="D11" s="2" t="s">
        <v>44</v>
      </c>
      <c r="E11" s="2" t="s">
        <v>14</v>
      </c>
      <c r="F11" s="2" t="s">
        <v>45</v>
      </c>
      <c r="G11" s="2"/>
      <c r="H11" s="2" t="s">
        <v>46</v>
      </c>
      <c r="I11" s="2" t="e">
        <f>+SUMIFS([1]Traceability!$E:$E,[1]Traceability!$C:$C,"UI/Screen",[1]Traceability!$B:$B,'TANNER Use Cases &amp; Features'!$C11)</f>
        <v>#VALUE!</v>
      </c>
      <c r="J11" s="2" t="e">
        <f>+SUMIFS([1]Traceability!$E:$E,[1]Traceability!$C:$C,"Table/Integration",[1]Traceability!$B:$B,'TANNER Use Cases &amp; Features'!$C11)</f>
        <v>#VALUE!</v>
      </c>
      <c r="K11" s="4" t="s">
        <v>17</v>
      </c>
      <c r="L11" s="4">
        <f>+IFERROR(VLOOKUP($K11,'[1]T-Shirt'!$B:$C,2,0),"")</f>
        <v>1</v>
      </c>
    </row>
    <row r="12" spans="2:12" ht="45">
      <c r="B12" s="2" t="s">
        <v>39</v>
      </c>
      <c r="C12" s="19" t="s">
        <v>47</v>
      </c>
      <c r="D12" s="2" t="s">
        <v>48</v>
      </c>
      <c r="E12" s="2" t="s">
        <v>14</v>
      </c>
      <c r="F12" s="2" t="s">
        <v>49</v>
      </c>
      <c r="G12" s="2" t="s">
        <v>50</v>
      </c>
      <c r="H12" s="2">
        <v>2.4</v>
      </c>
      <c r="I12" s="2" t="e">
        <f>+SUMIFS([1]Traceability!$E:$E,[1]Traceability!$C:$C,"UI/Screen",[1]Traceability!$B:$B,'TANNER Use Cases &amp; Features'!$C12)</f>
        <v>#VALUE!</v>
      </c>
      <c r="J12" s="2" t="e">
        <f>+SUMIFS([1]Traceability!$E:$E,[1]Traceability!$C:$C,"Table/Integration",[1]Traceability!$B:$B,'TANNER Use Cases &amp; Features'!$C12)</f>
        <v>#VALUE!</v>
      </c>
      <c r="K12" s="4" t="s">
        <v>17</v>
      </c>
      <c r="L12" s="4">
        <f>+IFERROR(VLOOKUP($K12,'[1]T-Shirt'!$B:$C,2,0),"")</f>
        <v>1</v>
      </c>
    </row>
    <row r="13" spans="2:12" ht="60">
      <c r="B13" s="2" t="s">
        <v>39</v>
      </c>
      <c r="C13" s="19" t="s">
        <v>51</v>
      </c>
      <c r="D13" s="2" t="s">
        <v>52</v>
      </c>
      <c r="E13" s="2" t="s">
        <v>14</v>
      </c>
      <c r="F13" s="2" t="s">
        <v>53</v>
      </c>
      <c r="G13" s="2" t="s">
        <v>54</v>
      </c>
      <c r="H13" s="2">
        <v>1.5</v>
      </c>
      <c r="I13" s="2" t="e">
        <f>+SUMIFS([1]Traceability!$E:$E,[1]Traceability!$C:$C,"UI/Screen",[1]Traceability!$B:$B,'TANNER Use Cases &amp; Features'!$C13)</f>
        <v>#VALUE!</v>
      </c>
      <c r="J13" s="2" t="e">
        <f>+SUMIFS([1]Traceability!$E:$E,[1]Traceability!$C:$C,"Table/Integration",[1]Traceability!$B:$B,'TANNER Use Cases &amp; Features'!$C13)</f>
        <v>#VALUE!</v>
      </c>
      <c r="K13" s="4" t="s">
        <v>17</v>
      </c>
      <c r="L13" s="4">
        <f>+IFERROR(VLOOKUP($K13,'[1]T-Shirt'!$B:$C,2,0),"")</f>
        <v>1</v>
      </c>
    </row>
    <row r="14" spans="2:12" ht="30">
      <c r="B14" s="52" t="s">
        <v>39</v>
      </c>
      <c r="C14" s="53" t="s">
        <v>55</v>
      </c>
      <c r="D14" s="52" t="s">
        <v>56</v>
      </c>
      <c r="E14" s="52" t="s">
        <v>14</v>
      </c>
      <c r="F14" s="52" t="s">
        <v>57</v>
      </c>
      <c r="G14" s="52"/>
      <c r="H14" s="52"/>
      <c r="I14" s="52"/>
      <c r="J14" s="52"/>
      <c r="K14" s="54"/>
      <c r="L14" s="54"/>
    </row>
    <row r="15" spans="2:12" ht="210">
      <c r="B15" s="2" t="s">
        <v>39</v>
      </c>
      <c r="C15" s="19" t="s">
        <v>58</v>
      </c>
      <c r="D15" s="2" t="s">
        <v>59</v>
      </c>
      <c r="E15" s="32" t="s">
        <v>60</v>
      </c>
      <c r="F15" s="2" t="s">
        <v>61</v>
      </c>
      <c r="G15" s="2" t="s">
        <v>50</v>
      </c>
      <c r="H15" s="2"/>
      <c r="I15" s="2" t="e">
        <f>+SUMIFS([1]Traceability!$E:$E,[1]Traceability!$C:$C,"UI/Screen",[1]Traceability!$B:$B,'TANNER Use Cases &amp; Features'!$C15)</f>
        <v>#VALUE!</v>
      </c>
      <c r="J15" s="2" t="e">
        <f>+SUMIFS([1]Traceability!$E:$E,[1]Traceability!$C:$C,"Table/Integration",[1]Traceability!$B:$B,'TANNER Use Cases &amp; Features'!$C15)</f>
        <v>#VALUE!</v>
      </c>
      <c r="K15" s="4" t="s">
        <v>23</v>
      </c>
      <c r="L15" s="4">
        <f>+IFERROR(VLOOKUP($K15,'[1]T-Shirt'!$B:$C,2,0),"")</f>
        <v>4</v>
      </c>
    </row>
    <row r="16" spans="2:12" ht="75">
      <c r="B16" s="2" t="s">
        <v>39</v>
      </c>
      <c r="C16" s="19" t="s">
        <v>62</v>
      </c>
      <c r="D16" s="2" t="s">
        <v>63</v>
      </c>
      <c r="E16" s="2" t="s">
        <v>14</v>
      </c>
      <c r="F16" s="2"/>
      <c r="G16" s="2"/>
      <c r="H16" s="2"/>
      <c r="I16" s="2" t="e">
        <f>+SUMIFS([1]Traceability!$E:$E,[1]Traceability!$C:$C,"UI/Screen",[1]Traceability!$B:$B,'TANNER Use Cases &amp; Features'!$C16)</f>
        <v>#VALUE!</v>
      </c>
      <c r="J16" s="2" t="e">
        <f>+SUMIFS([1]Traceability!$E:$E,[1]Traceability!$C:$C,"Table/Integration",[1]Traceability!$B:$B,'TANNER Use Cases &amp; Features'!$C16)</f>
        <v>#VALUE!</v>
      </c>
      <c r="K16" s="4" t="s">
        <v>17</v>
      </c>
      <c r="L16" s="4">
        <f>+IFERROR(VLOOKUP($K16,'[1]T-Shirt'!$B:$C,2,0),"")</f>
        <v>1</v>
      </c>
    </row>
    <row r="17" spans="2:13" ht="87" customHeight="1">
      <c r="B17" s="2" t="s">
        <v>39</v>
      </c>
      <c r="C17" s="19" t="s">
        <v>64</v>
      </c>
      <c r="D17" s="2" t="s">
        <v>65</v>
      </c>
      <c r="E17" s="2" t="s">
        <v>60</v>
      </c>
      <c r="F17" s="2" t="s">
        <v>66</v>
      </c>
      <c r="G17" s="2" t="s">
        <v>66</v>
      </c>
      <c r="H17" s="2"/>
      <c r="I17" s="16" t="e">
        <f>+SUMIFS([1]Traceability!$E:$E,[1]Traceability!$C:$C,"UI/Screen",[1]Traceability!$B:$B,'TANNER Use Cases &amp; Features'!$C17)</f>
        <v>#VALUE!</v>
      </c>
      <c r="J17" s="16" t="e">
        <f>+SUMIFS([1]Traceability!$E:$E,[1]Traceability!$C:$C,"Table/Integration",[1]Traceability!$B:$B,'TANNER Use Cases &amp; Features'!$C17)</f>
        <v>#VALUE!</v>
      </c>
      <c r="K17" s="4" t="s">
        <v>28</v>
      </c>
      <c r="L17" s="4">
        <f>+IFERROR(VLOOKUP($K17,'[1]T-Shirt'!$B:$C,2,0),"")</f>
        <v>2</v>
      </c>
    </row>
    <row r="18" spans="2:13" ht="45">
      <c r="B18" s="2" t="s">
        <v>39</v>
      </c>
      <c r="C18" s="2" t="s">
        <v>67</v>
      </c>
      <c r="D18" s="5" t="s">
        <v>68</v>
      </c>
      <c r="E18" s="33" t="s">
        <v>14</v>
      </c>
      <c r="F18" s="4"/>
      <c r="G18" s="4"/>
      <c r="H18" s="4"/>
      <c r="I18" s="4"/>
      <c r="J18" s="4"/>
      <c r="K18" s="22" t="s">
        <v>17</v>
      </c>
      <c r="L18" s="4">
        <f>+IFERROR(VLOOKUP($K18,'[1]T-Shirt'!$B:$C,2,0),"")</f>
        <v>1</v>
      </c>
    </row>
    <row r="19" spans="2:13" ht="83.25" customHeight="1">
      <c r="B19" s="2" t="s">
        <v>69</v>
      </c>
      <c r="C19" s="19" t="s">
        <v>70</v>
      </c>
      <c r="D19" s="2" t="s">
        <v>71</v>
      </c>
      <c r="E19" s="2" t="s">
        <v>14</v>
      </c>
      <c r="F19" s="2" t="s">
        <v>72</v>
      </c>
      <c r="G19" s="2" t="s">
        <v>73</v>
      </c>
      <c r="H19" s="2" t="s">
        <v>74</v>
      </c>
      <c r="I19" s="37" t="e">
        <f>+SUMIFS([1]Traceability!$E:$E,[1]Traceability!$C:$C,"UI/Screen",[1]Traceability!$B:$B,'TANNER Use Cases &amp; Features'!$C19)</f>
        <v>#VALUE!</v>
      </c>
      <c r="J19" s="37" t="e">
        <f>+SUMIFS([1]Traceability!$E:$E,[1]Traceability!$C:$C,"Table/Integration",[1]Traceability!$B:$B,'TANNER Use Cases &amp; Features'!$C19)</f>
        <v>#VALUE!</v>
      </c>
      <c r="K19" s="4" t="s">
        <v>75</v>
      </c>
      <c r="L19" s="4">
        <f>+IFERROR(VLOOKUP($K19,'[1]T-Shirt'!$B:$C,2,0),"")</f>
        <v>8</v>
      </c>
      <c r="M19" s="3" t="s">
        <v>76</v>
      </c>
    </row>
    <row r="20" spans="2:13" ht="105">
      <c r="B20" s="2" t="s">
        <v>69</v>
      </c>
      <c r="C20" s="19" t="s">
        <v>77</v>
      </c>
      <c r="D20" s="2" t="s">
        <v>78</v>
      </c>
      <c r="E20" s="2" t="s">
        <v>14</v>
      </c>
      <c r="F20" s="2" t="s">
        <v>79</v>
      </c>
      <c r="G20" s="2" t="s">
        <v>80</v>
      </c>
      <c r="H20" s="2">
        <v>3.1</v>
      </c>
      <c r="I20" s="2" t="e">
        <f>+SUMIFS([1]Traceability!$E:$E,[1]Traceability!$C:$C,"UI/Screen",[1]Traceability!$B:$B,'TANNER Use Cases &amp; Features'!$C20)</f>
        <v>#VALUE!</v>
      </c>
      <c r="J20" s="2" t="e">
        <f>+SUMIFS([1]Traceability!$E:$E,[1]Traceability!$C:$C,"Table/Integration",[1]Traceability!$B:$B,'TANNER Use Cases &amp; Features'!$C20)</f>
        <v>#VALUE!</v>
      </c>
      <c r="K20" s="4" t="s">
        <v>81</v>
      </c>
      <c r="L20" s="4">
        <f>+IFERROR(VLOOKUP($K20,'[1]T-Shirt'!$B:$C,2,0),"")</f>
        <v>6</v>
      </c>
    </row>
    <row r="21" spans="2:13" ht="90">
      <c r="B21" s="2" t="s">
        <v>82</v>
      </c>
      <c r="C21" s="19" t="s">
        <v>83</v>
      </c>
      <c r="D21" s="2" t="s">
        <v>84</v>
      </c>
      <c r="E21" s="2" t="s">
        <v>14</v>
      </c>
      <c r="F21" s="2" t="s">
        <v>85</v>
      </c>
      <c r="G21" s="2" t="s">
        <v>85</v>
      </c>
      <c r="H21" s="2" t="s">
        <v>86</v>
      </c>
      <c r="I21" s="2" t="e">
        <f>+SUMIFS([1]Traceability!$E:$E,[1]Traceability!$C:$C,"UI/Screen",[1]Traceability!$B:$B,'TANNER Use Cases &amp; Features'!$C21)</f>
        <v>#VALUE!</v>
      </c>
      <c r="J21" s="2" t="e">
        <f>+SUMIFS([1]Traceability!$E:$E,[1]Traceability!$C:$C,"Table/Integration",[1]Traceability!$B:$B,'TANNER Use Cases &amp; Features'!$C21)</f>
        <v>#VALUE!</v>
      </c>
      <c r="K21" s="4" t="s">
        <v>17</v>
      </c>
      <c r="L21" s="4">
        <f>+IFERROR(VLOOKUP($K21,'[1]T-Shirt'!$B:$C,2,0),"")</f>
        <v>1</v>
      </c>
    </row>
    <row r="22" spans="2:13" ht="120">
      <c r="B22" s="2" t="s">
        <v>82</v>
      </c>
      <c r="C22" s="19" t="s">
        <v>87</v>
      </c>
      <c r="D22" s="2" t="s">
        <v>88</v>
      </c>
      <c r="E22" s="2" t="s">
        <v>14</v>
      </c>
      <c r="F22" s="2" t="s">
        <v>89</v>
      </c>
      <c r="G22" s="2" t="s">
        <v>89</v>
      </c>
      <c r="H22" s="2"/>
      <c r="I22" s="2" t="e">
        <f>+SUMIFS([1]Traceability!$E:$E,[1]Traceability!$C:$C,"UI/Screen",[1]Traceability!$B:$B,'TANNER Use Cases &amp; Features'!$C22)</f>
        <v>#VALUE!</v>
      </c>
      <c r="J22" s="2" t="e">
        <f>+SUMIFS([1]Traceability!$E:$E,[1]Traceability!$C:$C,"Table/Integration",[1]Traceability!$B:$B,'TANNER Use Cases &amp; Features'!$C22)</f>
        <v>#VALUE!</v>
      </c>
      <c r="K22" s="4" t="s">
        <v>17</v>
      </c>
      <c r="L22" s="4">
        <f>+IFERROR(VLOOKUP($K22,'[1]T-Shirt'!$B:$C,2,0),"")</f>
        <v>1</v>
      </c>
    </row>
    <row r="23" spans="2:13" ht="90">
      <c r="B23" s="2" t="s">
        <v>82</v>
      </c>
      <c r="C23" s="19" t="s">
        <v>90</v>
      </c>
      <c r="D23" s="2" t="s">
        <v>91</v>
      </c>
      <c r="E23" s="2" t="s">
        <v>14</v>
      </c>
      <c r="F23" s="2" t="s">
        <v>89</v>
      </c>
      <c r="G23" s="2" t="s">
        <v>89</v>
      </c>
      <c r="H23" s="2"/>
      <c r="I23" s="2" t="e">
        <f>+SUMIFS([1]Traceability!$E:$E,[1]Traceability!$C:$C,"UI/Screen",[1]Traceability!$B:$B,'TANNER Use Cases &amp; Features'!$C23)</f>
        <v>#VALUE!</v>
      </c>
      <c r="J23" s="2" t="e">
        <f>+SUMIFS([1]Traceability!$E:$E,[1]Traceability!$C:$C,"Table/Integration",[1]Traceability!$B:$B,'TANNER Use Cases &amp; Features'!$C23)</f>
        <v>#VALUE!</v>
      </c>
      <c r="K23" s="4" t="s">
        <v>17</v>
      </c>
      <c r="L23" s="4">
        <f>+IFERROR(VLOOKUP($K23,'[1]T-Shirt'!$B:$C,2,0),"")</f>
        <v>1</v>
      </c>
    </row>
    <row r="24" spans="2:13" ht="90">
      <c r="B24" s="2" t="s">
        <v>92</v>
      </c>
      <c r="C24" s="19" t="s">
        <v>93</v>
      </c>
      <c r="D24" s="2" t="s">
        <v>94</v>
      </c>
      <c r="E24" s="2" t="s">
        <v>14</v>
      </c>
      <c r="F24" s="2" t="s">
        <v>50</v>
      </c>
      <c r="G24" s="2" t="s">
        <v>50</v>
      </c>
      <c r="H24" s="2"/>
      <c r="I24" s="2" t="e">
        <f>+SUMIFS([1]Traceability!$E:$E,[1]Traceability!$C:$C,"UI/Screen",[1]Traceability!$B:$B,'TANNER Use Cases &amp; Features'!$C24)</f>
        <v>#VALUE!</v>
      </c>
      <c r="J24" s="2" t="e">
        <f>+SUMIFS([1]Traceability!$E:$E,[1]Traceability!$C:$C,"Table/Integration",[1]Traceability!$B:$B,'TANNER Use Cases &amp; Features'!$C24)</f>
        <v>#VALUE!</v>
      </c>
      <c r="K24" s="4" t="s">
        <v>17</v>
      </c>
      <c r="L24" s="4">
        <f>+IFERROR(VLOOKUP($K24,'[1]T-Shirt'!$B:$C,2,0),"")</f>
        <v>1</v>
      </c>
    </row>
    <row r="25" spans="2:13" ht="90">
      <c r="B25" s="2" t="s">
        <v>92</v>
      </c>
      <c r="C25" s="19" t="s">
        <v>95</v>
      </c>
      <c r="D25" s="2" t="s">
        <v>96</v>
      </c>
      <c r="E25" s="2" t="s">
        <v>14</v>
      </c>
      <c r="F25" s="2" t="s">
        <v>21</v>
      </c>
      <c r="G25" s="2" t="s">
        <v>97</v>
      </c>
      <c r="H25" s="2"/>
      <c r="I25" s="2" t="e">
        <f>+SUMIFS([1]Traceability!$E:$E,[1]Traceability!$C:$C,"UI/Screen",[1]Traceability!$B:$B,'TANNER Use Cases &amp; Features'!$C25)</f>
        <v>#VALUE!</v>
      </c>
      <c r="J25" s="2" t="e">
        <f>+SUMIFS([1]Traceability!$E:$E,[1]Traceability!$C:$C,"Table/Integration",[1]Traceability!$B:$B,'TANNER Use Cases &amp; Features'!$C25)</f>
        <v>#VALUE!</v>
      </c>
      <c r="K25" s="4" t="s">
        <v>28</v>
      </c>
      <c r="L25" s="4">
        <f>+IFERROR(VLOOKUP($K25,'[1]T-Shirt'!$B:$C,2,0),"")</f>
        <v>2</v>
      </c>
      <c r="M25" s="3" t="s">
        <v>98</v>
      </c>
    </row>
    <row r="26" spans="2:13" ht="60">
      <c r="B26" s="2" t="s">
        <v>92</v>
      </c>
      <c r="C26" s="19" t="s">
        <v>99</v>
      </c>
      <c r="D26" s="2" t="s">
        <v>100</v>
      </c>
      <c r="E26" s="2" t="s">
        <v>14</v>
      </c>
      <c r="F26" s="2" t="s">
        <v>21</v>
      </c>
      <c r="G26" s="2" t="s">
        <v>21</v>
      </c>
      <c r="H26" s="2">
        <v>1.5</v>
      </c>
      <c r="I26" s="2" t="e">
        <f>+SUMIFS([1]Traceability!$E:$E,[1]Traceability!$C:$C,"UI/Screen",[1]Traceability!$B:$B,'TANNER Use Cases &amp; Features'!$C26)</f>
        <v>#VALUE!</v>
      </c>
      <c r="J26" s="2" t="e">
        <f>+SUMIFS([1]Traceability!$E:$E,[1]Traceability!$C:$C,"Table/Integration",[1]Traceability!$B:$B,'TANNER Use Cases &amp; Features'!$C26)</f>
        <v>#VALUE!</v>
      </c>
      <c r="K26" s="4" t="s">
        <v>17</v>
      </c>
      <c r="L26" s="4">
        <f>+IFERROR(VLOOKUP($K26,'[1]T-Shirt'!$B:$C,2,0),"")</f>
        <v>1</v>
      </c>
    </row>
    <row r="27" spans="2:13" ht="75">
      <c r="B27" s="2" t="s">
        <v>92</v>
      </c>
      <c r="C27" s="19" t="s">
        <v>101</v>
      </c>
      <c r="D27" s="2" t="s">
        <v>102</v>
      </c>
      <c r="E27" s="2" t="s">
        <v>14</v>
      </c>
      <c r="F27" s="2" t="s">
        <v>50</v>
      </c>
      <c r="G27" s="2" t="s">
        <v>50</v>
      </c>
      <c r="H27" s="2"/>
      <c r="I27" s="2" t="e">
        <f>+SUMIFS([1]Traceability!$E:$E,[1]Traceability!$C:$C,"UI/Screen",[1]Traceability!$B:$B,'TANNER Use Cases &amp; Features'!$C27)</f>
        <v>#VALUE!</v>
      </c>
      <c r="J27" s="2" t="e">
        <f>+SUMIFS([1]Traceability!$E:$E,[1]Traceability!$C:$C,"Table/Integration",[1]Traceability!$B:$B,'TANNER Use Cases &amp; Features'!$C27)</f>
        <v>#VALUE!</v>
      </c>
      <c r="K27" s="4" t="s">
        <v>17</v>
      </c>
      <c r="L27" s="4">
        <f>+IFERROR(VLOOKUP($K27,'[1]T-Shirt'!$B:$C,2,0),"")</f>
        <v>1</v>
      </c>
    </row>
    <row r="28" spans="2:13" ht="45">
      <c r="B28" s="2" t="s">
        <v>103</v>
      </c>
      <c r="C28" s="19" t="s">
        <v>104</v>
      </c>
      <c r="D28" s="2" t="s">
        <v>105</v>
      </c>
      <c r="E28" s="2" t="s">
        <v>14</v>
      </c>
      <c r="F28" s="2" t="s">
        <v>66</v>
      </c>
      <c r="G28" s="2" t="s">
        <v>66</v>
      </c>
      <c r="H28" s="2"/>
      <c r="I28" s="2" t="e">
        <f>+SUMIFS([1]Traceability!$E:$E,[1]Traceability!$C:$C,"UI/Screen",[1]Traceability!$B:$B,'TANNER Use Cases &amp; Features'!$C28)</f>
        <v>#VALUE!</v>
      </c>
      <c r="J28" s="2" t="e">
        <f>+SUMIFS([1]Traceability!$E:$E,[1]Traceability!$C:$C,"Table/Integration",[1]Traceability!$B:$B,'TANNER Use Cases &amp; Features'!$C28)</f>
        <v>#VALUE!</v>
      </c>
      <c r="K28" s="4" t="s">
        <v>28</v>
      </c>
      <c r="L28" s="4">
        <f>+IFERROR(VLOOKUP($K28,'[1]T-Shirt'!$B:$C,2,0),"")</f>
        <v>2</v>
      </c>
    </row>
    <row r="29" spans="2:13" ht="30">
      <c r="B29" s="2" t="s">
        <v>103</v>
      </c>
      <c r="C29" s="19" t="s">
        <v>106</v>
      </c>
      <c r="D29" s="2" t="s">
        <v>107</v>
      </c>
      <c r="E29" s="2" t="s">
        <v>60</v>
      </c>
      <c r="F29" s="2">
        <v>5.0999999999999996</v>
      </c>
      <c r="G29" s="2"/>
      <c r="H29" s="2"/>
      <c r="I29" s="2" t="e">
        <f>+SUMIFS([1]Traceability!$E:$E,[1]Traceability!$C:$C,"UI/Screen",[1]Traceability!$B:$B,'TANNER Use Cases &amp; Features'!$C29)</f>
        <v>#VALUE!</v>
      </c>
      <c r="J29" s="2" t="e">
        <f>+SUMIFS([1]Traceability!$E:$E,[1]Traceability!$C:$C,"Table/Integration",[1]Traceability!$B:$B,'TANNER Use Cases &amp; Features'!$C29)</f>
        <v>#VALUE!</v>
      </c>
      <c r="K29" s="4" t="s">
        <v>17</v>
      </c>
      <c r="L29" s="4">
        <f>+IFERROR(VLOOKUP($K29,'[1]T-Shirt'!$B:$C,2,0),"")</f>
        <v>1</v>
      </c>
      <c r="M29" s="3" t="s">
        <v>108</v>
      </c>
    </row>
    <row r="30" spans="2:13" ht="90">
      <c r="B30" s="2" t="s">
        <v>103</v>
      </c>
      <c r="C30" s="19" t="s">
        <v>109</v>
      </c>
      <c r="D30" s="2" t="s">
        <v>110</v>
      </c>
      <c r="E30" s="2" t="s">
        <v>14</v>
      </c>
      <c r="F30" s="2" t="s">
        <v>111</v>
      </c>
      <c r="G30" s="2" t="s">
        <v>66</v>
      </c>
      <c r="H30" s="2">
        <v>5.0999999999999996</v>
      </c>
      <c r="I30" s="2" t="e">
        <f>+SUMIFS([1]Traceability!$E:$E,[1]Traceability!$C:$C,"UI/Screen",[1]Traceability!$B:$B,'TANNER Use Cases &amp; Features'!$C30)</f>
        <v>#VALUE!</v>
      </c>
      <c r="J30" s="2" t="e">
        <f>+SUMIFS([1]Traceability!$E:$E,[1]Traceability!$C:$C,"Table/Integration",[1]Traceability!$B:$B,'TANNER Use Cases &amp; Features'!$C30)</f>
        <v>#VALUE!</v>
      </c>
      <c r="K30" s="4" t="s">
        <v>28</v>
      </c>
      <c r="L30" s="4">
        <f>+IFERROR(VLOOKUP($K30,'[1]T-Shirt'!$B:$C,2,0),"")</f>
        <v>2</v>
      </c>
    </row>
    <row r="31" spans="2:13" ht="75">
      <c r="B31" s="2" t="s">
        <v>103</v>
      </c>
      <c r="C31" s="19" t="s">
        <v>112</v>
      </c>
      <c r="D31" s="2" t="s">
        <v>113</v>
      </c>
      <c r="E31" s="2" t="s">
        <v>14</v>
      </c>
      <c r="F31" s="2" t="s">
        <v>114</v>
      </c>
      <c r="G31" s="2"/>
      <c r="H31" s="2"/>
      <c r="I31" s="2" t="e">
        <f>+SUMIFS([1]Traceability!$E:$E,[1]Traceability!$C:$C,"UI/Screen",[1]Traceability!$B:$B,'TANNER Use Cases &amp; Features'!$C31)</f>
        <v>#VALUE!</v>
      </c>
      <c r="J31" s="2" t="e">
        <f>+SUMIFS([1]Traceability!$E:$E,[1]Traceability!$C:$C,"Table/Integration",[1]Traceability!$B:$B,'TANNER Use Cases &amp; Features'!$C31)</f>
        <v>#VALUE!</v>
      </c>
      <c r="K31" s="4" t="s">
        <v>17</v>
      </c>
      <c r="L31" s="4">
        <f>+IFERROR(VLOOKUP($K31,'[1]T-Shirt'!$B:$C,2,0),"")</f>
        <v>1</v>
      </c>
    </row>
    <row r="32" spans="2:13" ht="75">
      <c r="B32" s="2" t="s">
        <v>115</v>
      </c>
      <c r="C32" s="19" t="s">
        <v>116</v>
      </c>
      <c r="D32" s="2" t="s">
        <v>117</v>
      </c>
      <c r="E32" s="34" t="s">
        <v>14</v>
      </c>
      <c r="F32" s="2">
        <v>1.2</v>
      </c>
      <c r="G32" s="2"/>
      <c r="H32" s="2"/>
      <c r="I32" s="2" t="e">
        <f>+SUMIFS([1]Traceability!$E:$E,[1]Traceability!$C:$C,"UI/Screen",[1]Traceability!$B:$B,'TANNER Use Cases &amp; Features'!$C32)</f>
        <v>#VALUE!</v>
      </c>
      <c r="J32" s="2" t="e">
        <f>+SUMIFS([1]Traceability!$E:$E,[1]Traceability!$C:$C,"Table/Integration",[1]Traceability!$B:$B,'TANNER Use Cases &amp; Features'!$C32)</f>
        <v>#VALUE!</v>
      </c>
      <c r="K32" s="4" t="s">
        <v>23</v>
      </c>
      <c r="L32" s="4">
        <f>+IFERROR(VLOOKUP($K32,'[1]T-Shirt'!$B:$C,2,0),"")</f>
        <v>4</v>
      </c>
    </row>
    <row r="33" spans="2:13" ht="30">
      <c r="B33" s="2" t="s">
        <v>118</v>
      </c>
      <c r="C33" s="21" t="s">
        <v>119</v>
      </c>
      <c r="D33" s="16" t="s">
        <v>120</v>
      </c>
      <c r="E33" s="16" t="s">
        <v>14</v>
      </c>
      <c r="F33" s="16" t="s">
        <v>121</v>
      </c>
      <c r="G33" s="16"/>
      <c r="H33" s="16"/>
      <c r="I33" s="16" t="e">
        <f>+SUMIFS([1]Traceability!$E:$E,[1]Traceability!$C:$C,"UI/Screen",[1]Traceability!$B:$B,'TANNER Use Cases &amp; Features'!$C33)</f>
        <v>#VALUE!</v>
      </c>
      <c r="J33" s="16" t="e">
        <f>+SUMIFS([1]Traceability!$E:$E,[1]Traceability!$C:$C,"Table/Integration",[1]Traceability!$B:$B,'TANNER Use Cases &amp; Features'!$C33)</f>
        <v>#VALUE!</v>
      </c>
      <c r="K33" s="17" t="s">
        <v>17</v>
      </c>
      <c r="L33" s="17">
        <f>+IFERROR(VLOOKUP($K33,'[1]T-Shirt'!$B:$C,2,0),"")</f>
        <v>1</v>
      </c>
    </row>
    <row r="34" spans="2:13" ht="30">
      <c r="B34" s="2" t="s">
        <v>122</v>
      </c>
      <c r="C34" s="19" t="s">
        <v>123</v>
      </c>
      <c r="D34" s="2" t="s">
        <v>124</v>
      </c>
      <c r="E34" s="2" t="s">
        <v>60</v>
      </c>
      <c r="F34" s="2">
        <v>3.1</v>
      </c>
      <c r="G34" s="2"/>
      <c r="H34" s="2"/>
      <c r="I34" s="2" t="e">
        <f>+SUMIFS([1]Traceability!$E:$E,[1]Traceability!$C:$C,"UI/Screen",[1]Traceability!$B:$B,'TANNER Use Cases &amp; Features'!$C34)</f>
        <v>#VALUE!</v>
      </c>
      <c r="J34" s="2" t="e">
        <f>+SUMIFS([1]Traceability!$E:$E,[1]Traceability!$C:$C,"Table/Integration",[1]Traceability!$B:$B,'TANNER Use Cases &amp; Features'!$C34)</f>
        <v>#VALUE!</v>
      </c>
      <c r="K34" s="4" t="s">
        <v>17</v>
      </c>
      <c r="L34" s="4">
        <f>+IFERROR(VLOOKUP($K34,'[1]T-Shirt'!$B:$C,2,0),"")</f>
        <v>1</v>
      </c>
    </row>
    <row r="35" spans="2:13" ht="30">
      <c r="B35" s="2" t="s">
        <v>122</v>
      </c>
      <c r="C35" s="19" t="s">
        <v>125</v>
      </c>
      <c r="D35" s="2" t="s">
        <v>126</v>
      </c>
      <c r="E35" s="2" t="s">
        <v>60</v>
      </c>
      <c r="F35" s="2">
        <v>3.1</v>
      </c>
      <c r="G35" s="2"/>
      <c r="H35" s="2"/>
      <c r="I35" s="2" t="e">
        <f>+SUMIFS([1]Traceability!$E:$E,[1]Traceability!$C:$C,"UI/Screen",[1]Traceability!$B:$B,'TANNER Use Cases &amp; Features'!$C35)</f>
        <v>#VALUE!</v>
      </c>
      <c r="J35" s="2" t="e">
        <f>+SUMIFS([1]Traceability!$E:$E,[1]Traceability!$C:$C,"Table/Integration",[1]Traceability!$B:$B,'TANNER Use Cases &amp; Features'!$C35)</f>
        <v>#VALUE!</v>
      </c>
      <c r="K35" s="4" t="s">
        <v>28</v>
      </c>
      <c r="L35" s="4">
        <f>+IFERROR(VLOOKUP($K35,'[1]T-Shirt'!$B:$C,2,0),"")</f>
        <v>2</v>
      </c>
    </row>
    <row r="36" spans="2:13" ht="30">
      <c r="B36" s="2" t="s">
        <v>127</v>
      </c>
      <c r="C36" s="19" t="s">
        <v>128</v>
      </c>
      <c r="D36" s="2" t="s">
        <v>129</v>
      </c>
      <c r="E36" s="2" t="s">
        <v>60</v>
      </c>
      <c r="F36" s="2"/>
      <c r="G36" s="2"/>
      <c r="H36" s="2"/>
      <c r="I36" s="2" t="e">
        <f>+SUMIFS([1]Traceability!$E:$E,[1]Traceability!$C:$C,"UI/Screen",[1]Traceability!$B:$B,'TANNER Use Cases &amp; Features'!$C36)</f>
        <v>#VALUE!</v>
      </c>
      <c r="J36" s="2" t="e">
        <f>+SUMIFS([1]Traceability!$E:$E,[1]Traceability!$C:$C,"Table/Integration",[1]Traceability!$B:$B,'TANNER Use Cases &amp; Features'!$C36)</f>
        <v>#VALUE!</v>
      </c>
      <c r="K36" s="4" t="s">
        <v>28</v>
      </c>
      <c r="L36" s="4">
        <f>+IFERROR(VLOOKUP($K36,'[1]T-Shirt'!$B:$C,2,0),"")</f>
        <v>2</v>
      </c>
    </row>
    <row r="37" spans="2:13" ht="60" customHeight="1">
      <c r="B37" s="2" t="s">
        <v>130</v>
      </c>
      <c r="C37" s="19" t="s">
        <v>131</v>
      </c>
      <c r="D37" s="2" t="s">
        <v>132</v>
      </c>
      <c r="E37" s="2" t="s">
        <v>60</v>
      </c>
      <c r="F37" s="2" t="s">
        <v>15</v>
      </c>
      <c r="G37" s="2" t="s">
        <v>15</v>
      </c>
      <c r="H37" s="2"/>
      <c r="I37" s="2" t="e">
        <f>+SUMIFS([1]Traceability!$E:$E,[1]Traceability!$C:$C,"UI/Screen",[1]Traceability!$B:$B,'TANNER Use Cases &amp; Features'!$C37)</f>
        <v>#VALUE!</v>
      </c>
      <c r="J37" s="2" t="e">
        <f>+SUMIFS([1]Traceability!$E:$E,[1]Traceability!$C:$C,"Table/Integration",[1]Traceability!$B:$B,'TANNER Use Cases &amp; Features'!$C37)</f>
        <v>#VALUE!</v>
      </c>
      <c r="K37" s="4" t="s">
        <v>81</v>
      </c>
      <c r="L37" s="4">
        <f>+IFERROR(VLOOKUP($K37,'[1]T-Shirt'!$B:$C,2,0),"")</f>
        <v>6</v>
      </c>
    </row>
    <row r="38" spans="2:13" ht="45">
      <c r="B38" s="2" t="s">
        <v>133</v>
      </c>
      <c r="C38" s="19" t="s">
        <v>134</v>
      </c>
      <c r="D38" s="2" t="s">
        <v>135</v>
      </c>
      <c r="E38" s="34" t="s">
        <v>14</v>
      </c>
      <c r="F38" s="4" t="s">
        <v>136</v>
      </c>
      <c r="G38" s="4" t="s">
        <v>137</v>
      </c>
      <c r="H38" s="4" t="s">
        <v>138</v>
      </c>
      <c r="I38" s="2" t="e">
        <f>+SUMIFS([1]Traceability!$E:$E,[1]Traceability!$C:$C,"UI/Screen",[1]Traceability!$B:$B,'TANNER Use Cases &amp; Features'!$C38)</f>
        <v>#VALUE!</v>
      </c>
      <c r="J38" s="2" t="e">
        <f>+SUMIFS([1]Traceability!$E:$E,[1]Traceability!$C:$C,"Table/Integration",[1]Traceability!$B:$B,'TANNER Use Cases &amp; Features'!$C38)</f>
        <v>#VALUE!</v>
      </c>
      <c r="K38" s="4" t="s">
        <v>17</v>
      </c>
      <c r="L38" s="4">
        <f>+IFERROR(VLOOKUP($K38,'[1]T-Shirt'!$B:$C,2,0),"")</f>
        <v>1</v>
      </c>
    </row>
    <row r="39" spans="2:13" ht="60">
      <c r="B39" s="2" t="s">
        <v>133</v>
      </c>
      <c r="C39" s="19" t="s">
        <v>139</v>
      </c>
      <c r="D39" s="2" t="s">
        <v>140</v>
      </c>
      <c r="E39" s="2" t="s">
        <v>14</v>
      </c>
      <c r="F39" s="4" t="s">
        <v>141</v>
      </c>
      <c r="G39" s="4"/>
      <c r="H39" s="4"/>
      <c r="I39" s="2" t="e">
        <f>+SUMIFS([1]Traceability!$E:$E,[1]Traceability!$C:$C,"UI/Screen",[1]Traceability!$B:$B,'TANNER Use Cases &amp; Features'!$C39)</f>
        <v>#VALUE!</v>
      </c>
      <c r="J39" s="2" t="e">
        <f>+SUMIFS([1]Traceability!$E:$E,[1]Traceability!$C:$C,"Table/Integration",[1]Traceability!$B:$B,'TANNER Use Cases &amp; Features'!$C39)</f>
        <v>#VALUE!</v>
      </c>
      <c r="K39" s="4" t="s">
        <v>28</v>
      </c>
      <c r="L39" s="4">
        <f>+IFERROR(VLOOKUP($K39,'[1]T-Shirt'!$B:$C,2,0),"")</f>
        <v>2</v>
      </c>
    </row>
    <row r="40" spans="2:13" ht="105">
      <c r="B40" s="4" t="s">
        <v>133</v>
      </c>
      <c r="C40" s="22" t="s">
        <v>142</v>
      </c>
      <c r="D40" s="5" t="s">
        <v>143</v>
      </c>
      <c r="E40" s="4" t="s">
        <v>14</v>
      </c>
      <c r="F40" s="4" t="s">
        <v>66</v>
      </c>
      <c r="G40" s="4" t="s">
        <v>66</v>
      </c>
      <c r="H40" s="4"/>
      <c r="I40" s="2" t="e">
        <f>+SUMIFS([1]Traceability!$E:$E,[1]Traceability!$C:$C,"UI/Screen",[1]Traceability!$B:$B,'TANNER Use Cases &amp; Features'!$C40)</f>
        <v>#VALUE!</v>
      </c>
      <c r="J40" s="2" t="e">
        <f>+SUMIFS([1]Traceability!$E:$E,[1]Traceability!$C:$C,"Table/Integration",[1]Traceability!$B:$B,'TANNER Use Cases &amp; Features'!$C40)</f>
        <v>#VALUE!</v>
      </c>
      <c r="K40" s="4" t="s">
        <v>17</v>
      </c>
      <c r="L40" s="4">
        <f>+IFERROR(VLOOKUP($K40,'[1]T-Shirt'!$B:$C,2,0),"")</f>
        <v>1</v>
      </c>
    </row>
    <row r="41" spans="2:13" ht="60">
      <c r="B41" s="4" t="s">
        <v>133</v>
      </c>
      <c r="C41" s="22" t="s">
        <v>144</v>
      </c>
      <c r="D41" s="5" t="s">
        <v>145</v>
      </c>
      <c r="E41" s="4" t="s">
        <v>14</v>
      </c>
      <c r="F41" s="4">
        <v>4.5999999999999996</v>
      </c>
      <c r="G41" s="4"/>
      <c r="H41" s="4"/>
      <c r="I41" s="2" t="e">
        <f>+SUMIFS([1]Traceability!$E:$E,[1]Traceability!$C:$C,"UI/Screen",[1]Traceability!$B:$B,'TANNER Use Cases &amp; Features'!$C41)</f>
        <v>#VALUE!</v>
      </c>
      <c r="J41" s="2" t="e">
        <f>+SUMIFS([1]Traceability!$E:$E,[1]Traceability!$C:$C,"Table/Integration",[1]Traceability!$B:$B,'TANNER Use Cases &amp; Features'!$C41)</f>
        <v>#VALUE!</v>
      </c>
      <c r="K41" s="4" t="s">
        <v>17</v>
      </c>
      <c r="L41" s="4">
        <f>+IFERROR(VLOOKUP($K41,'[1]T-Shirt'!$B:$C,2,0),"")</f>
        <v>1</v>
      </c>
    </row>
    <row r="42" spans="2:13" ht="45">
      <c r="B42" s="2" t="s">
        <v>115</v>
      </c>
      <c r="C42" s="19" t="s">
        <v>146</v>
      </c>
      <c r="D42" s="2" t="s">
        <v>147</v>
      </c>
      <c r="E42" s="2" t="s">
        <v>60</v>
      </c>
      <c r="F42" s="2">
        <v>3.1</v>
      </c>
      <c r="G42" s="2"/>
      <c r="H42" s="2"/>
      <c r="I42" s="2" t="e">
        <f>+SUMIFS([1]Traceability!$E:$E,[1]Traceability!$C:$C,"UI/Screen",[1]Traceability!$B:$B,'TANNER Use Cases &amp; Features'!$C42)</f>
        <v>#VALUE!</v>
      </c>
      <c r="J42" s="2" t="e">
        <f>+SUMIFS([1]Traceability!$E:$E,[1]Traceability!$C:$C,"Table/Integration",[1]Traceability!$B:$B,'TANNER Use Cases &amp; Features'!$C42)</f>
        <v>#VALUE!</v>
      </c>
      <c r="K42" s="4" t="s">
        <v>28</v>
      </c>
      <c r="L42" s="4">
        <f>+IFERROR(VLOOKUP($K42,'[1]T-Shirt'!$B:$C,2,0),"")</f>
        <v>2</v>
      </c>
      <c r="M42" s="3" t="s">
        <v>148</v>
      </c>
    </row>
    <row r="43" spans="2:13" ht="30">
      <c r="B43" s="2" t="s">
        <v>115</v>
      </c>
      <c r="C43" s="19" t="s">
        <v>149</v>
      </c>
      <c r="D43" s="2" t="s">
        <v>150</v>
      </c>
      <c r="E43" s="2" t="s">
        <v>14</v>
      </c>
      <c r="F43" s="2" t="s">
        <v>151</v>
      </c>
      <c r="G43" s="2" t="s">
        <v>21</v>
      </c>
      <c r="H43" s="2">
        <v>3.1</v>
      </c>
      <c r="I43" s="2" t="e">
        <f>+SUMIFS([1]Traceability!$E:$E,[1]Traceability!$C:$C,"UI/Screen",[1]Traceability!$B:$B,'TANNER Use Cases &amp; Features'!$C43)</f>
        <v>#VALUE!</v>
      </c>
      <c r="J43" s="2" t="e">
        <f>+SUMIFS([1]Traceability!$E:$E,[1]Traceability!$C:$C,"Table/Integration",[1]Traceability!$B:$B,'TANNER Use Cases &amp; Features'!$C43)</f>
        <v>#VALUE!</v>
      </c>
      <c r="K43" s="4" t="s">
        <v>28</v>
      </c>
      <c r="L43" s="4">
        <f>+IFERROR(VLOOKUP($K43,'[1]T-Shirt'!$B:$C,2,0),"")</f>
        <v>2</v>
      </c>
    </row>
    <row r="44" spans="2:13" ht="105">
      <c r="B44" s="2" t="s">
        <v>152</v>
      </c>
      <c r="C44" s="19" t="s">
        <v>153</v>
      </c>
      <c r="D44" s="2" t="s">
        <v>154</v>
      </c>
      <c r="E44" s="34" t="s">
        <v>14</v>
      </c>
      <c r="F44" s="2" t="s">
        <v>155</v>
      </c>
      <c r="G44" s="2" t="s">
        <v>50</v>
      </c>
      <c r="H44" s="2"/>
      <c r="I44" s="2" t="e">
        <f>+SUMIFS([1]Traceability!$E:$E,[1]Traceability!$C:$C,"UI/Screen",[1]Traceability!$B:$B,'TANNER Use Cases &amp; Features'!$C44)</f>
        <v>#VALUE!</v>
      </c>
      <c r="J44" s="2" t="e">
        <f>+SUMIFS([1]Traceability!$E:$E,[1]Traceability!$C:$C,"Table/Integration",[1]Traceability!$B:$B,'TANNER Use Cases &amp; Features'!$C44)</f>
        <v>#VALUE!</v>
      </c>
      <c r="K44" s="4" t="s">
        <v>28</v>
      </c>
      <c r="L44" s="4">
        <f>+IFERROR(VLOOKUP($K44,'[1]T-Shirt'!$B:$C,2,0),"")</f>
        <v>2</v>
      </c>
    </row>
    <row r="45" spans="2:13" ht="30">
      <c r="B45" s="2" t="s">
        <v>152</v>
      </c>
      <c r="C45" s="19" t="s">
        <v>156</v>
      </c>
      <c r="D45" s="2" t="s">
        <v>157</v>
      </c>
      <c r="E45" s="2" t="s">
        <v>14</v>
      </c>
      <c r="F45" s="2">
        <v>4.0999999999999996</v>
      </c>
      <c r="G45" s="2"/>
      <c r="H45" s="2" t="s">
        <v>158</v>
      </c>
      <c r="I45" s="2" t="e">
        <f>+SUMIFS([1]Traceability!$E:$E,[1]Traceability!$C:$C,"UI/Screen",[1]Traceability!$B:$B,'TANNER Use Cases &amp; Features'!$C45)</f>
        <v>#VALUE!</v>
      </c>
      <c r="J45" s="2" t="e">
        <f>+SUMIFS([1]Traceability!$E:$E,[1]Traceability!$C:$C,"Table/Integration",[1]Traceability!$B:$B,'TANNER Use Cases &amp; Features'!$C45)</f>
        <v>#VALUE!</v>
      </c>
      <c r="K45" s="4" t="s">
        <v>28</v>
      </c>
      <c r="L45" s="4">
        <f>+IFERROR(VLOOKUP($K45,'[1]T-Shirt'!$B:$C,2,0),"")</f>
        <v>2</v>
      </c>
    </row>
    <row r="46" spans="2:13" ht="60">
      <c r="B46" s="2" t="s">
        <v>130</v>
      </c>
      <c r="C46" s="19" t="s">
        <v>159</v>
      </c>
      <c r="D46" s="2" t="s">
        <v>160</v>
      </c>
      <c r="E46" s="2" t="s">
        <v>60</v>
      </c>
      <c r="F46" s="2" t="s">
        <v>50</v>
      </c>
      <c r="G46" s="2" t="s">
        <v>50</v>
      </c>
      <c r="H46" s="2"/>
      <c r="I46" s="2" t="e">
        <f>+SUMIFS([1]Traceability!$E:$E,[1]Traceability!$C:$C,"UI/Screen",[1]Traceability!$B:$B,'TANNER Use Cases &amp; Features'!$C46)</f>
        <v>#VALUE!</v>
      </c>
      <c r="J46" s="2" t="e">
        <f>+SUMIFS([1]Traceability!$E:$E,[1]Traceability!$C:$C,"Table/Integration",[1]Traceability!$B:$B,'TANNER Use Cases &amp; Features'!$C46)</f>
        <v>#VALUE!</v>
      </c>
      <c r="K46" s="4" t="s">
        <v>28</v>
      </c>
      <c r="L46" s="4">
        <f>+IFERROR(VLOOKUP($K46,'[1]T-Shirt'!$B:$C,2,0),"")</f>
        <v>2</v>
      </c>
    </row>
    <row r="47" spans="2:13" ht="63" customHeight="1">
      <c r="B47" s="2" t="s">
        <v>122</v>
      </c>
      <c r="C47" s="19" t="s">
        <v>161</v>
      </c>
      <c r="D47" s="2" t="s">
        <v>162</v>
      </c>
      <c r="E47" s="2" t="s">
        <v>60</v>
      </c>
      <c r="F47" s="2">
        <v>2.2000000000000002</v>
      </c>
      <c r="G47" s="2"/>
      <c r="H47" s="2"/>
      <c r="I47" s="2" t="e">
        <f>+SUMIFS([1]Traceability!$E:$E,[1]Traceability!$C:$C,"UI/Screen",[1]Traceability!$B:$B,'TANNER Use Cases &amp; Features'!$C47)</f>
        <v>#VALUE!</v>
      </c>
      <c r="J47" s="2" t="e">
        <f>+SUMIFS([1]Traceability!$E:$E,[1]Traceability!$C:$C,"Table/Integration",[1]Traceability!$B:$B,'TANNER Use Cases &amp; Features'!$C47)</f>
        <v>#VALUE!</v>
      </c>
      <c r="K47" s="4" t="s">
        <v>81</v>
      </c>
      <c r="L47" s="4">
        <f>+IFERROR(VLOOKUP($K47,'[1]T-Shirt'!$B:$C,2,0),"")</f>
        <v>6</v>
      </c>
    </row>
    <row r="48" spans="2:13" ht="60">
      <c r="B48" s="2" t="s">
        <v>130</v>
      </c>
      <c r="C48" s="19" t="s">
        <v>163</v>
      </c>
      <c r="D48" s="2" t="s">
        <v>164</v>
      </c>
      <c r="E48" s="2" t="s">
        <v>60</v>
      </c>
      <c r="F48" s="2"/>
      <c r="G48" s="2"/>
      <c r="H48" s="2"/>
      <c r="I48" s="2" t="e">
        <f>+SUMIFS([1]Traceability!$E:$E,[1]Traceability!$C:$C,"UI/Screen",[1]Traceability!$B:$B,'TANNER Use Cases &amp; Features'!$C48)</f>
        <v>#VALUE!</v>
      </c>
      <c r="J48" s="2" t="e">
        <f>+SUMIFS([1]Traceability!$E:$E,[1]Traceability!$C:$C,"Table/Integration",[1]Traceability!$B:$B,'TANNER Use Cases &amp; Features'!$C48)</f>
        <v>#VALUE!</v>
      </c>
      <c r="K48" s="4" t="s">
        <v>81</v>
      </c>
      <c r="L48" s="4">
        <f>+IFERROR(VLOOKUP($K48,'[1]T-Shirt'!$B:$C,2,0),"")</f>
        <v>6</v>
      </c>
    </row>
    <row r="49" spans="2:14" ht="45">
      <c r="B49" s="2" t="s">
        <v>165</v>
      </c>
      <c r="C49" s="19" t="s">
        <v>166</v>
      </c>
      <c r="D49" s="2" t="s">
        <v>167</v>
      </c>
      <c r="E49" s="2" t="s">
        <v>14</v>
      </c>
      <c r="F49" s="2" t="s">
        <v>168</v>
      </c>
      <c r="G49" s="2" t="s">
        <v>168</v>
      </c>
      <c r="H49" s="2" t="s">
        <v>138</v>
      </c>
      <c r="I49" s="2" t="e">
        <f>+SUMIFS([1]Traceability!$E:$E,[1]Traceability!$C:$C,"UI/Screen",[1]Traceability!$B:$B,'TANNER Use Cases &amp; Features'!$C49)</f>
        <v>#VALUE!</v>
      </c>
      <c r="J49" s="2" t="e">
        <f>+SUMIFS([1]Traceability!$E:$E,[1]Traceability!$C:$C,"Table/Integration",[1]Traceability!$B:$B,'TANNER Use Cases &amp; Features'!$C49)</f>
        <v>#VALUE!</v>
      </c>
      <c r="K49" s="4"/>
      <c r="L49" s="4"/>
      <c r="M49" s="3" t="s">
        <v>169</v>
      </c>
    </row>
    <row r="50" spans="2:14" ht="45">
      <c r="B50" s="2" t="s">
        <v>165</v>
      </c>
      <c r="C50" s="19" t="s">
        <v>170</v>
      </c>
      <c r="D50" s="2" t="s">
        <v>171</v>
      </c>
      <c r="E50" s="2" t="s">
        <v>14</v>
      </c>
      <c r="F50" s="2"/>
      <c r="G50" s="2"/>
      <c r="H50" s="2" t="s">
        <v>172</v>
      </c>
      <c r="I50" s="2" t="e">
        <f>+SUMIFS([1]Traceability!$E:$E,[1]Traceability!$C:$C,"UI/Screen",[1]Traceability!$B:$B,'TANNER Use Cases &amp; Features'!$C50)</f>
        <v>#VALUE!</v>
      </c>
      <c r="J50" s="2" t="e">
        <f>+SUMIFS([1]Traceability!$E:$E,[1]Traceability!$C:$C,"Table/Integration",[1]Traceability!$B:$B,'TANNER Use Cases &amp; Features'!$C50)</f>
        <v>#VALUE!</v>
      </c>
      <c r="K50" s="4"/>
      <c r="L50" s="4"/>
      <c r="M50" s="3" t="s">
        <v>169</v>
      </c>
    </row>
    <row r="51" spans="2:14" ht="60">
      <c r="B51" s="2" t="s">
        <v>130</v>
      </c>
      <c r="C51" s="19" t="s">
        <v>173</v>
      </c>
      <c r="D51" s="2" t="s">
        <v>174</v>
      </c>
      <c r="E51" s="2" t="s">
        <v>60</v>
      </c>
      <c r="F51" s="2" t="s">
        <v>50</v>
      </c>
      <c r="G51" s="2" t="s">
        <v>50</v>
      </c>
      <c r="H51" s="2"/>
      <c r="I51" s="2" t="e">
        <f>+SUMIFS([1]Traceability!$E:$E,[1]Traceability!$C:$C,"UI/Screen",[1]Traceability!$B:$B,'TANNER Use Cases &amp; Features'!$C51)</f>
        <v>#VALUE!</v>
      </c>
      <c r="J51" s="2" t="e">
        <f>+SUMIFS([1]Traceability!$E:$E,[1]Traceability!$C:$C,"Table/Integration",[1]Traceability!$B:$B,'TANNER Use Cases &amp; Features'!$C51)</f>
        <v>#VALUE!</v>
      </c>
      <c r="K51" s="4" t="s">
        <v>81</v>
      </c>
      <c r="L51" s="4">
        <f>+IFERROR(VLOOKUP($K51,'[1]T-Shirt'!$B:$C,2,0),"")</f>
        <v>6</v>
      </c>
    </row>
    <row r="52" spans="2:14" ht="30">
      <c r="B52" s="2" t="s">
        <v>165</v>
      </c>
      <c r="C52" s="19" t="s">
        <v>175</v>
      </c>
      <c r="D52" s="2" t="s">
        <v>176</v>
      </c>
      <c r="E52" s="2" t="s">
        <v>14</v>
      </c>
      <c r="F52" s="2" t="s">
        <v>177</v>
      </c>
      <c r="G52" s="2" t="s">
        <v>168</v>
      </c>
      <c r="H52" s="2"/>
      <c r="I52" s="2" t="e">
        <f>+SUMIFS([1]Traceability!$E:$E,[1]Traceability!$C:$C,"UI/Screen",[1]Traceability!$B:$B,'TANNER Use Cases &amp; Features'!$C52)</f>
        <v>#VALUE!</v>
      </c>
      <c r="J52" s="2" t="e">
        <f>+SUMIFS([1]Traceability!$E:$E,[1]Traceability!$C:$C,"Table/Integration",[1]Traceability!$B:$B,'TANNER Use Cases &amp; Features'!$C52)</f>
        <v>#VALUE!</v>
      </c>
      <c r="K52" s="4"/>
      <c r="L52" s="4"/>
      <c r="M52" s="3" t="s">
        <v>169</v>
      </c>
    </row>
    <row r="53" spans="2:14" ht="15">
      <c r="B53" s="2" t="s">
        <v>178</v>
      </c>
      <c r="C53" s="19" t="s">
        <v>179</v>
      </c>
      <c r="D53" s="2" t="s">
        <v>180</v>
      </c>
      <c r="E53" s="2" t="s">
        <v>14</v>
      </c>
      <c r="F53" s="2"/>
      <c r="G53" s="2"/>
      <c r="H53" s="2">
        <v>2.7</v>
      </c>
      <c r="I53" s="2" t="e">
        <f>+SUMIFS([1]Traceability!$E:$E,[1]Traceability!$C:$C,"UI/Screen",[1]Traceability!$B:$B,'TANNER Use Cases &amp; Features'!$C53)</f>
        <v>#VALUE!</v>
      </c>
      <c r="J53" s="2" t="e">
        <f>+SUMIFS([1]Traceability!$E:$E,[1]Traceability!$C:$C,"Table/Integration",[1]Traceability!$B:$B,'TANNER Use Cases &amp; Features'!$C53)</f>
        <v>#VALUE!</v>
      </c>
      <c r="K53" s="4" t="s">
        <v>17</v>
      </c>
      <c r="L53" s="4">
        <f>+IFERROR(VLOOKUP($K53,'[1]T-Shirt'!$B:$C,2,0),"")</f>
        <v>1</v>
      </c>
      <c r="M53" s="3" t="s">
        <v>181</v>
      </c>
    </row>
    <row r="54" spans="2:14" ht="75">
      <c r="B54" s="2" t="s">
        <v>178</v>
      </c>
      <c r="C54" s="19" t="s">
        <v>182</v>
      </c>
      <c r="D54" s="2" t="s">
        <v>183</v>
      </c>
      <c r="E54" s="2" t="s">
        <v>60</v>
      </c>
      <c r="F54" s="2" t="s">
        <v>184</v>
      </c>
      <c r="G54" s="2"/>
      <c r="H54" s="2"/>
      <c r="I54" s="2" t="e">
        <f>+SUMIFS([1]Traceability!$E:$E,[1]Traceability!$C:$C,"UI/Screen",[1]Traceability!$B:$B,'TANNER Use Cases &amp; Features'!$C54)</f>
        <v>#VALUE!</v>
      </c>
      <c r="J54" s="2" t="e">
        <f>+SUMIFS([1]Traceability!$E:$E,[1]Traceability!$C:$C,"Table/Integration",[1]Traceability!$B:$B,'TANNER Use Cases &amp; Features'!$C54)</f>
        <v>#VALUE!</v>
      </c>
      <c r="K54" s="4" t="s">
        <v>17</v>
      </c>
      <c r="L54" s="4">
        <f>+IFERROR(VLOOKUP($K54,'[1]T-Shirt'!$B:$C,2,0),"")</f>
        <v>1</v>
      </c>
      <c r="M54" s="3" t="s">
        <v>181</v>
      </c>
    </row>
    <row r="55" spans="2:14" ht="45">
      <c r="B55" s="2" t="s">
        <v>165</v>
      </c>
      <c r="C55" s="19" t="s">
        <v>185</v>
      </c>
      <c r="D55" s="2" t="s">
        <v>186</v>
      </c>
      <c r="E55" s="2" t="s">
        <v>14</v>
      </c>
      <c r="F55" s="2" t="s">
        <v>187</v>
      </c>
      <c r="G55" s="2" t="s">
        <v>187</v>
      </c>
      <c r="H55" s="2">
        <v>3.2</v>
      </c>
      <c r="I55" s="2" t="e">
        <f>+SUMIFS([1]Traceability!$E:$E,[1]Traceability!$C:$C,"UI/Screen",[1]Traceability!$B:$B,'TANNER Use Cases &amp; Features'!$C55)</f>
        <v>#VALUE!</v>
      </c>
      <c r="J55" s="2" t="e">
        <f>+SUMIFS([1]Traceability!$E:$E,[1]Traceability!$C:$C,"Table/Integration",[1]Traceability!$B:$B,'TANNER Use Cases &amp; Features'!$C55)</f>
        <v>#VALUE!</v>
      </c>
      <c r="K55" s="4" t="s">
        <v>17</v>
      </c>
      <c r="L55" s="4">
        <f>+IFERROR(VLOOKUP($K55,'[1]T-Shirt'!$B:$C,2,0),"")</f>
        <v>1</v>
      </c>
    </row>
    <row r="56" spans="2:14" ht="60">
      <c r="B56" s="2" t="s">
        <v>165</v>
      </c>
      <c r="C56" s="19" t="s">
        <v>188</v>
      </c>
      <c r="D56" s="2" t="s">
        <v>189</v>
      </c>
      <c r="E56" s="2" t="s">
        <v>14</v>
      </c>
      <c r="F56" s="2" t="s">
        <v>190</v>
      </c>
      <c r="G56" s="2" t="s">
        <v>191</v>
      </c>
      <c r="H56" s="2"/>
      <c r="I56" s="2" t="e">
        <f>+SUMIFS([1]Traceability!$E:$E,[1]Traceability!$C:$C,"UI/Screen",[1]Traceability!$B:$B,'TANNER Use Cases &amp; Features'!$C56)</f>
        <v>#VALUE!</v>
      </c>
      <c r="J56" s="2" t="e">
        <f>+SUMIFS([1]Traceability!$E:$E,[1]Traceability!$C:$C,"Table/Integration",[1]Traceability!$B:$B,'TANNER Use Cases &amp; Features'!$C56)</f>
        <v>#VALUE!</v>
      </c>
      <c r="K56" s="4"/>
      <c r="L56" s="4"/>
      <c r="M56" s="3" t="s">
        <v>192</v>
      </c>
    </row>
    <row r="57" spans="2:14" ht="30">
      <c r="B57" s="2" t="s">
        <v>165</v>
      </c>
      <c r="C57" s="19" t="s">
        <v>193</v>
      </c>
      <c r="D57" s="2" t="s">
        <v>194</v>
      </c>
      <c r="E57" s="2" t="s">
        <v>14</v>
      </c>
      <c r="F57" s="4"/>
      <c r="G57" s="4"/>
      <c r="H57" s="4"/>
      <c r="I57" s="2" t="e">
        <f>+SUMIFS([1]Traceability!$E:$E,[1]Traceability!$C:$C,"UI/Screen",[1]Traceability!$B:$B,'TANNER Use Cases &amp; Features'!$C57)</f>
        <v>#VALUE!</v>
      </c>
      <c r="J57" s="2" t="e">
        <f>+SUMIFS([1]Traceability!$E:$E,[1]Traceability!$C:$C,"Table/Integration",[1]Traceability!$B:$B,'TANNER Use Cases &amp; Features'!$C57)</f>
        <v>#VALUE!</v>
      </c>
      <c r="K57" s="4"/>
      <c r="L57" s="4"/>
      <c r="M57" s="3" t="s">
        <v>195</v>
      </c>
    </row>
    <row r="58" spans="2:14" ht="45">
      <c r="B58" s="2" t="s">
        <v>165</v>
      </c>
      <c r="C58" s="21" t="s">
        <v>196</v>
      </c>
      <c r="D58" s="16" t="s">
        <v>197</v>
      </c>
      <c r="E58" s="16" t="s">
        <v>14</v>
      </c>
      <c r="F58" s="17" t="s">
        <v>198</v>
      </c>
      <c r="G58" s="17" t="s">
        <v>50</v>
      </c>
      <c r="H58" s="17" t="s">
        <v>199</v>
      </c>
      <c r="I58" s="2" t="e">
        <f>+SUMIFS([1]Traceability!$E:$E,[1]Traceability!$C:$C,"UI/Screen",[1]Traceability!$B:$B,'TANNER Use Cases &amp; Features'!$C58)</f>
        <v>#VALUE!</v>
      </c>
      <c r="J58" s="2" t="e">
        <f>+SUMIFS([1]Traceability!$E:$E,[1]Traceability!$C:$C,"Table/Integration",[1]Traceability!$B:$B,'TANNER Use Cases &amp; Features'!$C58)</f>
        <v>#VALUE!</v>
      </c>
      <c r="K58" s="17"/>
      <c r="L58" s="17"/>
      <c r="M58" s="3" t="s">
        <v>192</v>
      </c>
    </row>
    <row r="59" spans="2:14" ht="45">
      <c r="B59" s="2" t="s">
        <v>165</v>
      </c>
      <c r="C59" s="19" t="s">
        <v>200</v>
      </c>
      <c r="D59" s="2" t="s">
        <v>201</v>
      </c>
      <c r="E59" s="34" t="s">
        <v>14</v>
      </c>
      <c r="F59" s="4" t="s">
        <v>202</v>
      </c>
      <c r="G59" s="4" t="s">
        <v>89</v>
      </c>
      <c r="H59" s="4"/>
      <c r="I59" s="2" t="e">
        <f>+SUMIFS([1]Traceability!$E:$E,[1]Traceability!$C:$C,"UI/Screen",[1]Traceability!$B:$B,'TANNER Use Cases &amp; Features'!$C59)</f>
        <v>#VALUE!</v>
      </c>
      <c r="J59" s="2" t="e">
        <f>+SUMIFS([1]Traceability!$E:$E,[1]Traceability!$C:$C,"Table/Integration",[1]Traceability!$B:$B,'TANNER Use Cases &amp; Features'!$C59)</f>
        <v>#VALUE!</v>
      </c>
      <c r="K59" s="4"/>
      <c r="L59" s="4"/>
      <c r="M59" s="3" t="s">
        <v>203</v>
      </c>
      <c r="N59" s="3" t="s">
        <v>169</v>
      </c>
    </row>
    <row r="60" spans="2:14" ht="45">
      <c r="B60" s="2" t="s">
        <v>165</v>
      </c>
      <c r="C60" s="2" t="s">
        <v>204</v>
      </c>
      <c r="D60" s="2" t="s">
        <v>205</v>
      </c>
      <c r="E60" s="2" t="s">
        <v>60</v>
      </c>
      <c r="F60" s="4" t="s">
        <v>206</v>
      </c>
      <c r="G60" s="4" t="s">
        <v>207</v>
      </c>
      <c r="H60" s="4"/>
      <c r="I60" s="2" t="e">
        <f>+SUMIFS([1]Traceability!$E:$E,[1]Traceability!$C:$C,"UI/Screen",[1]Traceability!$B:$B,'TANNER Use Cases &amp; Features'!$C60)</f>
        <v>#VALUE!</v>
      </c>
      <c r="J60" s="2" t="e">
        <f>+SUMIFS([1]Traceability!$E:$E,[1]Traceability!$C:$C,"Table/Integration",[1]Traceability!$B:$B,'TANNER Use Cases &amp; Features'!$C60)</f>
        <v>#VALUE!</v>
      </c>
      <c r="K60" s="4" t="s">
        <v>28</v>
      </c>
      <c r="L60" s="4">
        <f>+IFERROR(VLOOKUP($K60,'[1]T-Shirt'!$B:$C,2,0),"")</f>
        <v>2</v>
      </c>
    </row>
    <row r="61" spans="2:14" ht="90">
      <c r="B61" s="4" t="s">
        <v>133</v>
      </c>
      <c r="C61" s="4" t="s">
        <v>208</v>
      </c>
      <c r="D61" s="5" t="s">
        <v>209</v>
      </c>
      <c r="E61" s="4" t="s">
        <v>60</v>
      </c>
      <c r="F61" s="4">
        <v>12.1</v>
      </c>
      <c r="G61" s="4"/>
      <c r="H61" s="4" t="s">
        <v>210</v>
      </c>
      <c r="I61" s="2" t="e">
        <f>+SUMIFS([1]Traceability!$E:$E,[1]Traceability!$C:$C,"UI/Screen",[1]Traceability!$B:$B,'TANNER Use Cases &amp; Features'!$C61)</f>
        <v>#VALUE!</v>
      </c>
      <c r="J61" s="2" t="e">
        <f>+SUMIFS([1]Traceability!$E:$E,[1]Traceability!$C:$C,"Table/Integration",[1]Traceability!$B:$B,'TANNER Use Cases &amp; Features'!$C61)</f>
        <v>#VALUE!</v>
      </c>
      <c r="K61" s="4" t="s">
        <v>81</v>
      </c>
      <c r="L61" s="4">
        <f>+IFERROR(VLOOKUP($K61,'[1]T-Shirt'!$B:$C,2,0),"")</f>
        <v>6</v>
      </c>
    </row>
    <row r="62" spans="2:14" ht="90">
      <c r="B62" s="4" t="s">
        <v>133</v>
      </c>
      <c r="C62" s="4" t="s">
        <v>211</v>
      </c>
      <c r="D62" s="5" t="s">
        <v>212</v>
      </c>
      <c r="E62" s="4" t="s">
        <v>60</v>
      </c>
      <c r="F62" s="4">
        <v>4.5999999999999996</v>
      </c>
      <c r="G62" s="4"/>
      <c r="H62" s="4"/>
      <c r="I62" s="2" t="e">
        <f>+SUMIFS([1]Traceability!$E:$E,[1]Traceability!$C:$C,"UI/Screen",[1]Traceability!$B:$B,'TANNER Use Cases &amp; Features'!$C62)</f>
        <v>#VALUE!</v>
      </c>
      <c r="J62" s="2" t="e">
        <f>+SUMIFS([1]Traceability!$E:$E,[1]Traceability!$C:$C,"Table/Integration",[1]Traceability!$B:$B,'TANNER Use Cases &amp; Features'!$C62)</f>
        <v>#VALUE!</v>
      </c>
      <c r="K62" s="4" t="s">
        <v>81</v>
      </c>
      <c r="L62" s="4">
        <f>+IFERROR(VLOOKUP($K62,'[1]T-Shirt'!$B:$C,2,0),"")</f>
        <v>6</v>
      </c>
    </row>
    <row r="63" spans="2:14" ht="45">
      <c r="B63" s="54" t="s">
        <v>213</v>
      </c>
      <c r="C63" s="54" t="s">
        <v>214</v>
      </c>
      <c r="D63" s="55" t="s">
        <v>215</v>
      </c>
      <c r="E63" s="54" t="s">
        <v>14</v>
      </c>
      <c r="F63" s="54">
        <v>4.5999999999999996</v>
      </c>
      <c r="G63" s="54"/>
      <c r="H63" s="54"/>
      <c r="I63" s="52"/>
      <c r="J63" s="52"/>
      <c r="K63" s="54"/>
      <c r="L63" s="54"/>
    </row>
  </sheetData>
  <autoFilter ref="A2:N2" xr:uid="{E8719CF7-38FA-3641-A51C-1E9EC2BCCC62}"/>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B4A1A-9C5C-4997-A17B-4D67B9408487}">
  <dimension ref="B1:G25"/>
  <sheetViews>
    <sheetView zoomScale="110" zoomScaleNormal="110" workbookViewId="0">
      <selection activeCell="E23" sqref="E23"/>
    </sheetView>
  </sheetViews>
  <sheetFormatPr defaultColWidth="8.875" defaultRowHeight="15.95"/>
  <cols>
    <col min="16384" max="16384" width="8.875" bestFit="1" customWidth="1"/>
  </cols>
  <sheetData>
    <row r="1" spans="2:7">
      <c r="D1" t="s">
        <v>528</v>
      </c>
      <c r="E1" t="s">
        <v>529</v>
      </c>
      <c r="F1" t="s">
        <v>530</v>
      </c>
    </row>
    <row r="2" spans="2:7">
      <c r="B2" t="s">
        <v>17</v>
      </c>
      <c r="C2">
        <v>1</v>
      </c>
      <c r="D2">
        <v>4</v>
      </c>
      <c r="E2">
        <v>3</v>
      </c>
    </row>
    <row r="3" spans="2:7">
      <c r="B3" t="s">
        <v>28</v>
      </c>
      <c r="C3">
        <v>2</v>
      </c>
    </row>
    <row r="4" spans="2:7">
      <c r="B4" t="s">
        <v>23</v>
      </c>
      <c r="C4">
        <v>4</v>
      </c>
    </row>
    <row r="5" spans="2:7">
      <c r="B5" t="s">
        <v>81</v>
      </c>
      <c r="C5">
        <v>6</v>
      </c>
    </row>
    <row r="6" spans="2:7">
      <c r="B6" t="s">
        <v>75</v>
      </c>
      <c r="C6">
        <v>8</v>
      </c>
    </row>
    <row r="10" spans="2:7">
      <c r="C10">
        <v>31</v>
      </c>
      <c r="D10">
        <f>C10*5</f>
        <v>155</v>
      </c>
      <c r="E10">
        <f>D10*8</f>
        <v>1240</v>
      </c>
      <c r="F10" s="35">
        <f>60%</f>
        <v>0.6</v>
      </c>
      <c r="G10" s="35">
        <v>0.3</v>
      </c>
    </row>
    <row r="12" spans="2:7">
      <c r="G12">
        <f>E10*G10</f>
        <v>372</v>
      </c>
    </row>
    <row r="15" spans="2:7">
      <c r="C15" t="s">
        <v>528</v>
      </c>
      <c r="D15" t="s">
        <v>531</v>
      </c>
      <c r="E15" t="s">
        <v>530</v>
      </c>
    </row>
    <row r="16" spans="2:7">
      <c r="C16" s="36">
        <v>0.4</v>
      </c>
      <c r="D16" s="36">
        <v>0.3</v>
      </c>
      <c r="E16" s="36">
        <v>0.3</v>
      </c>
      <c r="F16" s="36">
        <f>C16+D16+E16</f>
        <v>1</v>
      </c>
    </row>
    <row r="17" spans="3:5">
      <c r="C17">
        <v>4</v>
      </c>
      <c r="D17">
        <v>4</v>
      </c>
      <c r="E17">
        <v>3</v>
      </c>
    </row>
    <row r="18" spans="3:5">
      <c r="C18">
        <f>$E$10*C16</f>
        <v>496</v>
      </c>
      <c r="D18">
        <f t="shared" ref="D18:E18" si="0">$E$10*D16</f>
        <v>372</v>
      </c>
      <c r="E18">
        <f t="shared" si="0"/>
        <v>372</v>
      </c>
    </row>
    <row r="19" spans="3:5">
      <c r="C19">
        <f>C18/40/C17</f>
        <v>3.1</v>
      </c>
      <c r="D19">
        <f t="shared" ref="D19:E19" si="1">D18/40/D17</f>
        <v>2.3250000000000002</v>
      </c>
      <c r="E19">
        <f t="shared" si="1"/>
        <v>3.1</v>
      </c>
    </row>
    <row r="23" spans="3:5">
      <c r="D23" t="s">
        <v>528</v>
      </c>
      <c r="E23">
        <v>3</v>
      </c>
    </row>
    <row r="24" spans="3:5">
      <c r="D24" t="s">
        <v>529</v>
      </c>
      <c r="E24">
        <v>2</v>
      </c>
    </row>
    <row r="25" spans="3:5">
      <c r="D25" t="s">
        <v>530</v>
      </c>
      <c r="E25">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6D77A-80C8-4754-9EA9-562B1CBF2F2B}">
  <dimension ref="B1:AI247"/>
  <sheetViews>
    <sheetView showGridLines="0" workbookViewId="0">
      <pane ySplit="4" topLeftCell="A78" activePane="bottomLeft" state="frozen"/>
      <selection pane="bottomLeft" activeCell="C1" sqref="C1"/>
    </sheetView>
  </sheetViews>
  <sheetFormatPr defaultColWidth="11" defaultRowHeight="15.95" outlineLevelRow="1"/>
  <cols>
    <col min="2" max="3" width="33.375" customWidth="1"/>
    <col min="4" max="4" width="52.5" customWidth="1"/>
    <col min="5" max="5" width="5.5" bestFit="1" customWidth="1"/>
    <col min="6" max="6" width="18.375" bestFit="1" customWidth="1"/>
    <col min="7" max="7" width="18.125" bestFit="1" customWidth="1"/>
    <col min="8" max="8" width="7.375" bestFit="1" customWidth="1"/>
  </cols>
  <sheetData>
    <row r="1" spans="2:9">
      <c r="C1" s="56" t="s">
        <v>216</v>
      </c>
    </row>
    <row r="3" spans="2:9">
      <c r="F3" s="66" t="s">
        <v>217</v>
      </c>
      <c r="G3" s="67"/>
      <c r="H3" s="68"/>
    </row>
    <row r="4" spans="2:9" outlineLevel="1">
      <c r="B4" s="24" t="s">
        <v>218</v>
      </c>
      <c r="C4" s="24" t="s">
        <v>219</v>
      </c>
      <c r="D4" s="24" t="s">
        <v>220</v>
      </c>
      <c r="E4" s="24" t="s">
        <v>221</v>
      </c>
      <c r="F4" s="24" t="s">
        <v>222</v>
      </c>
      <c r="G4" s="26" t="s">
        <v>223</v>
      </c>
      <c r="H4" s="26" t="s">
        <v>224</v>
      </c>
      <c r="I4" s="24" t="s">
        <v>225</v>
      </c>
    </row>
    <row r="5" spans="2:9" outlineLevel="1">
      <c r="B5" t="s">
        <v>12</v>
      </c>
      <c r="C5" t="s">
        <v>226</v>
      </c>
      <c r="D5" t="s">
        <v>227</v>
      </c>
      <c r="E5">
        <v>1</v>
      </c>
      <c r="F5">
        <v>1</v>
      </c>
      <c r="G5">
        <v>0</v>
      </c>
      <c r="H5">
        <f t="shared" ref="H5:H36" si="0">+SUM(F5:G5)</f>
        <v>1</v>
      </c>
      <c r="I5" t="str">
        <f>+VLOOKUP($B5,'INT OLD Use Cases &amp; Features'!$C:$C,1,0)</f>
        <v>1.1 CSV Upload &amp; Ingestion</v>
      </c>
    </row>
    <row r="6" spans="2:9" outlineLevel="1">
      <c r="B6" t="s">
        <v>24</v>
      </c>
      <c r="C6" t="s">
        <v>226</v>
      </c>
      <c r="D6" t="s">
        <v>228</v>
      </c>
      <c r="E6">
        <v>1</v>
      </c>
      <c r="F6">
        <v>3</v>
      </c>
      <c r="G6">
        <v>2</v>
      </c>
      <c r="H6">
        <f t="shared" si="0"/>
        <v>5</v>
      </c>
      <c r="I6" t="str">
        <f>+VLOOKUP($B6,'INT OLD Use Cases &amp; Features'!$C:$C,1,0)</f>
        <v>1.3 Audience Field-Mapping Service</v>
      </c>
    </row>
    <row r="7" spans="2:9">
      <c r="B7" t="s">
        <v>18</v>
      </c>
      <c r="C7" t="s">
        <v>226</v>
      </c>
      <c r="D7" t="s">
        <v>229</v>
      </c>
      <c r="E7">
        <v>1</v>
      </c>
      <c r="F7">
        <v>3</v>
      </c>
      <c r="G7">
        <v>2</v>
      </c>
      <c r="H7">
        <f t="shared" si="0"/>
        <v>5</v>
      </c>
      <c r="I7" t="str">
        <f>+VLOOKUP($B7,'INT OLD Use Cases &amp; Features'!$C:$C,1,0)</f>
        <v>1.2 Audience Builder</v>
      </c>
    </row>
    <row r="8" spans="2:9" outlineLevel="1">
      <c r="B8" t="s">
        <v>12</v>
      </c>
      <c r="C8" t="s">
        <v>230</v>
      </c>
      <c r="D8" t="s">
        <v>227</v>
      </c>
      <c r="E8">
        <v>1</v>
      </c>
      <c r="F8">
        <v>0</v>
      </c>
      <c r="G8">
        <v>0</v>
      </c>
      <c r="H8">
        <f t="shared" si="0"/>
        <v>0</v>
      </c>
      <c r="I8" t="str">
        <f>+VLOOKUP($B8,'INT OLD Use Cases &amp; Features'!$C:$C,1,0)</f>
        <v>1.1 CSV Upload &amp; Ingestion</v>
      </c>
    </row>
    <row r="9" spans="2:9" outlineLevel="1">
      <c r="B9" t="s">
        <v>24</v>
      </c>
      <c r="C9" t="s">
        <v>230</v>
      </c>
      <c r="D9" t="s">
        <v>228</v>
      </c>
      <c r="E9">
        <v>1</v>
      </c>
      <c r="F9">
        <v>3</v>
      </c>
      <c r="G9">
        <v>2</v>
      </c>
      <c r="H9">
        <f t="shared" si="0"/>
        <v>5</v>
      </c>
      <c r="I9" t="str">
        <f>+VLOOKUP($B9,'INT OLD Use Cases &amp; Features'!$C:$C,1,0)</f>
        <v>1.3 Audience Field-Mapping Service</v>
      </c>
    </row>
    <row r="10" spans="2:9" outlineLevel="1">
      <c r="B10" t="s">
        <v>18</v>
      </c>
      <c r="C10" t="s">
        <v>230</v>
      </c>
      <c r="D10" t="s">
        <v>231</v>
      </c>
      <c r="E10">
        <v>1</v>
      </c>
      <c r="F10">
        <v>1</v>
      </c>
      <c r="G10">
        <v>1</v>
      </c>
      <c r="H10">
        <f t="shared" si="0"/>
        <v>2</v>
      </c>
      <c r="I10" t="str">
        <f>+VLOOKUP($B10,'INT OLD Use Cases &amp; Features'!$C:$C,1,0)</f>
        <v>1.2 Audience Builder</v>
      </c>
    </row>
    <row r="11" spans="2:9" outlineLevel="1">
      <c r="B11" t="s">
        <v>18</v>
      </c>
      <c r="C11" t="s">
        <v>230</v>
      </c>
      <c r="D11" t="s">
        <v>232</v>
      </c>
      <c r="E11">
        <v>1</v>
      </c>
      <c r="F11">
        <v>1</v>
      </c>
      <c r="G11">
        <v>1</v>
      </c>
      <c r="H11">
        <f t="shared" si="0"/>
        <v>2</v>
      </c>
      <c r="I11" t="str">
        <f>+VLOOKUP($B11,'INT OLD Use Cases &amp; Features'!$C:$C,1,0)</f>
        <v>1.2 Audience Builder</v>
      </c>
    </row>
    <row r="12" spans="2:9" outlineLevel="1">
      <c r="B12" t="s">
        <v>18</v>
      </c>
      <c r="C12" t="s">
        <v>230</v>
      </c>
      <c r="D12" t="s">
        <v>229</v>
      </c>
      <c r="E12">
        <v>1</v>
      </c>
      <c r="F12">
        <v>1</v>
      </c>
      <c r="G12">
        <v>2</v>
      </c>
      <c r="H12">
        <f t="shared" si="0"/>
        <v>3</v>
      </c>
      <c r="I12" t="str">
        <f>+VLOOKUP($B12,'INT OLD Use Cases &amp; Features'!$C:$C,1,0)</f>
        <v>1.2 Audience Builder</v>
      </c>
    </row>
    <row r="13" spans="2:9" outlineLevel="1">
      <c r="B13" t="s">
        <v>83</v>
      </c>
      <c r="C13" t="s">
        <v>230</v>
      </c>
      <c r="D13" t="s">
        <v>233</v>
      </c>
      <c r="E13">
        <v>1</v>
      </c>
      <c r="F13">
        <v>1</v>
      </c>
      <c r="G13">
        <v>0</v>
      </c>
      <c r="H13">
        <f t="shared" si="0"/>
        <v>1</v>
      </c>
      <c r="I13" t="str">
        <f>+VLOOKUP($B13,'INT OLD Use Cases &amp; Features'!$C:$C,1,0)</f>
        <v>4.1 File Ingestion Service</v>
      </c>
    </row>
    <row r="14" spans="2:9" outlineLevel="1">
      <c r="B14" s="29" t="s">
        <v>234</v>
      </c>
      <c r="C14" t="s">
        <v>230</v>
      </c>
      <c r="D14" t="s">
        <v>235</v>
      </c>
      <c r="E14">
        <v>1</v>
      </c>
      <c r="F14">
        <v>1</v>
      </c>
      <c r="G14">
        <v>0</v>
      </c>
      <c r="H14">
        <f t="shared" si="0"/>
        <v>1</v>
      </c>
      <c r="I14" t="e">
        <f>+VLOOKUP($B14,'INT OLD Use Cases &amp; Features'!$C:$C,1,0)</f>
        <v>#N/A</v>
      </c>
    </row>
    <row r="15" spans="2:9" outlineLevel="1">
      <c r="B15" t="s">
        <v>40</v>
      </c>
      <c r="C15" t="s">
        <v>226</v>
      </c>
      <c r="D15" t="s">
        <v>236</v>
      </c>
      <c r="E15">
        <v>1</v>
      </c>
      <c r="F15">
        <v>2</v>
      </c>
      <c r="G15">
        <v>1</v>
      </c>
      <c r="H15">
        <f t="shared" si="0"/>
        <v>3</v>
      </c>
      <c r="I15" t="str">
        <f>+VLOOKUP($B15,'INT OLD Use Cases &amp; Features'!$C:$C,1,0)</f>
        <v>2.1 Program Hierarchy</v>
      </c>
    </row>
    <row r="16" spans="2:9" outlineLevel="1">
      <c r="B16" t="s">
        <v>43</v>
      </c>
      <c r="C16" t="s">
        <v>226</v>
      </c>
      <c r="D16" t="s">
        <v>237</v>
      </c>
      <c r="E16">
        <v>1</v>
      </c>
      <c r="F16">
        <v>3</v>
      </c>
      <c r="G16">
        <v>1</v>
      </c>
      <c r="H16">
        <f t="shared" si="0"/>
        <v>4</v>
      </c>
      <c r="I16" t="str">
        <f>+VLOOKUP($B16,'INT OLD Use Cases &amp; Features'!$C:$C,1,0)</f>
        <v>2.2 Campaign Configuration</v>
      </c>
    </row>
    <row r="17" spans="2:9" outlineLevel="1">
      <c r="B17" t="s">
        <v>62</v>
      </c>
      <c r="C17" t="s">
        <v>226</v>
      </c>
      <c r="D17" t="s">
        <v>238</v>
      </c>
      <c r="E17">
        <v>1</v>
      </c>
      <c r="F17">
        <v>2</v>
      </c>
      <c r="G17">
        <v>2</v>
      </c>
      <c r="H17">
        <f t="shared" si="0"/>
        <v>4</v>
      </c>
      <c r="I17" t="str">
        <f>+VLOOKUP($B17,'INT OLD Use Cases &amp; Features'!$C:$C,1,0)</f>
        <v>2.6 Campaign Metadata Enrichment</v>
      </c>
    </row>
    <row r="18" spans="2:9" outlineLevel="1">
      <c r="B18" t="s">
        <v>47</v>
      </c>
      <c r="C18" t="s">
        <v>226</v>
      </c>
      <c r="D18" t="s">
        <v>239</v>
      </c>
      <c r="E18">
        <v>1</v>
      </c>
      <c r="F18">
        <v>0</v>
      </c>
      <c r="G18">
        <v>2</v>
      </c>
      <c r="H18">
        <f t="shared" si="0"/>
        <v>2</v>
      </c>
      <c r="I18" t="str">
        <f>+VLOOKUP($B18,'INT OLD Use Cases &amp; Features'!$C:$C,1,0)</f>
        <v>2.3 Line Item Configuration</v>
      </c>
    </row>
    <row r="19" spans="2:9" outlineLevel="1">
      <c r="B19" t="s">
        <v>40</v>
      </c>
      <c r="C19" t="s">
        <v>230</v>
      </c>
      <c r="D19" t="s">
        <v>236</v>
      </c>
      <c r="E19">
        <v>1</v>
      </c>
      <c r="F19">
        <v>2</v>
      </c>
      <c r="G19">
        <v>1</v>
      </c>
      <c r="H19">
        <f t="shared" si="0"/>
        <v>3</v>
      </c>
      <c r="I19" t="str">
        <f>+VLOOKUP($B19,'INT OLD Use Cases &amp; Features'!$C:$C,1,0)</f>
        <v>2.1 Program Hierarchy</v>
      </c>
    </row>
    <row r="20" spans="2:9" outlineLevel="1">
      <c r="B20" t="s">
        <v>43</v>
      </c>
      <c r="C20" t="s">
        <v>230</v>
      </c>
      <c r="D20" t="s">
        <v>237</v>
      </c>
      <c r="E20">
        <v>1</v>
      </c>
      <c r="F20">
        <v>3</v>
      </c>
      <c r="G20">
        <v>1</v>
      </c>
      <c r="H20">
        <f t="shared" si="0"/>
        <v>4</v>
      </c>
      <c r="I20" t="str">
        <f>+VLOOKUP($B20,'INT OLD Use Cases &amp; Features'!$C:$C,1,0)</f>
        <v>2.2 Campaign Configuration</v>
      </c>
    </row>
    <row r="21" spans="2:9" outlineLevel="1">
      <c r="B21" t="s">
        <v>62</v>
      </c>
      <c r="C21" t="s">
        <v>230</v>
      </c>
      <c r="D21" t="s">
        <v>238</v>
      </c>
      <c r="E21">
        <v>1</v>
      </c>
      <c r="F21">
        <v>2</v>
      </c>
      <c r="G21">
        <v>2</v>
      </c>
      <c r="H21">
        <f t="shared" si="0"/>
        <v>4</v>
      </c>
      <c r="I21" t="str">
        <f>+VLOOKUP($B21,'INT OLD Use Cases &amp; Features'!$C:$C,1,0)</f>
        <v>2.6 Campaign Metadata Enrichment</v>
      </c>
    </row>
    <row r="22" spans="2:9" outlineLevel="1">
      <c r="B22" t="s">
        <v>47</v>
      </c>
      <c r="C22" t="s">
        <v>230</v>
      </c>
      <c r="D22" t="s">
        <v>239</v>
      </c>
      <c r="E22">
        <v>1</v>
      </c>
      <c r="F22">
        <v>0</v>
      </c>
      <c r="G22">
        <v>2</v>
      </c>
      <c r="H22">
        <f t="shared" si="0"/>
        <v>2</v>
      </c>
      <c r="I22" t="str">
        <f>+VLOOKUP($B22,'INT OLD Use Cases &amp; Features'!$C:$C,1,0)</f>
        <v>2.3 Line Item Configuration</v>
      </c>
    </row>
    <row r="23" spans="2:9" outlineLevel="1">
      <c r="B23" s="29" t="s">
        <v>234</v>
      </c>
      <c r="C23" t="s">
        <v>230</v>
      </c>
      <c r="D23" t="s">
        <v>240</v>
      </c>
      <c r="E23">
        <v>1</v>
      </c>
      <c r="F23">
        <v>1</v>
      </c>
      <c r="G23">
        <v>1</v>
      </c>
      <c r="H23">
        <f t="shared" si="0"/>
        <v>2</v>
      </c>
      <c r="I23" t="e">
        <f>+VLOOKUP($B23,'INT OLD Use Cases &amp; Features'!$C:$C,1,0)</f>
        <v>#N/A</v>
      </c>
    </row>
    <row r="24" spans="2:9" outlineLevel="1">
      <c r="B24" t="s">
        <v>104</v>
      </c>
      <c r="C24" t="s">
        <v>230</v>
      </c>
      <c r="D24" t="s">
        <v>241</v>
      </c>
      <c r="E24">
        <v>1</v>
      </c>
      <c r="F24">
        <v>1</v>
      </c>
      <c r="G24">
        <v>1</v>
      </c>
      <c r="H24">
        <f t="shared" si="0"/>
        <v>2</v>
      </c>
      <c r="I24" t="str">
        <f>+VLOOKUP($B24,'INT OLD Use Cases &amp; Features'!$C:$C,1,0)</f>
        <v>4.8 3x Daily Sync</v>
      </c>
    </row>
    <row r="25" spans="2:9" outlineLevel="1">
      <c r="B25" t="s">
        <v>104</v>
      </c>
      <c r="C25" t="s">
        <v>230</v>
      </c>
      <c r="D25" t="s">
        <v>242</v>
      </c>
      <c r="E25">
        <v>1</v>
      </c>
      <c r="F25">
        <v>4</v>
      </c>
      <c r="G25">
        <v>1</v>
      </c>
      <c r="H25">
        <f t="shared" si="0"/>
        <v>5</v>
      </c>
      <c r="I25" t="str">
        <f>+VLOOKUP($B25,'INT OLD Use Cases &amp; Features'!$C:$C,1,0)</f>
        <v>4.8 3x Daily Sync</v>
      </c>
    </row>
    <row r="26" spans="2:9" outlineLevel="1">
      <c r="B26" t="s">
        <v>104</v>
      </c>
      <c r="C26" t="s">
        <v>230</v>
      </c>
      <c r="D26" t="s">
        <v>243</v>
      </c>
      <c r="E26">
        <v>1</v>
      </c>
      <c r="F26">
        <v>0</v>
      </c>
      <c r="G26">
        <v>1</v>
      </c>
      <c r="H26">
        <f t="shared" si="0"/>
        <v>1</v>
      </c>
      <c r="I26" t="str">
        <f>+VLOOKUP($B26,'INT OLD Use Cases &amp; Features'!$C:$C,1,0)</f>
        <v>4.8 3x Daily Sync</v>
      </c>
    </row>
    <row r="27" spans="2:9" outlineLevel="1">
      <c r="B27" t="s">
        <v>104</v>
      </c>
      <c r="C27" t="s">
        <v>230</v>
      </c>
      <c r="D27" t="s">
        <v>244</v>
      </c>
      <c r="E27">
        <v>1</v>
      </c>
      <c r="F27">
        <v>0</v>
      </c>
      <c r="G27">
        <v>1</v>
      </c>
      <c r="H27">
        <f t="shared" si="0"/>
        <v>1</v>
      </c>
      <c r="I27" t="str">
        <f>+VLOOKUP($B27,'INT OLD Use Cases &amp; Features'!$C:$C,1,0)</f>
        <v>4.8 3x Daily Sync</v>
      </c>
    </row>
    <row r="28" spans="2:9" outlineLevel="1">
      <c r="B28" t="s">
        <v>104</v>
      </c>
      <c r="C28" t="s">
        <v>230</v>
      </c>
      <c r="D28" t="s">
        <v>245</v>
      </c>
      <c r="E28">
        <v>1</v>
      </c>
      <c r="F28">
        <v>1</v>
      </c>
      <c r="G28">
        <v>1</v>
      </c>
      <c r="H28">
        <f t="shared" si="0"/>
        <v>2</v>
      </c>
      <c r="I28" t="str">
        <f>+VLOOKUP($B28,'INT OLD Use Cases &amp; Features'!$C:$C,1,0)</f>
        <v>4.8 3x Daily Sync</v>
      </c>
    </row>
    <row r="29" spans="2:9" outlineLevel="1">
      <c r="B29" t="s">
        <v>95</v>
      </c>
      <c r="C29" t="s">
        <v>230</v>
      </c>
      <c r="D29" t="s">
        <v>246</v>
      </c>
      <c r="E29">
        <v>1</v>
      </c>
      <c r="F29">
        <v>1</v>
      </c>
      <c r="G29">
        <v>1</v>
      </c>
      <c r="H29">
        <f t="shared" si="0"/>
        <v>2</v>
      </c>
      <c r="I29" t="str">
        <f>+VLOOKUP($B29,'INT OLD Use Cases &amp; Features'!$C:$C,1,0)</f>
        <v>4.5 TTD REDS File Ingestion</v>
      </c>
    </row>
    <row r="30" spans="2:9" outlineLevel="1">
      <c r="B30" t="s">
        <v>95</v>
      </c>
      <c r="C30" t="s">
        <v>230</v>
      </c>
      <c r="D30" t="s">
        <v>247</v>
      </c>
      <c r="E30">
        <v>1</v>
      </c>
      <c r="F30">
        <v>1</v>
      </c>
      <c r="G30">
        <v>1</v>
      </c>
      <c r="H30">
        <f t="shared" si="0"/>
        <v>2</v>
      </c>
      <c r="I30" t="str">
        <f>+VLOOKUP($B30,'INT OLD Use Cases &amp; Features'!$C:$C,1,0)</f>
        <v>4.5 TTD REDS File Ingestion</v>
      </c>
    </row>
    <row r="31" spans="2:9" outlineLevel="1">
      <c r="B31" s="29" t="s">
        <v>179</v>
      </c>
      <c r="C31" t="s">
        <v>230</v>
      </c>
      <c r="D31" t="s">
        <v>248</v>
      </c>
      <c r="E31">
        <v>1</v>
      </c>
      <c r="F31">
        <v>0</v>
      </c>
      <c r="G31">
        <v>1</v>
      </c>
      <c r="H31">
        <f t="shared" si="0"/>
        <v>1</v>
      </c>
      <c r="I31" t="str">
        <f>+VLOOKUP($B31,'INT OLD Use Cases &amp; Features'!$C:$C,1,0)</f>
        <v>11.1 Open API Endpoint for Integrate Campaign Sync</v>
      </c>
    </row>
    <row r="32" spans="2:9" outlineLevel="1">
      <c r="B32" s="29" t="s">
        <v>179</v>
      </c>
      <c r="C32" t="s">
        <v>230</v>
      </c>
      <c r="D32" t="s">
        <v>249</v>
      </c>
      <c r="E32">
        <v>1</v>
      </c>
      <c r="F32">
        <v>0</v>
      </c>
      <c r="G32">
        <v>1</v>
      </c>
      <c r="H32">
        <f t="shared" si="0"/>
        <v>1</v>
      </c>
      <c r="I32" t="str">
        <f>+VLOOKUP($B32,'INT OLD Use Cases &amp; Features'!$C:$C,1,0)</f>
        <v>11.1 Open API Endpoint for Integrate Campaign Sync</v>
      </c>
    </row>
    <row r="33" spans="2:9" outlineLevel="1">
      <c r="B33" s="29" t="s">
        <v>179</v>
      </c>
      <c r="C33" t="s">
        <v>230</v>
      </c>
      <c r="D33" t="s">
        <v>250</v>
      </c>
      <c r="E33">
        <v>1</v>
      </c>
      <c r="F33">
        <v>1</v>
      </c>
      <c r="G33">
        <v>1</v>
      </c>
      <c r="H33">
        <f t="shared" si="0"/>
        <v>2</v>
      </c>
      <c r="I33" t="str">
        <f>+VLOOKUP($B33,'INT OLD Use Cases &amp; Features'!$C:$C,1,0)</f>
        <v>11.1 Open API Endpoint for Integrate Campaign Sync</v>
      </c>
    </row>
    <row r="34" spans="2:9" outlineLevel="1">
      <c r="B34" t="s">
        <v>58</v>
      </c>
      <c r="C34" t="s">
        <v>226</v>
      </c>
      <c r="D34" t="s">
        <v>251</v>
      </c>
      <c r="E34">
        <v>1</v>
      </c>
      <c r="F34">
        <v>2</v>
      </c>
      <c r="G34">
        <v>3</v>
      </c>
      <c r="H34">
        <f t="shared" si="0"/>
        <v>5</v>
      </c>
      <c r="I34" t="str">
        <f>+VLOOKUP($B34,'INT OLD Use Cases &amp; Features'!$C:$C,1,0)</f>
        <v>2.5 Forecast Generation Engine</v>
      </c>
    </row>
    <row r="35" spans="2:9" outlineLevel="1">
      <c r="B35" s="29" t="s">
        <v>252</v>
      </c>
      <c r="C35" t="s">
        <v>230</v>
      </c>
      <c r="D35" t="s">
        <v>253</v>
      </c>
      <c r="E35">
        <v>1</v>
      </c>
      <c r="F35">
        <v>1</v>
      </c>
      <c r="G35">
        <v>1</v>
      </c>
      <c r="H35">
        <f t="shared" si="0"/>
        <v>2</v>
      </c>
      <c r="I35" t="str">
        <f>+VLOOKUP($B35,'INT OLD Use Cases &amp; Features'!$C:$C,1,0)</f>
        <v>4.6 UID2 Identity Sync &amp; Audience Export</v>
      </c>
    </row>
    <row r="36" spans="2:9" outlineLevel="1">
      <c r="B36" t="s">
        <v>90</v>
      </c>
      <c r="C36" t="s">
        <v>230</v>
      </c>
      <c r="D36" t="s">
        <v>254</v>
      </c>
      <c r="E36">
        <v>1</v>
      </c>
      <c r="F36">
        <v>1</v>
      </c>
      <c r="G36">
        <v>0</v>
      </c>
      <c r="H36">
        <f t="shared" si="0"/>
        <v>1</v>
      </c>
      <c r="I36" t="str">
        <f>+VLOOKUP($B36,'INT OLD Use Cases &amp; Features'!$C:$C,1,0)</f>
        <v>4.3 Audience Expansion API</v>
      </c>
    </row>
    <row r="37" spans="2:9" outlineLevel="1">
      <c r="B37" t="s">
        <v>87</v>
      </c>
      <c r="C37" t="s">
        <v>230</v>
      </c>
      <c r="D37" t="s">
        <v>255</v>
      </c>
      <c r="E37">
        <v>1</v>
      </c>
      <c r="F37">
        <v>0</v>
      </c>
      <c r="G37">
        <v>0</v>
      </c>
      <c r="H37">
        <f t="shared" ref="H37:H68" si="1">+SUM(F37:G37)</f>
        <v>0</v>
      </c>
      <c r="I37" t="str">
        <f>+VLOOKUP($B37,'INT OLD Use Cases &amp; Features'!$C:$C,1,0)</f>
        <v>4.2 Taxonomy Mapping Engine</v>
      </c>
    </row>
    <row r="38" spans="2:9" outlineLevel="1">
      <c r="B38" t="s">
        <v>93</v>
      </c>
      <c r="C38" t="s">
        <v>230</v>
      </c>
      <c r="D38" t="s">
        <v>256</v>
      </c>
      <c r="E38">
        <v>1</v>
      </c>
      <c r="F38">
        <v>0</v>
      </c>
      <c r="G38">
        <v>0</v>
      </c>
      <c r="H38">
        <f t="shared" si="1"/>
        <v>0</v>
      </c>
      <c r="I38" t="str">
        <f>+VLOOKUP($B38,'INT OLD Use Cases &amp; Features'!$C:$C,1,0)</f>
        <v>4.4 Campaign Sync API</v>
      </c>
    </row>
    <row r="39" spans="2:9" outlineLevel="1">
      <c r="B39" s="29" t="s">
        <v>252</v>
      </c>
      <c r="C39" t="s">
        <v>230</v>
      </c>
      <c r="D39" t="s">
        <v>254</v>
      </c>
      <c r="E39">
        <v>1</v>
      </c>
      <c r="F39">
        <v>0</v>
      </c>
      <c r="G39">
        <v>0</v>
      </c>
      <c r="H39">
        <f t="shared" si="1"/>
        <v>0</v>
      </c>
      <c r="I39" t="str">
        <f>+VLOOKUP($B39,'INT OLD Use Cases &amp; Features'!$C:$C,1,0)</f>
        <v>4.6 UID2 Identity Sync &amp; Audience Export</v>
      </c>
    </row>
    <row r="40" spans="2:9" outlineLevel="1">
      <c r="B40" t="s">
        <v>101</v>
      </c>
      <c r="C40" t="s">
        <v>230</v>
      </c>
      <c r="D40" t="s">
        <v>257</v>
      </c>
      <c r="E40">
        <v>1</v>
      </c>
      <c r="F40">
        <v>0</v>
      </c>
      <c r="G40">
        <v>0</v>
      </c>
      <c r="H40">
        <f t="shared" si="1"/>
        <v>0</v>
      </c>
      <c r="I40" t="str">
        <f>+VLOOKUP($B40,'INT OLD Use Cases &amp; Features'!$C:$C,1,0)</f>
        <v>4.7 TTD Advertiser API Key Management</v>
      </c>
    </row>
    <row r="41" spans="2:9" outlineLevel="1">
      <c r="B41" t="s">
        <v>70</v>
      </c>
      <c r="C41" t="s">
        <v>230</v>
      </c>
      <c r="D41" t="s">
        <v>258</v>
      </c>
      <c r="E41">
        <v>1</v>
      </c>
      <c r="F41">
        <v>1</v>
      </c>
      <c r="G41">
        <v>3</v>
      </c>
      <c r="H41">
        <f t="shared" si="1"/>
        <v>4</v>
      </c>
      <c r="I41" t="str">
        <f>+VLOOKUP($B41,'INT OLD Use Cases &amp; Features'!$C:$C,1,0)</f>
        <v>3.1 Reporting Tables</v>
      </c>
    </row>
    <row r="42" spans="2:9" outlineLevel="1">
      <c r="B42" t="s">
        <v>70</v>
      </c>
      <c r="C42" t="s">
        <v>230</v>
      </c>
      <c r="D42" t="s">
        <v>259</v>
      </c>
      <c r="E42">
        <v>1</v>
      </c>
      <c r="F42">
        <v>1</v>
      </c>
      <c r="G42">
        <v>4</v>
      </c>
      <c r="H42">
        <f t="shared" si="1"/>
        <v>5</v>
      </c>
      <c r="I42" t="str">
        <f>+VLOOKUP($B42,'INT OLD Use Cases &amp; Features'!$C:$C,1,0)</f>
        <v>3.1 Reporting Tables</v>
      </c>
    </row>
    <row r="43" spans="2:9" outlineLevel="1">
      <c r="B43" t="s">
        <v>70</v>
      </c>
      <c r="C43" t="s">
        <v>230</v>
      </c>
      <c r="D43" t="s">
        <v>260</v>
      </c>
      <c r="E43">
        <v>1</v>
      </c>
      <c r="F43">
        <v>1</v>
      </c>
      <c r="G43">
        <v>5</v>
      </c>
      <c r="H43">
        <f t="shared" si="1"/>
        <v>6</v>
      </c>
      <c r="I43" t="str">
        <f>+VLOOKUP($B43,'INT OLD Use Cases &amp; Features'!$C:$C,1,0)</f>
        <v>3.1 Reporting Tables</v>
      </c>
    </row>
    <row r="44" spans="2:9" outlineLevel="1">
      <c r="B44" t="s">
        <v>70</v>
      </c>
      <c r="C44" t="s">
        <v>230</v>
      </c>
      <c r="D44" t="s">
        <v>261</v>
      </c>
      <c r="E44">
        <v>1</v>
      </c>
      <c r="F44">
        <v>1</v>
      </c>
      <c r="G44">
        <v>3</v>
      </c>
      <c r="H44">
        <f t="shared" si="1"/>
        <v>4</v>
      </c>
      <c r="I44" t="str">
        <f>+VLOOKUP($B44,'INT OLD Use Cases &amp; Features'!$C:$C,1,0)</f>
        <v>3.1 Reporting Tables</v>
      </c>
    </row>
    <row r="45" spans="2:9" outlineLevel="1">
      <c r="B45" t="s">
        <v>70</v>
      </c>
      <c r="C45" t="s">
        <v>230</v>
      </c>
      <c r="D45" t="s">
        <v>262</v>
      </c>
      <c r="E45">
        <v>1</v>
      </c>
      <c r="F45">
        <v>1</v>
      </c>
      <c r="G45">
        <v>1</v>
      </c>
      <c r="H45">
        <f t="shared" si="1"/>
        <v>2</v>
      </c>
      <c r="I45" t="str">
        <f>+VLOOKUP($B45,'INT OLD Use Cases &amp; Features'!$C:$C,1,0)</f>
        <v>3.1 Reporting Tables</v>
      </c>
    </row>
    <row r="46" spans="2:9" outlineLevel="1">
      <c r="B46" t="s">
        <v>70</v>
      </c>
      <c r="C46" t="s">
        <v>230</v>
      </c>
      <c r="D46" t="s">
        <v>263</v>
      </c>
      <c r="E46">
        <v>3</v>
      </c>
      <c r="F46">
        <v>3</v>
      </c>
      <c r="G46">
        <v>3</v>
      </c>
      <c r="H46">
        <f t="shared" si="1"/>
        <v>6</v>
      </c>
      <c r="I46" t="str">
        <f>+VLOOKUP($B46,'INT OLD Use Cases &amp; Features'!$C:$C,1,0)</f>
        <v>3.1 Reporting Tables</v>
      </c>
    </row>
    <row r="47" spans="2:9" outlineLevel="1">
      <c r="B47" t="s">
        <v>77</v>
      </c>
      <c r="C47" t="s">
        <v>226</v>
      </c>
      <c r="D47" t="s">
        <v>264</v>
      </c>
      <c r="E47">
        <v>1</v>
      </c>
      <c r="F47">
        <v>0</v>
      </c>
      <c r="G47">
        <v>4</v>
      </c>
      <c r="H47">
        <f t="shared" si="1"/>
        <v>4</v>
      </c>
      <c r="I47" t="str">
        <f>+VLOOKUP($B47,'INT OLD Use Cases &amp; Features'!$C:$C,1,0)</f>
        <v>3.2 Metabase Embed (UI)</v>
      </c>
    </row>
    <row r="48" spans="2:9" outlineLevel="1">
      <c r="B48" t="s">
        <v>119</v>
      </c>
      <c r="C48" t="s">
        <v>226</v>
      </c>
      <c r="D48" t="s">
        <v>265</v>
      </c>
      <c r="E48">
        <v>1</v>
      </c>
      <c r="F48">
        <v>0</v>
      </c>
      <c r="G48">
        <v>2</v>
      </c>
      <c r="H48">
        <f t="shared" si="1"/>
        <v>2</v>
      </c>
      <c r="I48" t="str">
        <f>+VLOOKUP($B48,'INT OLD Use Cases &amp; Features'!$C:$C,1,0)</f>
        <v>5.1 Basic User Onboarding Flow</v>
      </c>
    </row>
    <row r="49" spans="2:9" outlineLevel="1">
      <c r="B49" t="s">
        <v>123</v>
      </c>
      <c r="C49" t="s">
        <v>226</v>
      </c>
      <c r="D49" t="s">
        <v>266</v>
      </c>
      <c r="E49">
        <v>1</v>
      </c>
      <c r="F49">
        <v>0</v>
      </c>
      <c r="G49">
        <v>2</v>
      </c>
      <c r="H49">
        <f t="shared" si="1"/>
        <v>2</v>
      </c>
      <c r="I49" t="str">
        <f>+VLOOKUP($B49,'INT OLD Use Cases &amp; Features'!$C:$C,1,0)</f>
        <v>6.1 Performance Summary Cards</v>
      </c>
    </row>
    <row r="50" spans="2:9" outlineLevel="1">
      <c r="B50" t="s">
        <v>125</v>
      </c>
      <c r="C50" t="s">
        <v>226</v>
      </c>
      <c r="D50" t="s">
        <v>267</v>
      </c>
      <c r="E50">
        <v>1</v>
      </c>
      <c r="F50">
        <v>0</v>
      </c>
      <c r="G50">
        <v>2</v>
      </c>
      <c r="H50">
        <f t="shared" si="1"/>
        <v>2</v>
      </c>
      <c r="I50" t="str">
        <f>+VLOOKUP($B50,'INT OLD Use Cases &amp; Features'!$C:$C,1,0)</f>
        <v>6.2 Insight Tags &amp; Annotations</v>
      </c>
    </row>
    <row r="51" spans="2:9" outlineLevel="1">
      <c r="B51" t="s">
        <v>161</v>
      </c>
      <c r="C51" t="s">
        <v>226</v>
      </c>
      <c r="D51" t="s">
        <v>268</v>
      </c>
      <c r="E51">
        <v>1</v>
      </c>
      <c r="F51">
        <v>0</v>
      </c>
      <c r="G51">
        <v>2</v>
      </c>
      <c r="H51">
        <f t="shared" si="1"/>
        <v>2</v>
      </c>
      <c r="I51" t="str">
        <f>+VLOOKUP($B51,'INT OLD Use Cases &amp; Features'!$C:$C,1,0)</f>
        <v>6.3 Optimization Suggestion Engine</v>
      </c>
    </row>
    <row r="52" spans="2:9" outlineLevel="1">
      <c r="B52" t="s">
        <v>123</v>
      </c>
      <c r="C52" t="s">
        <v>230</v>
      </c>
      <c r="D52" t="s">
        <v>266</v>
      </c>
      <c r="E52">
        <v>1</v>
      </c>
      <c r="F52">
        <v>2</v>
      </c>
      <c r="G52">
        <v>2</v>
      </c>
      <c r="H52">
        <f t="shared" si="1"/>
        <v>4</v>
      </c>
      <c r="I52" t="str">
        <f>+VLOOKUP($B52,'INT OLD Use Cases &amp; Features'!$C:$C,1,0)</f>
        <v>6.1 Performance Summary Cards</v>
      </c>
    </row>
    <row r="53" spans="2:9" outlineLevel="1">
      <c r="B53" t="s">
        <v>125</v>
      </c>
      <c r="C53" t="s">
        <v>230</v>
      </c>
      <c r="D53" t="s">
        <v>267</v>
      </c>
      <c r="E53">
        <v>1</v>
      </c>
      <c r="F53">
        <v>2</v>
      </c>
      <c r="G53">
        <v>2</v>
      </c>
      <c r="H53">
        <f t="shared" si="1"/>
        <v>4</v>
      </c>
      <c r="I53" t="str">
        <f>+VLOOKUP($B53,'INT OLD Use Cases &amp; Features'!$C:$C,1,0)</f>
        <v>6.2 Insight Tags &amp; Annotations</v>
      </c>
    </row>
    <row r="54" spans="2:9" outlineLevel="1">
      <c r="B54" t="s">
        <v>161</v>
      </c>
      <c r="C54" t="s">
        <v>230</v>
      </c>
      <c r="D54" t="s">
        <v>268</v>
      </c>
      <c r="E54">
        <v>1</v>
      </c>
      <c r="F54">
        <v>2</v>
      </c>
      <c r="G54">
        <v>2</v>
      </c>
      <c r="H54">
        <f t="shared" si="1"/>
        <v>4</v>
      </c>
      <c r="I54" t="str">
        <f>+VLOOKUP($B54,'INT OLD Use Cases &amp; Features'!$C:$C,1,0)</f>
        <v>6.3 Optimization Suggestion Engine</v>
      </c>
    </row>
    <row r="55" spans="2:9" outlineLevel="1">
      <c r="B55" t="s">
        <v>116</v>
      </c>
      <c r="C55" t="s">
        <v>230</v>
      </c>
      <c r="D55" t="s">
        <v>269</v>
      </c>
      <c r="E55">
        <v>1</v>
      </c>
      <c r="F55">
        <v>1</v>
      </c>
      <c r="G55">
        <v>1</v>
      </c>
      <c r="H55">
        <f t="shared" si="1"/>
        <v>2</v>
      </c>
      <c r="I55" t="str">
        <f>+VLOOKUP($B55,'INT OLD Use Cases &amp; Features'!$C:$C,1,0)</f>
        <v>7.1 Audience Versioning &amp; Rollback</v>
      </c>
    </row>
    <row r="56" spans="2:9" outlineLevel="1">
      <c r="B56" t="s">
        <v>146</v>
      </c>
      <c r="C56" t="s">
        <v>230</v>
      </c>
      <c r="D56" t="s">
        <v>270</v>
      </c>
      <c r="E56">
        <v>5</v>
      </c>
      <c r="F56">
        <v>5</v>
      </c>
      <c r="G56">
        <v>0</v>
      </c>
      <c r="H56">
        <f t="shared" si="1"/>
        <v>5</v>
      </c>
      <c r="I56" t="str">
        <f>+VLOOKUP($B56,'INT OLD Use Cases &amp; Features'!$C:$C,1,0)</f>
        <v>7.2 Data Export &amp; API Access</v>
      </c>
    </row>
    <row r="57" spans="2:9" outlineLevel="1">
      <c r="B57" t="s">
        <v>271</v>
      </c>
      <c r="C57" t="s">
        <v>226</v>
      </c>
      <c r="D57" t="s">
        <v>272</v>
      </c>
      <c r="E57">
        <v>1</v>
      </c>
      <c r="F57">
        <v>1</v>
      </c>
      <c r="G57">
        <v>1</v>
      </c>
      <c r="H57">
        <f t="shared" si="1"/>
        <v>2</v>
      </c>
      <c r="I57" t="e">
        <f>+VLOOKUP($B57,'INT OLD Use Cases &amp; Features'!$C:$C,1,0)</f>
        <v>#N/A</v>
      </c>
    </row>
    <row r="58" spans="2:9" outlineLevel="1">
      <c r="B58" t="s">
        <v>271</v>
      </c>
      <c r="C58" t="s">
        <v>230</v>
      </c>
      <c r="D58" t="s">
        <v>272</v>
      </c>
      <c r="E58">
        <v>1</v>
      </c>
      <c r="F58">
        <v>1</v>
      </c>
      <c r="G58">
        <v>1</v>
      </c>
      <c r="H58">
        <f t="shared" si="1"/>
        <v>2</v>
      </c>
      <c r="I58" t="e">
        <f>+VLOOKUP($B58,'INT OLD Use Cases &amp; Features'!$C:$C,1,0)</f>
        <v>#N/A</v>
      </c>
    </row>
    <row r="59" spans="2:9" outlineLevel="1">
      <c r="B59" t="s">
        <v>153</v>
      </c>
      <c r="C59" t="s">
        <v>226</v>
      </c>
      <c r="D59" t="s">
        <v>273</v>
      </c>
      <c r="E59">
        <v>1</v>
      </c>
      <c r="F59">
        <v>30</v>
      </c>
      <c r="G59">
        <v>1</v>
      </c>
      <c r="H59">
        <f t="shared" si="1"/>
        <v>31</v>
      </c>
      <c r="I59" t="str">
        <f>+VLOOKUP($B59,'INT OLD Use Cases &amp; Features'!$C:$C,1,0)</f>
        <v>8.1 Comprehensive Audit Trail (UI)</v>
      </c>
    </row>
    <row r="60" spans="2:9" outlineLevel="1">
      <c r="B60" t="s">
        <v>156</v>
      </c>
      <c r="C60" t="s">
        <v>230</v>
      </c>
      <c r="D60" t="s">
        <v>273</v>
      </c>
      <c r="E60">
        <v>1</v>
      </c>
      <c r="F60">
        <v>30</v>
      </c>
      <c r="G60">
        <v>1</v>
      </c>
      <c r="H60">
        <f t="shared" si="1"/>
        <v>31</v>
      </c>
      <c r="I60" t="str">
        <f>+VLOOKUP($B60,'INT OLD Use Cases &amp; Features'!$C:$C,1,0)</f>
        <v>8.2 User Audit Logging</v>
      </c>
    </row>
    <row r="61" spans="2:9" outlineLevel="1">
      <c r="B61" s="29" t="s">
        <v>163</v>
      </c>
      <c r="C61" t="s">
        <v>226</v>
      </c>
      <c r="D61" t="s">
        <v>274</v>
      </c>
      <c r="E61">
        <v>1</v>
      </c>
      <c r="F61">
        <v>1</v>
      </c>
      <c r="G61">
        <v>2</v>
      </c>
      <c r="H61">
        <f t="shared" si="1"/>
        <v>3</v>
      </c>
      <c r="I61" t="str">
        <f>+VLOOKUP($B61,'INT OLD Use Cases &amp; Features'!$C:$C,1,0)</f>
        <v>10.3 Cross-Org Content Syndication Rules</v>
      </c>
    </row>
    <row r="62" spans="2:9" outlineLevel="1">
      <c r="B62" s="29" t="s">
        <v>163</v>
      </c>
      <c r="C62" t="s">
        <v>226</v>
      </c>
      <c r="D62" t="s">
        <v>275</v>
      </c>
      <c r="E62">
        <v>1</v>
      </c>
      <c r="F62">
        <v>2</v>
      </c>
      <c r="G62">
        <v>2</v>
      </c>
      <c r="H62">
        <f t="shared" si="1"/>
        <v>4</v>
      </c>
      <c r="I62" t="str">
        <f>+VLOOKUP($B62,'INT OLD Use Cases &amp; Features'!$C:$C,1,0)</f>
        <v>10.3 Cross-Org Content Syndication Rules</v>
      </c>
    </row>
    <row r="63" spans="2:9" outlineLevel="1">
      <c r="B63" s="29" t="s">
        <v>163</v>
      </c>
      <c r="C63" t="s">
        <v>226</v>
      </c>
      <c r="D63" t="s">
        <v>276</v>
      </c>
      <c r="E63">
        <v>1</v>
      </c>
      <c r="F63">
        <v>1</v>
      </c>
      <c r="G63">
        <v>1</v>
      </c>
      <c r="H63">
        <f t="shared" si="1"/>
        <v>2</v>
      </c>
      <c r="I63" t="str">
        <f>+VLOOKUP($B63,'INT OLD Use Cases &amp; Features'!$C:$C,1,0)</f>
        <v>10.3 Cross-Org Content Syndication Rules</v>
      </c>
    </row>
    <row r="64" spans="2:9" outlineLevel="1">
      <c r="B64" s="29" t="s">
        <v>163</v>
      </c>
      <c r="C64" t="s">
        <v>230</v>
      </c>
      <c r="D64" t="s">
        <v>274</v>
      </c>
      <c r="E64">
        <v>1</v>
      </c>
      <c r="F64">
        <v>1</v>
      </c>
      <c r="G64">
        <v>2</v>
      </c>
      <c r="H64">
        <f t="shared" si="1"/>
        <v>3</v>
      </c>
      <c r="I64" t="str">
        <f>+VLOOKUP($B64,'INT OLD Use Cases &amp; Features'!$C:$C,1,0)</f>
        <v>10.3 Cross-Org Content Syndication Rules</v>
      </c>
    </row>
    <row r="65" spans="2:9" outlineLevel="1">
      <c r="B65" s="29" t="s">
        <v>163</v>
      </c>
      <c r="C65" t="s">
        <v>230</v>
      </c>
      <c r="D65" t="s">
        <v>275</v>
      </c>
      <c r="E65">
        <v>1</v>
      </c>
      <c r="F65">
        <v>2</v>
      </c>
      <c r="G65">
        <v>2</v>
      </c>
      <c r="H65">
        <f t="shared" si="1"/>
        <v>4</v>
      </c>
      <c r="I65" t="str">
        <f>+VLOOKUP($B65,'INT OLD Use Cases &amp; Features'!$C:$C,1,0)</f>
        <v>10.3 Cross-Org Content Syndication Rules</v>
      </c>
    </row>
    <row r="66" spans="2:9" outlineLevel="1">
      <c r="B66" s="29" t="s">
        <v>163</v>
      </c>
      <c r="C66" t="s">
        <v>230</v>
      </c>
      <c r="D66" t="s">
        <v>276</v>
      </c>
      <c r="E66">
        <v>1</v>
      </c>
      <c r="F66">
        <v>1</v>
      </c>
      <c r="G66">
        <v>1</v>
      </c>
      <c r="H66">
        <f t="shared" si="1"/>
        <v>2</v>
      </c>
      <c r="I66" t="str">
        <f>+VLOOKUP($B66,'INT OLD Use Cases &amp; Features'!$C:$C,1,0)</f>
        <v>10.3 Cross-Org Content Syndication Rules</v>
      </c>
    </row>
    <row r="67" spans="2:9" outlineLevel="1">
      <c r="B67" s="29" t="s">
        <v>131</v>
      </c>
      <c r="C67" t="s">
        <v>226</v>
      </c>
      <c r="D67" t="s">
        <v>277</v>
      </c>
      <c r="E67">
        <v>1</v>
      </c>
      <c r="F67">
        <v>1</v>
      </c>
      <c r="G67">
        <v>1</v>
      </c>
      <c r="H67">
        <f t="shared" si="1"/>
        <v>2</v>
      </c>
      <c r="I67" t="str">
        <f>+VLOOKUP($B67,'INT OLD Use Cases &amp; Features'!$C:$C,1,0)</f>
        <v>10.1 Seller Asset Listing &amp; Management</v>
      </c>
    </row>
    <row r="68" spans="2:9" outlineLevel="1">
      <c r="B68" s="29" t="s">
        <v>159</v>
      </c>
      <c r="C68" t="s">
        <v>226</v>
      </c>
      <c r="D68" t="s">
        <v>277</v>
      </c>
      <c r="E68">
        <v>1</v>
      </c>
      <c r="F68">
        <v>1</v>
      </c>
      <c r="G68">
        <v>1</v>
      </c>
      <c r="H68">
        <f t="shared" si="1"/>
        <v>2</v>
      </c>
      <c r="I68" t="str">
        <f>+VLOOKUP($B68,'INT OLD Use Cases &amp; Features'!$C:$C,1,0)</f>
        <v>10.4 Marketplace-Level Reporting Dashboard</v>
      </c>
    </row>
    <row r="69" spans="2:9" outlineLevel="1">
      <c r="B69" s="29" t="s">
        <v>163</v>
      </c>
      <c r="C69" t="s">
        <v>226</v>
      </c>
      <c r="D69" t="s">
        <v>277</v>
      </c>
      <c r="E69">
        <v>1</v>
      </c>
      <c r="F69">
        <v>1</v>
      </c>
      <c r="G69">
        <v>1</v>
      </c>
      <c r="H69">
        <f t="shared" ref="H69:H80" si="2">+SUM(F69:G69)</f>
        <v>2</v>
      </c>
      <c r="I69" t="str">
        <f>+VLOOKUP($B69,'INT OLD Use Cases &amp; Features'!$C:$C,1,0)</f>
        <v>10.3 Cross-Org Content Syndication Rules</v>
      </c>
    </row>
    <row r="70" spans="2:9" outlineLevel="1">
      <c r="B70" s="29" t="s">
        <v>173</v>
      </c>
      <c r="C70" t="s">
        <v>226</v>
      </c>
      <c r="D70" t="s">
        <v>277</v>
      </c>
      <c r="E70">
        <v>1</v>
      </c>
      <c r="F70">
        <v>1</v>
      </c>
      <c r="G70">
        <v>1</v>
      </c>
      <c r="H70">
        <f t="shared" si="2"/>
        <v>2</v>
      </c>
      <c r="I70" t="str">
        <f>+VLOOKUP($B70,'INT OLD Use Cases &amp; Features'!$C:$C,1,0)</f>
        <v>10.2 Buyer View of Marketplace</v>
      </c>
    </row>
    <row r="71" spans="2:9" outlineLevel="1">
      <c r="B71" s="29" t="s">
        <v>131</v>
      </c>
      <c r="C71" t="s">
        <v>230</v>
      </c>
      <c r="D71" t="s">
        <v>277</v>
      </c>
      <c r="E71">
        <v>1</v>
      </c>
      <c r="F71">
        <v>1</v>
      </c>
      <c r="G71">
        <v>1</v>
      </c>
      <c r="H71">
        <f t="shared" si="2"/>
        <v>2</v>
      </c>
      <c r="I71" t="str">
        <f>+VLOOKUP($B71,'INT OLD Use Cases &amp; Features'!$C:$C,1,0)</f>
        <v>10.1 Seller Asset Listing &amp; Management</v>
      </c>
    </row>
    <row r="72" spans="2:9" outlineLevel="1">
      <c r="B72" s="29" t="s">
        <v>159</v>
      </c>
      <c r="C72" t="s">
        <v>230</v>
      </c>
      <c r="D72" t="s">
        <v>277</v>
      </c>
      <c r="E72">
        <v>1</v>
      </c>
      <c r="F72">
        <v>1</v>
      </c>
      <c r="G72">
        <v>1</v>
      </c>
      <c r="H72">
        <f t="shared" si="2"/>
        <v>2</v>
      </c>
      <c r="I72" t="str">
        <f>+VLOOKUP($B72,'INT OLD Use Cases &amp; Features'!$C:$C,1,0)</f>
        <v>10.4 Marketplace-Level Reporting Dashboard</v>
      </c>
    </row>
    <row r="73" spans="2:9" outlineLevel="1">
      <c r="B73" s="29" t="s">
        <v>163</v>
      </c>
      <c r="C73" t="s">
        <v>230</v>
      </c>
      <c r="D73" t="s">
        <v>277</v>
      </c>
      <c r="E73">
        <v>1</v>
      </c>
      <c r="F73">
        <v>1</v>
      </c>
      <c r="G73">
        <v>1</v>
      </c>
      <c r="H73">
        <f t="shared" si="2"/>
        <v>2</v>
      </c>
      <c r="I73" t="str">
        <f>+VLOOKUP($B73,'INT OLD Use Cases &amp; Features'!$C:$C,1,0)</f>
        <v>10.3 Cross-Org Content Syndication Rules</v>
      </c>
    </row>
    <row r="74" spans="2:9" outlineLevel="1">
      <c r="B74" s="29" t="s">
        <v>173</v>
      </c>
      <c r="C74" t="s">
        <v>230</v>
      </c>
      <c r="D74" t="s">
        <v>277</v>
      </c>
      <c r="E74">
        <v>1</v>
      </c>
      <c r="F74">
        <v>1</v>
      </c>
      <c r="G74">
        <v>1</v>
      </c>
      <c r="H74">
        <f t="shared" si="2"/>
        <v>2</v>
      </c>
      <c r="I74" t="str">
        <f>+VLOOKUP($B74,'INT OLD Use Cases &amp; Features'!$C:$C,1,0)</f>
        <v>10.2 Buyer View of Marketplace</v>
      </c>
    </row>
    <row r="75" spans="2:9" outlineLevel="1">
      <c r="B75" s="30" t="s">
        <v>134</v>
      </c>
      <c r="C75" t="s">
        <v>226</v>
      </c>
      <c r="D75" t="s">
        <v>278</v>
      </c>
      <c r="E75">
        <v>1</v>
      </c>
      <c r="F75">
        <v>1</v>
      </c>
      <c r="G75">
        <v>1</v>
      </c>
      <c r="H75">
        <f t="shared" si="2"/>
        <v>2</v>
      </c>
      <c r="I75" t="str">
        <f>+VLOOKUP($B75,'INT OLD Use Cases &amp; Features'!$C:$C,1,0)</f>
        <v>13.1 Org Management UI</v>
      </c>
    </row>
    <row r="76" spans="2:9" outlineLevel="1">
      <c r="B76" s="30" t="s">
        <v>139</v>
      </c>
      <c r="C76" t="s">
        <v>226</v>
      </c>
      <c r="D76" t="s">
        <v>279</v>
      </c>
      <c r="E76">
        <v>1</v>
      </c>
      <c r="F76">
        <v>1</v>
      </c>
      <c r="G76">
        <v>1</v>
      </c>
      <c r="H76">
        <f t="shared" si="2"/>
        <v>2</v>
      </c>
      <c r="I76" t="str">
        <f>+VLOOKUP($B76,'INT OLD Use Cases &amp; Features'!$C:$C,1,0)</f>
        <v>13.2 Super Admin (Internal Only)</v>
      </c>
    </row>
    <row r="77" spans="2:9" outlineLevel="1">
      <c r="B77" s="30" t="s">
        <v>139</v>
      </c>
      <c r="C77" t="s">
        <v>226</v>
      </c>
      <c r="D77" t="s">
        <v>280</v>
      </c>
      <c r="E77" s="31">
        <v>0</v>
      </c>
      <c r="F77">
        <v>1</v>
      </c>
      <c r="G77">
        <v>1</v>
      </c>
      <c r="H77">
        <f t="shared" si="2"/>
        <v>2</v>
      </c>
      <c r="I77" t="str">
        <f>+VLOOKUP($B77,'INT OLD Use Cases &amp; Features'!$C:$C,1,0)</f>
        <v>13.2 Super Admin (Internal Only)</v>
      </c>
    </row>
    <row r="78" spans="2:9" outlineLevel="1">
      <c r="B78" s="30" t="s">
        <v>134</v>
      </c>
      <c r="C78" t="s">
        <v>230</v>
      </c>
      <c r="D78" t="s">
        <v>281</v>
      </c>
      <c r="E78">
        <v>1</v>
      </c>
      <c r="F78">
        <v>1</v>
      </c>
      <c r="G78">
        <v>1</v>
      </c>
      <c r="H78">
        <f t="shared" si="2"/>
        <v>2</v>
      </c>
      <c r="I78" t="str">
        <f>+VLOOKUP($B78,'INT OLD Use Cases &amp; Features'!$C:$C,1,0)</f>
        <v>13.1 Org Management UI</v>
      </c>
    </row>
    <row r="79" spans="2:9" outlineLevel="1">
      <c r="B79" s="30" t="s">
        <v>139</v>
      </c>
      <c r="C79" t="s">
        <v>230</v>
      </c>
      <c r="D79" t="s">
        <v>279</v>
      </c>
      <c r="E79">
        <v>1</v>
      </c>
      <c r="F79">
        <v>1</v>
      </c>
      <c r="G79">
        <v>1</v>
      </c>
      <c r="H79">
        <f t="shared" si="2"/>
        <v>2</v>
      </c>
      <c r="I79" t="str">
        <f>+VLOOKUP($B79,'INT OLD Use Cases &amp; Features'!$C:$C,1,0)</f>
        <v>13.2 Super Admin (Internal Only)</v>
      </c>
    </row>
    <row r="80" spans="2:9" outlineLevel="1">
      <c r="B80" s="30" t="s">
        <v>139</v>
      </c>
      <c r="C80" t="s">
        <v>230</v>
      </c>
      <c r="D80" t="s">
        <v>280</v>
      </c>
      <c r="E80">
        <v>1</v>
      </c>
      <c r="F80">
        <v>1</v>
      </c>
      <c r="G80">
        <v>1</v>
      </c>
      <c r="H80">
        <f t="shared" si="2"/>
        <v>2</v>
      </c>
      <c r="I80" t="str">
        <f>+VLOOKUP($B80,'INT OLD Use Cases &amp; Features'!$C:$C,1,0)</f>
        <v>13.2 Super Admin (Internal Only)</v>
      </c>
    </row>
    <row r="81" spans="2:2" outlineLevel="1">
      <c r="B81" s="30"/>
    </row>
    <row r="82" spans="2:2" outlineLevel="1">
      <c r="B82" s="30"/>
    </row>
    <row r="83" spans="2:2" outlineLevel="1">
      <c r="B83" s="30"/>
    </row>
    <row r="84" spans="2:2" outlineLevel="1">
      <c r="B84" s="30"/>
    </row>
    <row r="85" spans="2:2" outlineLevel="1">
      <c r="B85" s="30"/>
    </row>
    <row r="86" spans="2:2" outlineLevel="1">
      <c r="B86" s="30"/>
    </row>
    <row r="87" spans="2:2" outlineLevel="1">
      <c r="B87" s="30"/>
    </row>
    <row r="88" spans="2:2" outlineLevel="1">
      <c r="B88" s="30"/>
    </row>
    <row r="89" spans="2:2" outlineLevel="1">
      <c r="B89" s="30"/>
    </row>
    <row r="90" spans="2:2" outlineLevel="1">
      <c r="B90" s="30"/>
    </row>
    <row r="91" spans="2:2" outlineLevel="1">
      <c r="B91" s="30"/>
    </row>
    <row r="92" spans="2:2" outlineLevel="1">
      <c r="B92" s="30"/>
    </row>
    <row r="93" spans="2:2" outlineLevel="1">
      <c r="B93" s="30"/>
    </row>
    <row r="94" spans="2:2" outlineLevel="1">
      <c r="B94" s="30"/>
    </row>
    <row r="95" spans="2:2" outlineLevel="1">
      <c r="B95" s="30"/>
    </row>
    <row r="96" spans="2:2" outlineLevel="1">
      <c r="B96" s="30"/>
    </row>
    <row r="97" spans="2:9" outlineLevel="1">
      <c r="B97" s="30"/>
    </row>
    <row r="98" spans="2:9" outlineLevel="1">
      <c r="B98" s="30"/>
    </row>
    <row r="99" spans="2:9" outlineLevel="1">
      <c r="B99" s="30"/>
    </row>
    <row r="100" spans="2:9" outlineLevel="1">
      <c r="B100" s="30"/>
    </row>
    <row r="101" spans="2:9" outlineLevel="1">
      <c r="B101" s="30"/>
    </row>
    <row r="102" spans="2:9" outlineLevel="1">
      <c r="B102" s="30"/>
    </row>
    <row r="103" spans="2:9" outlineLevel="1">
      <c r="B103" s="30"/>
      <c r="H103">
        <f>+SUM(F103:G103)</f>
        <v>0</v>
      </c>
      <c r="I103" t="e">
        <f>+VLOOKUP($B103,'INT OLD Use Cases &amp; Features'!$C:$C,1,0)</f>
        <v>#N/A</v>
      </c>
    </row>
    <row r="104" spans="2:9">
      <c r="B104" s="30"/>
      <c r="C104" s="61" t="s">
        <v>282</v>
      </c>
      <c r="H104">
        <f>+SUM(F104:G104)</f>
        <v>0</v>
      </c>
      <c r="I104" t="e">
        <f>+VLOOKUP($B104,'INT OLD Use Cases &amp; Features'!$C:$C,1,0)</f>
        <v>#N/A</v>
      </c>
    </row>
    <row r="105" spans="2:9">
      <c r="B105" s="30"/>
      <c r="C105" s="62"/>
      <c r="H105">
        <f>+SUM(F105:G105)</f>
        <v>0</v>
      </c>
      <c r="I105" t="e">
        <f>+VLOOKUP($B105,'INT OLD Use Cases &amp; Features'!$C:$C,1,0)</f>
        <v>#N/A</v>
      </c>
    </row>
    <row r="106" spans="2:9">
      <c r="B106" s="30"/>
      <c r="C106" s="62"/>
      <c r="H106">
        <f>+SUM(F106:G106)</f>
        <v>0</v>
      </c>
      <c r="I106" t="e">
        <f>+VLOOKUP($B106,'INT OLD Use Cases &amp; Features'!$C:$C,1,0)</f>
        <v>#N/A</v>
      </c>
    </row>
    <row r="107" spans="2:9">
      <c r="B107" s="30"/>
      <c r="C107" s="62"/>
      <c r="I107" t="e">
        <f>+VLOOKUP($B107,'INT OLD Use Cases &amp; Features'!$C:$C,1,0)</f>
        <v>#N/A</v>
      </c>
    </row>
    <row r="108" spans="2:9">
      <c r="B108" s="30"/>
      <c r="C108" s="62"/>
      <c r="I108" t="e">
        <f>+VLOOKUP($B108,'INT OLD Use Cases &amp; Features'!$C:$C,1,0)</f>
        <v>#N/A</v>
      </c>
    </row>
    <row r="109" spans="2:9">
      <c r="B109" s="30"/>
      <c r="C109" s="62"/>
      <c r="I109" t="e">
        <f>+VLOOKUP($B109,'INT OLD Use Cases &amp; Features'!$C:$C,1,0)</f>
        <v>#N/A</v>
      </c>
    </row>
    <row r="110" spans="2:9">
      <c r="B110" s="30"/>
      <c r="C110" s="62"/>
      <c r="I110" t="e">
        <f>+VLOOKUP($B110,'INT OLD Use Cases &amp; Features'!$C:$C,1,0)</f>
        <v>#N/A</v>
      </c>
    </row>
    <row r="111" spans="2:9">
      <c r="B111" s="30"/>
      <c r="C111" s="62"/>
      <c r="I111" t="e">
        <f>+VLOOKUP($B111,'INT OLD Use Cases &amp; Features'!$C:$C,1,0)</f>
        <v>#N/A</v>
      </c>
    </row>
    <row r="112" spans="2:9">
      <c r="B112" s="30"/>
      <c r="C112" s="62"/>
    </row>
    <row r="113" spans="2:3">
      <c r="B113" s="30"/>
      <c r="C113" s="62"/>
    </row>
    <row r="114" spans="2:3">
      <c r="B114" s="30"/>
      <c r="C114" s="62"/>
    </row>
    <row r="115" spans="2:3">
      <c r="B115" s="30"/>
      <c r="C115" s="62"/>
    </row>
    <row r="116" spans="2:3">
      <c r="C116" s="62"/>
    </row>
    <row r="117" spans="2:3">
      <c r="C117" s="62"/>
    </row>
    <row r="118" spans="2:3">
      <c r="C118" s="62"/>
    </row>
    <row r="119" spans="2:3">
      <c r="C119" s="62"/>
    </row>
    <row r="120" spans="2:3">
      <c r="C120" s="62"/>
    </row>
    <row r="121" spans="2:3">
      <c r="C121" s="62"/>
    </row>
    <row r="122" spans="2:3">
      <c r="C122" s="62"/>
    </row>
    <row r="123" spans="2:3">
      <c r="C123" s="62"/>
    </row>
    <row r="124" spans="2:3">
      <c r="C124" s="62"/>
    </row>
    <row r="125" spans="2:3">
      <c r="C125" s="62"/>
    </row>
    <row r="126" spans="2:3">
      <c r="C126" s="62"/>
    </row>
    <row r="127" spans="2:3">
      <c r="C127" s="62"/>
    </row>
    <row r="128" spans="2:3">
      <c r="C128" s="62"/>
    </row>
    <row r="129" spans="2:32">
      <c r="C129" s="62"/>
    </row>
    <row r="130" spans="2:32">
      <c r="C130" s="62"/>
    </row>
    <row r="131" spans="2:32">
      <c r="C131" s="62"/>
    </row>
    <row r="132" spans="2:32">
      <c r="C132" s="62"/>
    </row>
    <row r="133" spans="2:32">
      <c r="C133" s="62"/>
    </row>
    <row r="134" spans="2:32">
      <c r="C134" s="62"/>
    </row>
    <row r="135" spans="2:32">
      <c r="C135" s="62"/>
    </row>
    <row r="136" spans="2:32">
      <c r="C136" s="62"/>
    </row>
    <row r="137" spans="2:32">
      <c r="C137" s="62"/>
    </row>
    <row r="138" spans="2:32">
      <c r="C138" s="62"/>
    </row>
    <row r="139" spans="2:32">
      <c r="C139" s="62"/>
    </row>
    <row r="140" spans="2:32">
      <c r="C140" s="62"/>
    </row>
    <row r="141" spans="2:32">
      <c r="C141" s="62"/>
    </row>
    <row r="142" spans="2:32">
      <c r="C142" s="62"/>
    </row>
    <row r="143" spans="2:32">
      <c r="C143" s="62"/>
    </row>
    <row r="144" spans="2:32" ht="33.950000000000003" customHeight="1">
      <c r="B144" s="27"/>
      <c r="C144" s="63" t="s">
        <v>283</v>
      </c>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row>
    <row r="145" spans="3:3">
      <c r="C145" s="63"/>
    </row>
    <row r="146" spans="3:3">
      <c r="C146" s="63"/>
    </row>
    <row r="147" spans="3:3">
      <c r="C147" s="63"/>
    </row>
    <row r="148" spans="3:3">
      <c r="C148" s="63"/>
    </row>
    <row r="149" spans="3:3">
      <c r="C149" s="63"/>
    </row>
    <row r="150" spans="3:3">
      <c r="C150" s="63"/>
    </row>
    <row r="151" spans="3:3">
      <c r="C151" s="63"/>
    </row>
    <row r="152" spans="3:3">
      <c r="C152" s="63"/>
    </row>
    <row r="153" spans="3:3">
      <c r="C153" s="63"/>
    </row>
    <row r="154" spans="3:3">
      <c r="C154" s="63"/>
    </row>
    <row r="155" spans="3:3">
      <c r="C155" s="63"/>
    </row>
    <row r="156" spans="3:3">
      <c r="C156" s="63"/>
    </row>
    <row r="157" spans="3:3">
      <c r="C157" s="63"/>
    </row>
    <row r="158" spans="3:3">
      <c r="C158" s="63"/>
    </row>
    <row r="159" spans="3:3">
      <c r="C159" s="63"/>
    </row>
    <row r="160" spans="3:3">
      <c r="C160" s="63"/>
    </row>
    <row r="161" spans="3:3">
      <c r="C161" s="63"/>
    </row>
    <row r="162" spans="3:3">
      <c r="C162" s="63"/>
    </row>
    <row r="163" spans="3:3">
      <c r="C163" s="63"/>
    </row>
    <row r="164" spans="3:3">
      <c r="C164" s="63"/>
    </row>
    <row r="165" spans="3:3">
      <c r="C165" s="63"/>
    </row>
    <row r="166" spans="3:3">
      <c r="C166" s="63"/>
    </row>
    <row r="167" spans="3:3">
      <c r="C167" s="63"/>
    </row>
    <row r="168" spans="3:3">
      <c r="C168" s="63"/>
    </row>
    <row r="169" spans="3:3">
      <c r="C169" s="63"/>
    </row>
    <row r="170" spans="3:3">
      <c r="C170" s="63"/>
    </row>
    <row r="171" spans="3:3">
      <c r="C171" s="63"/>
    </row>
    <row r="172" spans="3:3">
      <c r="C172" s="63"/>
    </row>
    <row r="173" spans="3:3">
      <c r="C173" s="63"/>
    </row>
    <row r="174" spans="3:3">
      <c r="C174" s="63"/>
    </row>
    <row r="175" spans="3:3">
      <c r="C175" s="63"/>
    </row>
    <row r="176" spans="3:3">
      <c r="C176" s="63"/>
    </row>
    <row r="177" spans="3:3">
      <c r="C177" s="63"/>
    </row>
    <row r="178" spans="3:3">
      <c r="C178" s="63"/>
    </row>
    <row r="179" spans="3:3">
      <c r="C179" s="63"/>
    </row>
    <row r="180" spans="3:3">
      <c r="C180" s="63"/>
    </row>
    <row r="181" spans="3:3">
      <c r="C181" s="63"/>
    </row>
    <row r="182" spans="3:3">
      <c r="C182" s="63"/>
    </row>
    <row r="183" spans="3:3">
      <c r="C183" s="63"/>
    </row>
    <row r="184" spans="3:3">
      <c r="C184" s="63"/>
    </row>
    <row r="185" spans="3:3">
      <c r="C185" s="63"/>
    </row>
    <row r="186" spans="3:3">
      <c r="C186" s="63"/>
    </row>
    <row r="187" spans="3:3">
      <c r="C187" s="63"/>
    </row>
    <row r="188" spans="3:3">
      <c r="C188" s="63"/>
    </row>
    <row r="189" spans="3:3">
      <c r="C189" s="63"/>
    </row>
    <row r="190" spans="3:3">
      <c r="C190" s="63"/>
    </row>
    <row r="191" spans="3:3">
      <c r="C191" s="63"/>
    </row>
    <row r="192" spans="3:3">
      <c r="C192" s="63"/>
    </row>
    <row r="193" spans="2:35">
      <c r="C193" s="63"/>
    </row>
    <row r="194" spans="2:35">
      <c r="C194" s="63"/>
    </row>
    <row r="195" spans="2:35">
      <c r="C195" s="64"/>
    </row>
    <row r="196" spans="2:35">
      <c r="B196" s="27"/>
      <c r="C196" s="65" t="s">
        <v>284</v>
      </c>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row>
    <row r="197" spans="2:35">
      <c r="C197" s="65"/>
    </row>
    <row r="198" spans="2:35">
      <c r="C198" s="65"/>
    </row>
    <row r="199" spans="2:35">
      <c r="C199" s="65"/>
    </row>
    <row r="200" spans="2:35">
      <c r="C200" s="65"/>
    </row>
    <row r="201" spans="2:35">
      <c r="C201" s="65"/>
    </row>
    <row r="202" spans="2:35">
      <c r="C202" s="65"/>
    </row>
    <row r="203" spans="2:35">
      <c r="C203" s="65"/>
    </row>
    <row r="204" spans="2:35">
      <c r="C204" s="65"/>
    </row>
    <row r="205" spans="2:35">
      <c r="C205" s="65"/>
    </row>
    <row r="206" spans="2:35">
      <c r="C206" s="65"/>
    </row>
    <row r="207" spans="2:35">
      <c r="C207" s="65"/>
    </row>
    <row r="208" spans="2:35">
      <c r="C208" s="65"/>
    </row>
    <row r="209" spans="3:3">
      <c r="C209" s="65"/>
    </row>
    <row r="210" spans="3:3">
      <c r="C210" s="65"/>
    </row>
    <row r="211" spans="3:3">
      <c r="C211" s="65"/>
    </row>
    <row r="212" spans="3:3">
      <c r="C212" s="65"/>
    </row>
    <row r="213" spans="3:3">
      <c r="C213" s="65"/>
    </row>
    <row r="214" spans="3:3">
      <c r="C214" s="65"/>
    </row>
    <row r="215" spans="3:3">
      <c r="C215" s="65"/>
    </row>
    <row r="216" spans="3:3">
      <c r="C216" s="65"/>
    </row>
    <row r="217" spans="3:3">
      <c r="C217" s="65"/>
    </row>
    <row r="218" spans="3:3">
      <c r="C218" s="65"/>
    </row>
    <row r="219" spans="3:3">
      <c r="C219" s="65"/>
    </row>
    <row r="220" spans="3:3">
      <c r="C220" s="65"/>
    </row>
    <row r="221" spans="3:3">
      <c r="C221" s="65"/>
    </row>
    <row r="222" spans="3:3">
      <c r="C222" s="65"/>
    </row>
    <row r="223" spans="3:3">
      <c r="C223" s="65"/>
    </row>
    <row r="224" spans="3:3">
      <c r="C224" s="65"/>
    </row>
    <row r="225" spans="3:3">
      <c r="C225" s="65"/>
    </row>
    <row r="226" spans="3:3">
      <c r="C226" s="65"/>
    </row>
    <row r="227" spans="3:3">
      <c r="C227" s="65"/>
    </row>
    <row r="228" spans="3:3">
      <c r="C228" s="65"/>
    </row>
    <row r="229" spans="3:3">
      <c r="C229" s="65"/>
    </row>
    <row r="230" spans="3:3">
      <c r="C230" s="65"/>
    </row>
    <row r="231" spans="3:3">
      <c r="C231" s="65"/>
    </row>
    <row r="232" spans="3:3">
      <c r="C232" s="65"/>
    </row>
    <row r="233" spans="3:3">
      <c r="C233" s="65"/>
    </row>
    <row r="234" spans="3:3">
      <c r="C234" s="65"/>
    </row>
    <row r="235" spans="3:3">
      <c r="C235" s="65"/>
    </row>
    <row r="236" spans="3:3">
      <c r="C236" s="65"/>
    </row>
    <row r="237" spans="3:3">
      <c r="C237" s="65"/>
    </row>
    <row r="238" spans="3:3">
      <c r="C238" s="65"/>
    </row>
    <row r="239" spans="3:3">
      <c r="C239" s="65"/>
    </row>
    <row r="240" spans="3:3">
      <c r="C240" s="65"/>
    </row>
    <row r="241" spans="3:3">
      <c r="C241" s="65"/>
    </row>
    <row r="242" spans="3:3">
      <c r="C242" s="65"/>
    </row>
    <row r="243" spans="3:3">
      <c r="C243" s="65"/>
    </row>
    <row r="244" spans="3:3">
      <c r="C244" s="65"/>
    </row>
    <row r="245" spans="3:3">
      <c r="C245" s="65"/>
    </row>
    <row r="246" spans="3:3">
      <c r="C246" s="65"/>
    </row>
    <row r="247" spans="3:3">
      <c r="C247" s="65"/>
    </row>
  </sheetData>
  <autoFilter ref="B4:I80" xr:uid="{32B6D77A-80C8-4754-9EA9-562B1CBF2F2B}"/>
  <mergeCells count="4">
    <mergeCell ref="C104:C143"/>
    <mergeCell ref="C144:C195"/>
    <mergeCell ref="C196:C247"/>
    <mergeCell ref="F3:H3"/>
  </mergeCells>
  <hyperlinks>
    <hyperlink ref="C1" r:id="rId1" xr:uid="{85A44929-8EA6-46A1-AAB8-C4D6A4B96CA7}"/>
  </hyperlinks>
  <pageMargins left="0.7" right="0.7" top="0.75" bottom="0.75" header="0.3" footer="0.3"/>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55A08-045C-4DFA-B56A-73ABFCAA688E}">
  <dimension ref="B2:J43"/>
  <sheetViews>
    <sheetView showGridLines="0" zoomScale="110" zoomScaleNormal="110" workbookViewId="0">
      <pane ySplit="3" topLeftCell="B4" activePane="bottomLeft" state="frozen"/>
      <selection pane="bottomLeft" activeCell="B4" sqref="B4:G18"/>
    </sheetView>
  </sheetViews>
  <sheetFormatPr defaultColWidth="11" defaultRowHeight="15.95"/>
  <cols>
    <col min="2" max="2" width="32.875" bestFit="1" customWidth="1"/>
    <col min="6" max="6" width="6" bestFit="1" customWidth="1"/>
    <col min="7" max="7" width="13.5" customWidth="1"/>
  </cols>
  <sheetData>
    <row r="2" spans="2:10">
      <c r="C2" s="66" t="s">
        <v>14</v>
      </c>
      <c r="D2" s="67"/>
      <c r="E2" s="67"/>
      <c r="F2" s="66" t="s">
        <v>285</v>
      </c>
      <c r="G2" s="68"/>
    </row>
    <row r="3" spans="2:10">
      <c r="B3" s="24" t="s">
        <v>286</v>
      </c>
      <c r="C3" s="24" t="s">
        <v>1</v>
      </c>
      <c r="D3" s="24" t="s">
        <v>7</v>
      </c>
      <c r="E3" s="26" t="s">
        <v>287</v>
      </c>
      <c r="F3" s="41" t="s">
        <v>288</v>
      </c>
      <c r="G3" s="25" t="s">
        <v>289</v>
      </c>
    </row>
    <row r="4" spans="2:10">
      <c r="B4" s="30" t="s">
        <v>69</v>
      </c>
      <c r="C4">
        <f>+COUNTIFS('INT OLD Use Cases &amp; Features'!$B:$B,$B4)</f>
        <v>2</v>
      </c>
      <c r="D4">
        <f>+SUMIFS('INT OLD Use Cases &amp; Features'!$J:$J,'INT OLD Use Cases &amp; Features'!$B:$B,$B4,'INT OLD Use Cases &amp; Features'!$E:$E,"MVP")</f>
        <v>1</v>
      </c>
      <c r="E4">
        <f>+SUMIFS('INT OLD Use Cases &amp; Features'!$K:$K,'INT OLD Use Cases &amp; Features'!$B:$B,$B4,'INT OLD Use Cases &amp; Features'!$E:$E,"MVP")</f>
        <v>8</v>
      </c>
      <c r="F4" s="39">
        <f>+SUMIFS('INT OLD Use Cases &amp; Features'!$N:$N,'INT OLD Use Cases &amp; Features'!$B:$B,$B4,'INT OLD Use Cases &amp; Features'!$E:$E,"MVP")</f>
        <v>14</v>
      </c>
      <c r="G4" s="35">
        <f t="shared" ref="G4:G18" si="0">+F4/$F$19</f>
        <v>0.23333333333333334</v>
      </c>
      <c r="H4" t="s">
        <v>290</v>
      </c>
    </row>
    <row r="5" spans="2:10">
      <c r="B5" s="30" t="s">
        <v>11</v>
      </c>
      <c r="C5">
        <f>+COUNTIFS('INT OLD Use Cases &amp; Features'!$B:$B,$B5)</f>
        <v>5</v>
      </c>
      <c r="D5">
        <f>+SUMIFS('INT OLD Use Cases &amp; Features'!$J:$J,'INT OLD Use Cases &amp; Features'!$B:$B,$B5,'INT OLD Use Cases &amp; Features'!$E:$E,"MVP")</f>
        <v>3</v>
      </c>
      <c r="E5">
        <f>+SUMIFS('INT OLD Use Cases &amp; Features'!$K:$K,'INT OLD Use Cases &amp; Features'!$B:$B,$B5,'INT OLD Use Cases &amp; Features'!$E:$E,"MVP")</f>
        <v>5</v>
      </c>
      <c r="F5" s="39">
        <f>+SUMIFS('INT OLD Use Cases &amp; Features'!$N:$N,'INT OLD Use Cases &amp; Features'!$B:$B,$B5,'INT OLD Use Cases &amp; Features'!$E:$E,"MVP")</f>
        <v>9</v>
      </c>
      <c r="G5" s="35">
        <f t="shared" si="0"/>
        <v>0.15</v>
      </c>
    </row>
    <row r="6" spans="2:10">
      <c r="B6" s="30" t="s">
        <v>39</v>
      </c>
      <c r="C6">
        <f>+COUNTIFS('INT OLD Use Cases &amp; Features'!$B:$B,$B6)</f>
        <v>8</v>
      </c>
      <c r="D6">
        <f>+SUMIFS('INT OLD Use Cases &amp; Features'!$J:$J,'INT OLD Use Cases &amp; Features'!$B:$B,$B6,'INT OLD Use Cases &amp; Features'!$E:$E,"MVP")</f>
        <v>4</v>
      </c>
      <c r="E6">
        <f>+SUMIFS('INT OLD Use Cases &amp; Features'!$K:$K,'INT OLD Use Cases &amp; Features'!$B:$B,$B6,'INT OLD Use Cases &amp; Features'!$E:$E,"MVP")</f>
        <v>4</v>
      </c>
      <c r="F6" s="39">
        <f>+SUMIFS('INT OLD Use Cases &amp; Features'!$N:$N,'INT OLD Use Cases &amp; Features'!$B:$B,$B6,'INT OLD Use Cases &amp; Features'!$E:$E,"MVP")</f>
        <v>7</v>
      </c>
      <c r="G6" s="35">
        <f t="shared" si="0"/>
        <v>0.11666666666666667</v>
      </c>
      <c r="H6" t="s">
        <v>290</v>
      </c>
    </row>
    <row r="7" spans="2:10">
      <c r="B7" t="s">
        <v>115</v>
      </c>
      <c r="C7">
        <f>+COUNTIFS('INT OLD Use Cases &amp; Features'!$B:$B,$B7)</f>
        <v>3</v>
      </c>
      <c r="D7">
        <f>+SUMIFS('INT OLD Use Cases &amp; Features'!$J:$J,'INT OLD Use Cases &amp; Features'!$B:$B,$B7,'INT OLD Use Cases &amp; Features'!$E:$E,"MVP")</f>
        <v>0</v>
      </c>
      <c r="E7">
        <f>+SUMIFS('INT OLD Use Cases &amp; Features'!$K:$K,'INT OLD Use Cases &amp; Features'!$B:$B,$B7,'INT OLD Use Cases &amp; Features'!$E:$E,"MVP")</f>
        <v>1</v>
      </c>
      <c r="F7" s="39">
        <f>+SUMIFS('INT OLD Use Cases &amp; Features'!$N:$N,'INT OLD Use Cases &amp; Features'!$B:$B,$B7,'INT OLD Use Cases &amp; Features'!$E:$E,"MVP")</f>
        <v>6</v>
      </c>
      <c r="G7" s="35">
        <f t="shared" si="0"/>
        <v>0.1</v>
      </c>
    </row>
    <row r="8" spans="2:10">
      <c r="B8" t="s">
        <v>92</v>
      </c>
      <c r="C8">
        <f>+COUNTIFS('INT OLD Use Cases &amp; Features'!$B:$B,$B8)</f>
        <v>4</v>
      </c>
      <c r="D8">
        <f>+SUMIFS('INT OLD Use Cases &amp; Features'!$J:$J,'INT OLD Use Cases &amp; Features'!$B:$B,$B8,'INT OLD Use Cases &amp; Features'!$E:$E,"MVP")</f>
        <v>0</v>
      </c>
      <c r="E8">
        <f>+SUMIFS('INT OLD Use Cases &amp; Features'!$K:$K,'INT OLD Use Cases &amp; Features'!$B:$B,$B8,'INT OLD Use Cases &amp; Features'!$E:$E,"MVP")</f>
        <v>6</v>
      </c>
      <c r="F8" s="39">
        <f>+SUMIFS('INT OLD Use Cases &amp; Features'!$N:$N,'INT OLD Use Cases &amp; Features'!$B:$B,$B8,'INT OLD Use Cases &amp; Features'!$E:$E,"MVP")</f>
        <v>5</v>
      </c>
      <c r="G8" s="35">
        <f t="shared" si="0"/>
        <v>8.3333333333333329E-2</v>
      </c>
      <c r="H8" t="s">
        <v>290</v>
      </c>
    </row>
    <row r="9" spans="2:10">
      <c r="B9" t="s">
        <v>103</v>
      </c>
      <c r="C9">
        <f>+COUNTIFS('INT OLD Use Cases &amp; Features'!$B:$B,$B9)</f>
        <v>4</v>
      </c>
      <c r="D9">
        <f>+SUMIFS('INT OLD Use Cases &amp; Features'!$J:$J,'INT OLD Use Cases &amp; Features'!$B:$B,$B9,'INT OLD Use Cases &amp; Features'!$E:$E,"MVP")</f>
        <v>0</v>
      </c>
      <c r="E9">
        <f>+SUMIFS('INT OLD Use Cases &amp; Features'!$K:$K,'INT OLD Use Cases &amp; Features'!$B:$B,$B9,'INT OLD Use Cases &amp; Features'!$E:$E,"MVP")</f>
        <v>5</v>
      </c>
      <c r="F9" s="39">
        <f>+SUMIFS('INT OLD Use Cases &amp; Features'!$N:$N,'INT OLD Use Cases &amp; Features'!$B:$B,$B9,'INT OLD Use Cases &amp; Features'!$E:$E,"MVP")</f>
        <v>5</v>
      </c>
      <c r="G9" s="35">
        <f t="shared" si="0"/>
        <v>8.3333333333333329E-2</v>
      </c>
    </row>
    <row r="10" spans="2:10">
      <c r="B10" t="s">
        <v>133</v>
      </c>
      <c r="C10">
        <f>+COUNTIFS('INT OLD Use Cases &amp; Features'!$B:$B,$B10)</f>
        <v>6</v>
      </c>
      <c r="D10">
        <f>+SUMIFS('INT OLD Use Cases &amp; Features'!$J:$J,'INT OLD Use Cases &amp; Features'!$B:$B,$B10,'INT OLD Use Cases &amp; Features'!$E:$E,"MVP")</f>
        <v>2</v>
      </c>
      <c r="E10">
        <f>+SUMIFS('INT OLD Use Cases &amp; Features'!$K:$K,'INT OLD Use Cases &amp; Features'!$B:$B,$B10,'INT OLD Use Cases &amp; Features'!$E:$E,"MVP")</f>
        <v>3</v>
      </c>
      <c r="F10" s="39">
        <f>+SUMIFS('INT OLD Use Cases &amp; Features'!$N:$N,'INT OLD Use Cases &amp; Features'!$B:$B,$B10,'INT OLD Use Cases &amp; Features'!$E:$E,"MVP")</f>
        <v>5</v>
      </c>
      <c r="G10" s="35">
        <f t="shared" si="0"/>
        <v>8.3333333333333329E-2</v>
      </c>
      <c r="H10" t="s">
        <v>290</v>
      </c>
      <c r="J10" t="s">
        <v>291</v>
      </c>
    </row>
    <row r="11" spans="2:10">
      <c r="B11" t="s">
        <v>152</v>
      </c>
      <c r="C11">
        <f>+COUNTIFS('INT OLD Use Cases &amp; Features'!$B:$B,$B11)</f>
        <v>2</v>
      </c>
      <c r="D11">
        <f>+SUMIFS('INT OLD Use Cases &amp; Features'!$J:$J,'INT OLD Use Cases &amp; Features'!$B:$B,$B11,'INT OLD Use Cases &amp; Features'!$E:$E,"MVP")</f>
        <v>1</v>
      </c>
      <c r="E11">
        <f>+SUMIFS('INT OLD Use Cases &amp; Features'!$K:$K,'INT OLD Use Cases &amp; Features'!$B:$B,$B11,'INT OLD Use Cases &amp; Features'!$E:$E,"MVP")</f>
        <v>1</v>
      </c>
      <c r="F11" s="39">
        <f>+SUMIFS('INT OLD Use Cases &amp; Features'!$N:$N,'INT OLD Use Cases &amp; Features'!$B:$B,$B11,'INT OLD Use Cases &amp; Features'!$E:$E,"MVP")</f>
        <v>4</v>
      </c>
      <c r="G11" s="35">
        <f t="shared" si="0"/>
        <v>6.6666666666666666E-2</v>
      </c>
      <c r="H11" t="s">
        <v>290</v>
      </c>
    </row>
    <row r="12" spans="2:10">
      <c r="B12" t="s">
        <v>82</v>
      </c>
      <c r="C12">
        <f>+COUNTIFS('INT OLD Use Cases &amp; Features'!$B:$B,$B12)</f>
        <v>3</v>
      </c>
      <c r="D12">
        <f>+SUMIFS('INT OLD Use Cases &amp; Features'!$J:$J,'INT OLD Use Cases &amp; Features'!$B:$B,$B12,'INT OLD Use Cases &amp; Features'!$E:$E,"MVP")</f>
        <v>0</v>
      </c>
      <c r="E12">
        <f>+SUMIFS('INT OLD Use Cases &amp; Features'!$K:$K,'INT OLD Use Cases &amp; Features'!$B:$B,$B12,'INT OLD Use Cases &amp; Features'!$E:$E,"MVP")</f>
        <v>3</v>
      </c>
      <c r="F12" s="39">
        <f>+SUMIFS('INT OLD Use Cases &amp; Features'!$N:$N,'INT OLD Use Cases &amp; Features'!$B:$B,$B12,'INT OLD Use Cases &amp; Features'!$E:$E,"MVP")</f>
        <v>3</v>
      </c>
      <c r="G12" s="35">
        <f t="shared" si="0"/>
        <v>0.05</v>
      </c>
    </row>
    <row r="13" spans="2:10">
      <c r="B13" t="s">
        <v>118</v>
      </c>
      <c r="C13">
        <f>+COUNTIFS('INT OLD Use Cases &amp; Features'!$B:$B,$B13)</f>
        <v>1</v>
      </c>
      <c r="D13">
        <f>+SUMIFS('INT OLD Use Cases &amp; Features'!$J:$J,'INT OLD Use Cases &amp; Features'!$B:$B,$B13,'INT OLD Use Cases &amp; Features'!$E:$E,"MVP")</f>
        <v>1</v>
      </c>
      <c r="E13">
        <f>+SUMIFS('INT OLD Use Cases &amp; Features'!$K:$K,'INT OLD Use Cases &amp; Features'!$B:$B,$B13,'INT OLD Use Cases &amp; Features'!$E:$E,"MVP")</f>
        <v>0</v>
      </c>
      <c r="F13" s="39">
        <f>+SUMIFS('INT OLD Use Cases &amp; Features'!$N:$N,'INT OLD Use Cases &amp; Features'!$B:$B,$B13,'INT OLD Use Cases &amp; Features'!$E:$E,"MVP")</f>
        <v>1</v>
      </c>
      <c r="G13" s="35">
        <f t="shared" si="0"/>
        <v>1.6666666666666666E-2</v>
      </c>
    </row>
    <row r="14" spans="2:10">
      <c r="B14" t="s">
        <v>178</v>
      </c>
      <c r="C14">
        <f>+COUNTIFS('INT OLD Use Cases &amp; Features'!$B:$B,$B14)</f>
        <v>2</v>
      </c>
      <c r="D14">
        <f>+SUMIFS('INT OLD Use Cases &amp; Features'!$J:$J,'INT OLD Use Cases &amp; Features'!$B:$B,$B14,'INT OLD Use Cases &amp; Features'!$E:$E,"MVP")</f>
        <v>0</v>
      </c>
      <c r="E14">
        <f>+SUMIFS('INT OLD Use Cases &amp; Features'!$K:$K,'INT OLD Use Cases &amp; Features'!$B:$B,$B14,'INT OLD Use Cases &amp; Features'!$E:$E,"MVP")</f>
        <v>3</v>
      </c>
      <c r="F14" s="39">
        <f>+SUMIFS('INT OLD Use Cases &amp; Features'!$N:$N,'INT OLD Use Cases &amp; Features'!$B:$B,$B14,'INT OLD Use Cases &amp; Features'!$E:$E,"MVP")</f>
        <v>1</v>
      </c>
      <c r="G14" s="35">
        <f t="shared" si="0"/>
        <v>1.6666666666666666E-2</v>
      </c>
    </row>
    <row r="15" spans="2:10">
      <c r="B15" t="s">
        <v>165</v>
      </c>
      <c r="C15">
        <f>+COUNTIFS('INT OLD Use Cases &amp; Features'!$B:$B,$B15)</f>
        <v>9</v>
      </c>
      <c r="D15">
        <f>+SUMIFS('INT OLD Use Cases &amp; Features'!$J:$J,'INT OLD Use Cases &amp; Features'!$B:$B,$B15,'INT OLD Use Cases &amp; Features'!$E:$E,"MVP")</f>
        <v>0</v>
      </c>
      <c r="E15">
        <f>+SUMIFS('INT OLD Use Cases &amp; Features'!$K:$K,'INT OLD Use Cases &amp; Features'!$B:$B,$B15,'INT OLD Use Cases &amp; Features'!$E:$E,"MVP")</f>
        <v>0</v>
      </c>
      <c r="F15" s="39">
        <f>+SUMIFS('INT OLD Use Cases &amp; Features'!$N:$N,'INT OLD Use Cases &amp; Features'!$B:$B,$B15,'INT OLD Use Cases &amp; Features'!$E:$E,"MVP")</f>
        <v>0</v>
      </c>
      <c r="G15" s="35">
        <f t="shared" si="0"/>
        <v>0</v>
      </c>
    </row>
    <row r="16" spans="2:10">
      <c r="B16" t="s">
        <v>122</v>
      </c>
      <c r="C16">
        <f>+COUNTIFS('INT OLD Use Cases &amp; Features'!$B:$B,$B16)</f>
        <v>3</v>
      </c>
      <c r="D16">
        <f>+SUMIFS('INT OLD Use Cases &amp; Features'!$J:$J,'INT OLD Use Cases &amp; Features'!$B:$B,$B16,'INT OLD Use Cases &amp; Features'!$E:$E,"MVP")</f>
        <v>0</v>
      </c>
      <c r="E16">
        <f>+SUMIFS('INT OLD Use Cases &amp; Features'!$K:$K,'INT OLD Use Cases &amp; Features'!$B:$B,$B16,'INT OLD Use Cases &amp; Features'!$E:$E,"MVP")</f>
        <v>0</v>
      </c>
      <c r="F16" s="39">
        <f>+SUMIFS('INT OLD Use Cases &amp; Features'!$N:$N,'INT OLD Use Cases &amp; Features'!$B:$B,$B16,'INT OLD Use Cases &amp; Features'!$E:$E,"MVP")</f>
        <v>0</v>
      </c>
      <c r="G16" s="35">
        <f t="shared" si="0"/>
        <v>0</v>
      </c>
    </row>
    <row r="17" spans="2:7">
      <c r="B17" t="s">
        <v>130</v>
      </c>
      <c r="C17">
        <f>+COUNTIFS('INT OLD Use Cases &amp; Features'!$B:$B,$B17)</f>
        <v>4</v>
      </c>
      <c r="D17">
        <f>+SUMIFS('INT OLD Use Cases &amp; Features'!$J:$J,'INT OLD Use Cases &amp; Features'!$B:$B,$B17,'INT OLD Use Cases &amp; Features'!$E:$E,"MVP")</f>
        <v>0</v>
      </c>
      <c r="E17">
        <f>+SUMIFS('INT OLD Use Cases &amp; Features'!$K:$K,'INT OLD Use Cases &amp; Features'!$B:$B,$B17,'INT OLD Use Cases &amp; Features'!$E:$E,"MVP")</f>
        <v>0</v>
      </c>
      <c r="F17" s="39">
        <f>+SUMIFS('INT OLD Use Cases &amp; Features'!$N:$N,'INT OLD Use Cases &amp; Features'!$B:$B,$B17,'INT OLD Use Cases &amp; Features'!$E:$E,"MVP")</f>
        <v>0</v>
      </c>
      <c r="G17" s="35">
        <f t="shared" si="0"/>
        <v>0</v>
      </c>
    </row>
    <row r="18" spans="2:7">
      <c r="B18" t="s">
        <v>127</v>
      </c>
      <c r="C18">
        <f>+COUNTIFS('INT OLD Use Cases &amp; Features'!$B:$B,$B18)</f>
        <v>1</v>
      </c>
      <c r="D18">
        <f>+SUMIFS('INT OLD Use Cases &amp; Features'!$J:$J,'INT OLD Use Cases &amp; Features'!$B:$B,$B18,'INT OLD Use Cases &amp; Features'!$E:$E,"MVP")</f>
        <v>0</v>
      </c>
      <c r="E18">
        <f>+SUMIFS('INT OLD Use Cases &amp; Features'!$K:$K,'INT OLD Use Cases &amp; Features'!$B:$B,$B18,'INT OLD Use Cases &amp; Features'!$E:$E,"MVP")</f>
        <v>0</v>
      </c>
      <c r="F18" s="39">
        <f>+SUMIFS('INT OLD Use Cases &amp; Features'!$N:$N,'INT OLD Use Cases &amp; Features'!$B:$B,$B18,'INT OLD Use Cases &amp; Features'!$E:$E,"MVP")</f>
        <v>0</v>
      </c>
      <c r="G18" s="35">
        <f t="shared" si="0"/>
        <v>0</v>
      </c>
    </row>
    <row r="19" spans="2:7">
      <c r="B19" s="28" t="s">
        <v>292</v>
      </c>
      <c r="C19" s="28">
        <f>+SUM(C4:C18)</f>
        <v>57</v>
      </c>
      <c r="D19" s="28">
        <f>+SUM(D4:D18)</f>
        <v>12</v>
      </c>
      <c r="E19" s="28">
        <f>+SUM(E4:E18)</f>
        <v>39</v>
      </c>
      <c r="F19" s="28">
        <f>+SUM(F4:F18)</f>
        <v>60</v>
      </c>
      <c r="G19" s="42">
        <f>+SUM(G4:G18)</f>
        <v>1.0000000000000002</v>
      </c>
    </row>
    <row r="21" spans="2:7">
      <c r="B21" s="23" t="s">
        <v>293</v>
      </c>
      <c r="C21" s="40" t="s">
        <v>294</v>
      </c>
      <c r="D21" s="23" t="s">
        <v>295</v>
      </c>
      <c r="E21" s="23" t="s">
        <v>296</v>
      </c>
      <c r="F21" s="23" t="s">
        <v>10</v>
      </c>
    </row>
    <row r="22" spans="2:7">
      <c r="B22" t="s">
        <v>297</v>
      </c>
      <c r="C22">
        <v>3</v>
      </c>
      <c r="D22">
        <v>5</v>
      </c>
      <c r="E22">
        <f>2*0.8</f>
        <v>1.6</v>
      </c>
      <c r="F22">
        <f>+E22*D22*C22</f>
        <v>24</v>
      </c>
    </row>
    <row r="23" spans="2:7">
      <c r="B23" t="s">
        <v>298</v>
      </c>
      <c r="C23">
        <v>2</v>
      </c>
      <c r="D23">
        <v>5</v>
      </c>
      <c r="E23">
        <f>2*0.8</f>
        <v>1.6</v>
      </c>
      <c r="F23">
        <f>+E23*D23*C23</f>
        <v>16</v>
      </c>
    </row>
    <row r="24" spans="2:7">
      <c r="B24" t="s">
        <v>299</v>
      </c>
      <c r="C24">
        <v>3</v>
      </c>
      <c r="D24">
        <v>5</v>
      </c>
      <c r="E24">
        <f>2*0.8</f>
        <v>1.6</v>
      </c>
      <c r="F24">
        <f>+E24*D24*C24</f>
        <v>24</v>
      </c>
    </row>
    <row r="25" spans="2:7">
      <c r="C25" s="27">
        <f>+SUM(C22:C24)</f>
        <v>8</v>
      </c>
      <c r="D25" s="27"/>
      <c r="E25" s="27"/>
      <c r="F25" s="28">
        <f>+SUM(F22:F24)</f>
        <v>64</v>
      </c>
    </row>
    <row r="27" spans="2:7">
      <c r="F27">
        <f>+F19-F25</f>
        <v>-4</v>
      </c>
    </row>
    <row r="29" spans="2:7">
      <c r="B29" t="s">
        <v>300</v>
      </c>
    </row>
    <row r="30" spans="2:7">
      <c r="B30" t="s">
        <v>301</v>
      </c>
    </row>
    <row r="32" spans="2:7">
      <c r="B32" s="24" t="s">
        <v>286</v>
      </c>
      <c r="C32" s="24" t="s">
        <v>1</v>
      </c>
      <c r="D32" s="24" t="s">
        <v>7</v>
      </c>
      <c r="E32" s="26" t="s">
        <v>287</v>
      </c>
      <c r="F32" s="24" t="s">
        <v>288</v>
      </c>
      <c r="G32" s="24" t="s">
        <v>289</v>
      </c>
    </row>
    <row r="33" spans="2:7">
      <c r="B33" t="s">
        <v>302</v>
      </c>
      <c r="C33">
        <f>+COUNTIFS('INT OLD Use Cases &amp; Features'!$A:$A,$B33)</f>
        <v>7</v>
      </c>
      <c r="D33">
        <f>+SUMIFS('INT OLD Use Cases &amp; Features'!$J:$J,'INT OLD Use Cases &amp; Features'!$A:$A,$B33,'INT OLD Use Cases &amp; Features'!$E:$E,"MVP")</f>
        <v>3</v>
      </c>
      <c r="E33">
        <f>+SUMIFS('INT OLD Use Cases &amp; Features'!$K:$K,'INT OLD Use Cases &amp; Features'!$A:$A,$B33,'INT OLD Use Cases &amp; Features'!$E:$E,"MVP")</f>
        <v>6</v>
      </c>
      <c r="F33" s="39">
        <f>+SUMIFS('INT OLD Use Cases &amp; Features'!$N:$N,'INT OLD Use Cases &amp; Features'!$A:$A,$B33,'INT OLD Use Cases &amp; Features'!$E:$E,"MVP")</f>
        <v>15</v>
      </c>
      <c r="G33" s="35">
        <f t="shared" ref="G33:G40" si="1">+F33/$F$19</f>
        <v>0.25</v>
      </c>
    </row>
    <row r="34" spans="2:7">
      <c r="B34" t="s">
        <v>303</v>
      </c>
      <c r="C34">
        <f>+COUNTIFS('INT OLD Use Cases &amp; Features'!$A:$A,$B34)</f>
        <v>3</v>
      </c>
      <c r="D34">
        <f>+SUMIFS('INT OLD Use Cases &amp; Features'!$J:$J,'INT OLD Use Cases &amp; Features'!$A:$A,$B34,'INT OLD Use Cases &amp; Features'!$E:$E,"MVP")</f>
        <v>1</v>
      </c>
      <c r="E34">
        <f>+SUMIFS('INT OLD Use Cases &amp; Features'!$K:$K,'INT OLD Use Cases &amp; Features'!$A:$A,$B34,'INT OLD Use Cases &amp; Features'!$E:$E,"MVP")</f>
        <v>8</v>
      </c>
      <c r="F34" s="39">
        <f>+SUMIFS('INT OLD Use Cases &amp; Features'!$N:$N,'INT OLD Use Cases &amp; Features'!$A:$A,$B34,'INT OLD Use Cases &amp; Features'!$E:$E,"MVP")</f>
        <v>14</v>
      </c>
      <c r="G34" s="35">
        <f t="shared" si="1"/>
        <v>0.23333333333333334</v>
      </c>
    </row>
    <row r="35" spans="2:7">
      <c r="B35" t="s">
        <v>304</v>
      </c>
      <c r="C35">
        <f>+COUNTIFS('INT OLD Use Cases &amp; Features'!$A:$A,$B35)</f>
        <v>13</v>
      </c>
      <c r="D35">
        <f>+SUMIFS('INT OLD Use Cases &amp; Features'!$J:$J,'INT OLD Use Cases &amp; Features'!$A:$A,$B35,'INT OLD Use Cases &amp; Features'!$E:$E,"MVP")</f>
        <v>0</v>
      </c>
      <c r="E35">
        <f>+SUMIFS('INT OLD Use Cases &amp; Features'!$K:$K,'INT OLD Use Cases &amp; Features'!$A:$A,$B35,'INT OLD Use Cases &amp; Features'!$E:$E,"MVP")</f>
        <v>17</v>
      </c>
      <c r="F35" s="39">
        <f>+SUMIFS('INT OLD Use Cases &amp; Features'!$N:$N,'INT OLD Use Cases &amp; Features'!$A:$A,$B35,'INT OLD Use Cases &amp; Features'!$E:$E,"MVP")</f>
        <v>14</v>
      </c>
      <c r="G35" s="35">
        <f t="shared" si="1"/>
        <v>0.23333333333333334</v>
      </c>
    </row>
    <row r="36" spans="2:7">
      <c r="B36" t="s">
        <v>283</v>
      </c>
      <c r="C36">
        <f>+COUNTIFS('INT OLD Use Cases &amp; Features'!$A:$A,$B36)</f>
        <v>8</v>
      </c>
      <c r="D36">
        <f>+SUMIFS('INT OLD Use Cases &amp; Features'!$J:$J,'INT OLD Use Cases &amp; Features'!$A:$A,$B36,'INT OLD Use Cases &amp; Features'!$E:$E,"MVP")</f>
        <v>4</v>
      </c>
      <c r="E36">
        <f>+SUMIFS('INT OLD Use Cases &amp; Features'!$K:$K,'INT OLD Use Cases &amp; Features'!$A:$A,$B36,'INT OLD Use Cases &amp; Features'!$E:$E,"MVP")</f>
        <v>4</v>
      </c>
      <c r="F36" s="39">
        <f>+SUMIFS('INT OLD Use Cases &amp; Features'!$N:$N,'INT OLD Use Cases &amp; Features'!$A:$A,$B36,'INT OLD Use Cases &amp; Features'!$E:$E,"MVP")</f>
        <v>7</v>
      </c>
      <c r="G36" s="35">
        <f t="shared" si="1"/>
        <v>0.11666666666666667</v>
      </c>
    </row>
    <row r="37" spans="2:7">
      <c r="B37" t="s">
        <v>305</v>
      </c>
      <c r="C37">
        <f>+COUNTIFS('INT OLD Use Cases &amp; Features'!$A:$A,$B37)</f>
        <v>6</v>
      </c>
      <c r="D37">
        <f>+SUMIFS('INT OLD Use Cases &amp; Features'!$J:$J,'INT OLD Use Cases &amp; Features'!$A:$A,$B37,'INT OLD Use Cases &amp; Features'!$E:$E,"MVP")</f>
        <v>2</v>
      </c>
      <c r="E37">
        <f>+SUMIFS('INT OLD Use Cases &amp; Features'!$K:$K,'INT OLD Use Cases &amp; Features'!$A:$A,$B37,'INT OLD Use Cases &amp; Features'!$E:$E,"MVP")</f>
        <v>3</v>
      </c>
      <c r="F37" s="39">
        <f>+SUMIFS('INT OLD Use Cases &amp; Features'!$N:$N,'INT OLD Use Cases &amp; Features'!$A:$A,$B37,'INT OLD Use Cases &amp; Features'!$E:$E,"MVP")</f>
        <v>5</v>
      </c>
      <c r="G37" s="35">
        <f t="shared" si="1"/>
        <v>8.3333333333333329E-2</v>
      </c>
    </row>
    <row r="38" spans="2:7">
      <c r="B38" t="s">
        <v>306</v>
      </c>
      <c r="C38">
        <f>+COUNTIFS('INT OLD Use Cases &amp; Features'!$A:$A,$B38)</f>
        <v>2</v>
      </c>
      <c r="D38">
        <f>+SUMIFS('INT OLD Use Cases &amp; Features'!$J:$J,'INT OLD Use Cases &amp; Features'!$A:$A,$B38,'INT OLD Use Cases &amp; Features'!$E:$E,"MVP")</f>
        <v>1</v>
      </c>
      <c r="E38">
        <f>+SUMIFS('INT OLD Use Cases &amp; Features'!$K:$K,'INT OLD Use Cases &amp; Features'!$A:$A,$B38,'INT OLD Use Cases &amp; Features'!$E:$E,"MVP")</f>
        <v>1</v>
      </c>
      <c r="F38" s="39">
        <f>+SUMIFS('INT OLD Use Cases &amp; Features'!$N:$N,'INT OLD Use Cases &amp; Features'!$A:$A,$B38,'INT OLD Use Cases &amp; Features'!$E:$E,"MVP")</f>
        <v>4</v>
      </c>
      <c r="G38" s="35">
        <f t="shared" si="1"/>
        <v>6.6666666666666666E-2</v>
      </c>
    </row>
    <row r="39" spans="2:7">
      <c r="B39" t="s">
        <v>307</v>
      </c>
      <c r="C39">
        <f>+COUNTIFS('INT OLD Use Cases &amp; Features'!$A:$A,$B39)</f>
        <v>1</v>
      </c>
      <c r="D39">
        <f>+SUMIFS('INT OLD Use Cases &amp; Features'!$J:$J,'INT OLD Use Cases &amp; Features'!$A:$A,$B39,'INT OLD Use Cases &amp; Features'!$E:$E,"MVP")</f>
        <v>1</v>
      </c>
      <c r="E39">
        <f>+SUMIFS('INT OLD Use Cases &amp; Features'!$K:$K,'INT OLD Use Cases &amp; Features'!$A:$A,$B39,'INT OLD Use Cases &amp; Features'!$E:$E,"MVP")</f>
        <v>0</v>
      </c>
      <c r="F39" s="51">
        <f>+SUMIFS('INT OLD Use Cases &amp; Features'!$N:$N,'INT OLD Use Cases &amp; Features'!$A:$A,$B39,'INT OLD Use Cases &amp; Features'!$E:$E,"MVP")</f>
        <v>1</v>
      </c>
      <c r="G39" s="50">
        <f t="shared" si="1"/>
        <v>1.6666666666666666E-2</v>
      </c>
    </row>
    <row r="40" spans="2:7">
      <c r="D40" s="27">
        <f>+SUM(D33:D39)</f>
        <v>12</v>
      </c>
      <c r="E40" s="27">
        <f>+SUM(E33:E39)</f>
        <v>39</v>
      </c>
      <c r="F40" s="27">
        <f>+SUM(F33:F39)</f>
        <v>60</v>
      </c>
      <c r="G40" s="49">
        <f t="shared" si="1"/>
        <v>1</v>
      </c>
    </row>
    <row r="41" spans="2:7">
      <c r="F41" s="39"/>
      <c r="G41" s="35"/>
    </row>
    <row r="42" spans="2:7">
      <c r="F42" s="39"/>
      <c r="G42" s="35"/>
    </row>
    <row r="43" spans="2:7">
      <c r="F43" s="39"/>
      <c r="G43" s="35"/>
    </row>
  </sheetData>
  <sortState xmlns:xlrd2="http://schemas.microsoft.com/office/spreadsheetml/2017/richdata2" ref="B33:G39">
    <sortCondition descending="1" ref="F33:F39"/>
  </sortState>
  <mergeCells count="2">
    <mergeCell ref="C2:E2"/>
    <mergeCell ref="F2: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6F7A9-AD33-0345-A845-563D965BCEB8}">
  <dimension ref="B1:E16"/>
  <sheetViews>
    <sheetView showGridLines="0" topLeftCell="C1" workbookViewId="0">
      <selection activeCell="C2" sqref="C2"/>
    </sheetView>
  </sheetViews>
  <sheetFormatPr defaultColWidth="10.875" defaultRowHeight="15.95"/>
  <cols>
    <col min="1" max="1" width="5" style="6" customWidth="1"/>
    <col min="2" max="2" width="30.375" style="6" bestFit="1" customWidth="1"/>
    <col min="3" max="3" width="27.375" style="6" bestFit="1" customWidth="1"/>
    <col min="4" max="4" width="38.5" style="6" customWidth="1"/>
    <col min="5" max="5" width="88.5" style="7" customWidth="1"/>
    <col min="6" max="16384" width="10.875" style="6"/>
  </cols>
  <sheetData>
    <row r="1" spans="2:5" ht="17.100000000000001">
      <c r="B1" s="10" t="s">
        <v>308</v>
      </c>
      <c r="C1" s="10" t="s">
        <v>309</v>
      </c>
      <c r="D1" s="10" t="s">
        <v>310</v>
      </c>
      <c r="E1" s="11" t="s">
        <v>311</v>
      </c>
    </row>
    <row r="2" spans="2:5" ht="33.950000000000003">
      <c r="B2" s="8" t="s">
        <v>302</v>
      </c>
      <c r="C2" s="8" t="s">
        <v>312</v>
      </c>
      <c r="D2" s="8" t="s">
        <v>313</v>
      </c>
      <c r="E2" s="9" t="s">
        <v>314</v>
      </c>
    </row>
    <row r="3" spans="2:5" ht="17.100000000000001">
      <c r="B3" s="8" t="s">
        <v>302</v>
      </c>
      <c r="C3" s="8" t="s">
        <v>315</v>
      </c>
      <c r="D3" s="8" t="s">
        <v>316</v>
      </c>
      <c r="E3" s="9" t="s">
        <v>317</v>
      </c>
    </row>
    <row r="4" spans="2:5" ht="33.950000000000003">
      <c r="B4" s="8" t="s">
        <v>302</v>
      </c>
      <c r="C4" s="8" t="s">
        <v>318</v>
      </c>
      <c r="D4" s="8" t="s">
        <v>319</v>
      </c>
      <c r="E4" s="9" t="s">
        <v>320</v>
      </c>
    </row>
    <row r="5" spans="2:5" ht="33.950000000000003">
      <c r="B5" s="8" t="s">
        <v>302</v>
      </c>
      <c r="C5" s="8" t="s">
        <v>229</v>
      </c>
      <c r="D5" s="8" t="s">
        <v>321</v>
      </c>
      <c r="E5" s="9" t="s">
        <v>322</v>
      </c>
    </row>
    <row r="6" spans="2:5" ht="33.950000000000003">
      <c r="B6" s="8" t="s">
        <v>283</v>
      </c>
      <c r="C6" s="8" t="s">
        <v>323</v>
      </c>
      <c r="D6" s="8" t="s">
        <v>324</v>
      </c>
      <c r="E6" s="9" t="s">
        <v>325</v>
      </c>
    </row>
    <row r="7" spans="2:5" ht="33.950000000000003">
      <c r="B7" s="8" t="s">
        <v>283</v>
      </c>
      <c r="C7" s="8" t="s">
        <v>326</v>
      </c>
      <c r="D7" s="8" t="s">
        <v>327</v>
      </c>
      <c r="E7" s="9" t="s">
        <v>328</v>
      </c>
    </row>
    <row r="8" spans="2:5" ht="33.950000000000003">
      <c r="B8" s="8" t="s">
        <v>329</v>
      </c>
      <c r="C8" s="8" t="s">
        <v>330</v>
      </c>
      <c r="D8" s="8" t="s">
        <v>331</v>
      </c>
      <c r="E8" s="9" t="s">
        <v>332</v>
      </c>
    </row>
    <row r="9" spans="2:5" ht="33.950000000000003">
      <c r="B9" s="8" t="s">
        <v>333</v>
      </c>
      <c r="C9" s="8" t="s">
        <v>334</v>
      </c>
      <c r="D9" s="8" t="s">
        <v>335</v>
      </c>
      <c r="E9" s="9" t="s">
        <v>336</v>
      </c>
    </row>
    <row r="10" spans="2:5" ht="33.950000000000003">
      <c r="B10" s="8" t="s">
        <v>284</v>
      </c>
      <c r="C10" s="8" t="s">
        <v>337</v>
      </c>
      <c r="D10" s="8" t="s">
        <v>338</v>
      </c>
      <c r="E10" s="9" t="s">
        <v>339</v>
      </c>
    </row>
    <row r="11" spans="2:5" ht="33.950000000000003">
      <c r="B11" s="8" t="s">
        <v>283</v>
      </c>
      <c r="C11" s="8" t="s">
        <v>340</v>
      </c>
      <c r="D11" s="8" t="s">
        <v>341</v>
      </c>
      <c r="E11" s="9" t="s">
        <v>342</v>
      </c>
    </row>
    <row r="12" spans="2:5" ht="33.950000000000003">
      <c r="B12" s="8" t="s">
        <v>343</v>
      </c>
      <c r="C12" s="8" t="s">
        <v>344</v>
      </c>
      <c r="D12" s="8" t="s">
        <v>345</v>
      </c>
      <c r="E12" s="9" t="s">
        <v>346</v>
      </c>
    </row>
    <row r="13" spans="2:5" ht="33.950000000000003">
      <c r="B13" s="8" t="s">
        <v>347</v>
      </c>
      <c r="C13" s="8" t="s">
        <v>348</v>
      </c>
      <c r="D13" s="8" t="s">
        <v>349</v>
      </c>
      <c r="E13" s="9" t="s">
        <v>350</v>
      </c>
    </row>
    <row r="14" spans="2:5" ht="33.950000000000003">
      <c r="B14" s="8" t="s">
        <v>306</v>
      </c>
      <c r="C14" s="8" t="s">
        <v>351</v>
      </c>
      <c r="D14" s="8" t="s">
        <v>352</v>
      </c>
      <c r="E14" s="9" t="s">
        <v>353</v>
      </c>
    </row>
    <row r="15" spans="2:5" ht="33.950000000000003">
      <c r="B15" s="8" t="s">
        <v>354</v>
      </c>
      <c r="C15" s="8" t="s">
        <v>355</v>
      </c>
      <c r="D15" s="8" t="s">
        <v>356</v>
      </c>
      <c r="E15" s="9" t="s">
        <v>357</v>
      </c>
    </row>
    <row r="16" spans="2:5" ht="33.950000000000003">
      <c r="B16" s="8" t="s">
        <v>283</v>
      </c>
      <c r="C16" s="8" t="s">
        <v>358</v>
      </c>
      <c r="D16" s="8" t="s">
        <v>359</v>
      </c>
      <c r="E16" s="9" t="s">
        <v>360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107F9-AFF0-0548-8252-D7F88CB45372}">
  <dimension ref="A2:P59"/>
  <sheetViews>
    <sheetView showGridLines="0" zoomScale="130" zoomScaleNormal="130" workbookViewId="0">
      <pane xSplit="3" ySplit="2" topLeftCell="D3" activePane="bottomRight" state="frozen"/>
      <selection pane="bottomRight" activeCell="C36" sqref="C36"/>
      <selection pane="bottomLeft" activeCell="A2" sqref="A2"/>
      <selection pane="topRight" activeCell="D1" sqref="D1"/>
    </sheetView>
  </sheetViews>
  <sheetFormatPr defaultColWidth="10.875" defaultRowHeight="14.1" outlineLevelCol="2"/>
  <cols>
    <col min="1" max="1" width="18" style="3" bestFit="1" customWidth="1"/>
    <col min="2" max="2" width="21.5" style="3" bestFit="1" customWidth="1"/>
    <col min="3" max="3" width="44.625" style="3" bestFit="1" customWidth="1"/>
    <col min="4" max="4" width="59" style="3" customWidth="1"/>
    <col min="5" max="5" width="16.625" style="3" customWidth="1"/>
    <col min="6" max="7" width="19.5" style="3" customWidth="1" outlineLevel="1"/>
    <col min="8" max="8" width="21.375" style="3" customWidth="1" outlineLevel="1"/>
    <col min="9" max="9" width="54.125" style="3" customWidth="1" outlineLevel="1"/>
    <col min="10" max="11" width="14" style="3" customWidth="1" outlineLevel="1"/>
    <col min="12" max="12" width="53.5" style="3" customWidth="1" outlineLevel="1"/>
    <col min="13" max="14" width="10.875" style="3" customWidth="1" outlineLevel="2"/>
    <col min="15" max="16384" width="10.875" style="3"/>
  </cols>
  <sheetData>
    <row r="2" spans="1:15" ht="15">
      <c r="A2" s="1" t="s">
        <v>361</v>
      </c>
      <c r="B2" s="1" t="s">
        <v>0</v>
      </c>
      <c r="C2" s="18" t="s">
        <v>1</v>
      </c>
      <c r="D2" s="1" t="s">
        <v>2</v>
      </c>
      <c r="E2" s="1" t="s">
        <v>362</v>
      </c>
      <c r="F2" s="1" t="s">
        <v>4</v>
      </c>
      <c r="G2" s="1" t="s">
        <v>5</v>
      </c>
      <c r="H2" s="1" t="s">
        <v>6</v>
      </c>
      <c r="I2" s="1" t="s">
        <v>363</v>
      </c>
      <c r="J2" s="1" t="s">
        <v>7</v>
      </c>
      <c r="K2" s="1" t="s">
        <v>8</v>
      </c>
      <c r="L2" s="1" t="s">
        <v>364</v>
      </c>
      <c r="M2" s="1" t="s">
        <v>9</v>
      </c>
      <c r="N2" s="1" t="s">
        <v>10</v>
      </c>
    </row>
    <row r="3" spans="1:15" ht="113.25" customHeight="1">
      <c r="A3" s="4" t="s">
        <v>302</v>
      </c>
      <c r="B3" s="2" t="s">
        <v>11</v>
      </c>
      <c r="C3" s="19" t="s">
        <v>12</v>
      </c>
      <c r="D3" s="2" t="s">
        <v>13</v>
      </c>
      <c r="E3" s="2" t="s">
        <v>14</v>
      </c>
      <c r="F3" s="2" t="s">
        <v>15</v>
      </c>
      <c r="G3" s="2" t="s">
        <v>15</v>
      </c>
      <c r="H3" s="2" t="s">
        <v>16</v>
      </c>
      <c r="I3" s="2" t="s">
        <v>365</v>
      </c>
      <c r="J3" s="2">
        <f>+SUMIFS(Traceability!$E:$E,Traceability!$C:$C,"UI/Screen",Traceability!$B:$B,'INT OLD Use Cases &amp; Features'!$C3)</f>
        <v>1</v>
      </c>
      <c r="K3" s="2">
        <f>+SUMIFS(Traceability!$E:$E,Traceability!$C:$C,"Table/Integration",Traceability!$B:$B,'INT OLD Use Cases &amp; Features'!$C3)</f>
        <v>1</v>
      </c>
      <c r="L3" s="4" t="s">
        <v>366</v>
      </c>
      <c r="M3" s="4" t="s">
        <v>17</v>
      </c>
      <c r="N3" s="4">
        <f>+IFERROR(VLOOKUP($M3,'T-Shirt'!$B:$C,2,0),"")</f>
        <v>1</v>
      </c>
    </row>
    <row r="4" spans="1:15" ht="86.25" customHeight="1">
      <c r="A4" s="4" t="s">
        <v>302</v>
      </c>
      <c r="B4" s="14" t="s">
        <v>11</v>
      </c>
      <c r="C4" s="20" t="s">
        <v>18</v>
      </c>
      <c r="D4" s="14" t="s">
        <v>19</v>
      </c>
      <c r="E4" s="14" t="s">
        <v>14</v>
      </c>
      <c r="F4" s="14" t="s">
        <v>20</v>
      </c>
      <c r="G4" s="14" t="s">
        <v>21</v>
      </c>
      <c r="H4" s="14" t="s">
        <v>22</v>
      </c>
      <c r="I4" s="14"/>
      <c r="J4" s="2">
        <f>+SUMIFS(Traceability!$E:$E,Traceability!$C:$C,"UI/Screen",Traceability!$B:$B,'INT OLD Use Cases &amp; Features'!$C4)</f>
        <v>1</v>
      </c>
      <c r="K4" s="2">
        <f>+SUMIFS(Traceability!$E:$E,Traceability!$C:$C,"Table/Integration",Traceability!$B:$B,'INT OLD Use Cases &amp; Features'!$C4)</f>
        <v>3</v>
      </c>
      <c r="L4" s="15"/>
      <c r="M4" s="4" t="s">
        <v>23</v>
      </c>
      <c r="N4" s="4">
        <f>+IFERROR(VLOOKUP($M4,'T-Shirt'!$B:$C,2,0),"")</f>
        <v>4</v>
      </c>
    </row>
    <row r="5" spans="1:15" ht="105">
      <c r="A5" s="4" t="s">
        <v>302</v>
      </c>
      <c r="B5" s="14" t="s">
        <v>11</v>
      </c>
      <c r="C5" s="20" t="s">
        <v>24</v>
      </c>
      <c r="D5" s="14" t="s">
        <v>25</v>
      </c>
      <c r="E5" s="34" t="s">
        <v>14</v>
      </c>
      <c r="F5" s="14" t="s">
        <v>26</v>
      </c>
      <c r="G5" s="14" t="s">
        <v>27</v>
      </c>
      <c r="H5" s="14">
        <v>1.2</v>
      </c>
      <c r="I5" s="14"/>
      <c r="J5" s="2">
        <f>+SUMIFS(Traceability!$E:$E,Traceability!$C:$C,"UI/Screen",Traceability!$B:$B,'INT OLD Use Cases &amp; Features'!$C5)</f>
        <v>1</v>
      </c>
      <c r="K5" s="2">
        <f>+SUMIFS(Traceability!$E:$E,Traceability!$C:$C,"Table/Integration",Traceability!$B:$B,'INT OLD Use Cases &amp; Features'!$C5)</f>
        <v>1</v>
      </c>
      <c r="L5" s="15" t="s">
        <v>367</v>
      </c>
      <c r="M5" s="4" t="s">
        <v>28</v>
      </c>
      <c r="N5" s="4">
        <f>+IFERROR(VLOOKUP($M5,'T-Shirt'!$B:$C,2,0),"")</f>
        <v>2</v>
      </c>
    </row>
    <row r="6" spans="1:15" ht="30">
      <c r="A6" s="4" t="s">
        <v>302</v>
      </c>
      <c r="B6" s="2" t="s">
        <v>11</v>
      </c>
      <c r="C6" s="19" t="s">
        <v>29</v>
      </c>
      <c r="D6" s="2" t="s">
        <v>30</v>
      </c>
      <c r="E6" s="2" t="s">
        <v>14</v>
      </c>
      <c r="F6" s="2">
        <v>1.2</v>
      </c>
      <c r="G6" s="2"/>
      <c r="H6" s="2">
        <v>1.5</v>
      </c>
      <c r="I6" s="2" t="s">
        <v>365</v>
      </c>
      <c r="J6" s="2">
        <f>+SUMIFS(Traceability!$E:$E,Traceability!$C:$C,"UI/Screen",Traceability!$B:$B,'INT OLD Use Cases &amp; Features'!$C6)</f>
        <v>0</v>
      </c>
      <c r="K6" s="2">
        <f>+SUMIFS(Traceability!$E:$E,Traceability!$C:$C,"Table/Integration",Traceability!$B:$B,'INT OLD Use Cases &amp; Features'!$C6)</f>
        <v>0</v>
      </c>
      <c r="L6" s="4" t="s">
        <v>368</v>
      </c>
      <c r="M6" s="4" t="s">
        <v>17</v>
      </c>
      <c r="N6" s="4">
        <f>+IFERROR(VLOOKUP($M6,'T-Shirt'!$B:$C,2,0),"")</f>
        <v>1</v>
      </c>
    </row>
    <row r="7" spans="1:15" ht="150">
      <c r="A7" s="4" t="s">
        <v>302</v>
      </c>
      <c r="B7" s="2" t="s">
        <v>11</v>
      </c>
      <c r="C7" s="19" t="s">
        <v>31</v>
      </c>
      <c r="D7" s="2" t="s">
        <v>369</v>
      </c>
      <c r="E7" s="2" t="s">
        <v>14</v>
      </c>
      <c r="F7" s="2" t="s">
        <v>370</v>
      </c>
      <c r="G7" s="2" t="s">
        <v>371</v>
      </c>
      <c r="H7" s="2">
        <v>2.4</v>
      </c>
      <c r="I7" s="2"/>
      <c r="J7" s="2">
        <f>+SUMIFS(Traceability!$E:$E,Traceability!$C:$C,"UI/Screen",Traceability!$B:$B,'INT OLD Use Cases &amp; Features'!$C7)</f>
        <v>0</v>
      </c>
      <c r="K7" s="2">
        <f>+SUMIFS(Traceability!$E:$E,Traceability!$C:$C,"Table/Integration",Traceability!$B:$B,'INT OLD Use Cases &amp; Features'!$C7)</f>
        <v>0</v>
      </c>
      <c r="L7" s="4"/>
      <c r="M7" s="4" t="s">
        <v>17</v>
      </c>
      <c r="N7" s="4">
        <f>+IFERROR(VLOOKUP($M7,'T-Shirt'!$B:$C,2,0),"")</f>
        <v>1</v>
      </c>
    </row>
    <row r="8" spans="1:15" ht="60">
      <c r="A8" s="4" t="s">
        <v>283</v>
      </c>
      <c r="B8" s="2" t="s">
        <v>39</v>
      </c>
      <c r="C8" s="19" t="s">
        <v>40</v>
      </c>
      <c r="D8" s="2" t="s">
        <v>41</v>
      </c>
      <c r="E8" s="2" t="s">
        <v>14</v>
      </c>
      <c r="F8" s="2"/>
      <c r="G8" s="2"/>
      <c r="H8" s="2" t="s">
        <v>42</v>
      </c>
      <c r="I8" s="2"/>
      <c r="J8" s="2">
        <f>+SUMIFS(Traceability!$E:$E,Traceability!$C:$C,"UI/Screen",Traceability!$B:$B,'INT OLD Use Cases &amp; Features'!$C8)</f>
        <v>1</v>
      </c>
      <c r="K8" s="2">
        <f>+SUMIFS(Traceability!$E:$E,Traceability!$C:$C,"Table/Integration",Traceability!$B:$B,'INT OLD Use Cases &amp; Features'!$C8)</f>
        <v>1</v>
      </c>
      <c r="L8" s="4"/>
      <c r="M8" s="4" t="s">
        <v>28</v>
      </c>
      <c r="N8" s="4">
        <f>+IFERROR(VLOOKUP($M8,'T-Shirt'!$B:$C,2,0),"")</f>
        <v>2</v>
      </c>
    </row>
    <row r="9" spans="1:15" ht="45">
      <c r="A9" s="4" t="s">
        <v>283</v>
      </c>
      <c r="B9" s="2" t="s">
        <v>39</v>
      </c>
      <c r="C9" s="19" t="s">
        <v>43</v>
      </c>
      <c r="D9" s="2" t="s">
        <v>44</v>
      </c>
      <c r="E9" s="2" t="s">
        <v>14</v>
      </c>
      <c r="F9" s="2" t="s">
        <v>45</v>
      </c>
      <c r="G9" s="2"/>
      <c r="H9" s="2" t="s">
        <v>46</v>
      </c>
      <c r="I9" s="2"/>
      <c r="J9" s="2">
        <f>+SUMIFS(Traceability!$E:$E,Traceability!$C:$C,"UI/Screen",Traceability!$B:$B,'INT OLD Use Cases &amp; Features'!$C9)</f>
        <v>1</v>
      </c>
      <c r="K9" s="2">
        <f>+SUMIFS(Traceability!$E:$E,Traceability!$C:$C,"Table/Integration",Traceability!$B:$B,'INT OLD Use Cases &amp; Features'!$C9)</f>
        <v>1</v>
      </c>
      <c r="L9" s="4"/>
      <c r="M9" s="4" t="s">
        <v>17</v>
      </c>
      <c r="N9" s="4">
        <f>+IFERROR(VLOOKUP($M9,'T-Shirt'!$B:$C,2,0),"")</f>
        <v>1</v>
      </c>
    </row>
    <row r="10" spans="1:15" ht="45">
      <c r="A10" s="4" t="s">
        <v>283</v>
      </c>
      <c r="B10" s="2" t="s">
        <v>39</v>
      </c>
      <c r="C10" s="19" t="s">
        <v>47</v>
      </c>
      <c r="D10" s="2" t="s">
        <v>48</v>
      </c>
      <c r="E10" s="2" t="s">
        <v>14</v>
      </c>
      <c r="F10" s="2" t="s">
        <v>49</v>
      </c>
      <c r="G10" s="2" t="s">
        <v>50</v>
      </c>
      <c r="H10" s="2">
        <v>2.4</v>
      </c>
      <c r="I10" s="2"/>
      <c r="J10" s="2">
        <f>+SUMIFS(Traceability!$E:$E,Traceability!$C:$C,"UI/Screen",Traceability!$B:$B,'INT OLD Use Cases &amp; Features'!$C10)</f>
        <v>1</v>
      </c>
      <c r="K10" s="2">
        <f>+SUMIFS(Traceability!$E:$E,Traceability!$C:$C,"Table/Integration",Traceability!$B:$B,'INT OLD Use Cases &amp; Features'!$C10)</f>
        <v>1</v>
      </c>
      <c r="L10" s="4"/>
      <c r="M10" s="4" t="s">
        <v>17</v>
      </c>
      <c r="N10" s="4">
        <f>+IFERROR(VLOOKUP($M10,'T-Shirt'!$B:$C,2,0),"")</f>
        <v>1</v>
      </c>
    </row>
    <row r="11" spans="1:15" ht="165">
      <c r="A11" s="4" t="s">
        <v>283</v>
      </c>
      <c r="B11" s="2" t="s">
        <v>39</v>
      </c>
      <c r="C11" s="19" t="s">
        <v>51</v>
      </c>
      <c r="D11" s="2" t="s">
        <v>52</v>
      </c>
      <c r="E11" s="2" t="s">
        <v>14</v>
      </c>
      <c r="F11" s="2" t="s">
        <v>53</v>
      </c>
      <c r="G11" s="2" t="s">
        <v>54</v>
      </c>
      <c r="H11" s="2">
        <v>1.5</v>
      </c>
      <c r="I11" s="2" t="s">
        <v>372</v>
      </c>
      <c r="J11" s="2">
        <f>+SUMIFS(Traceability!$E:$E,Traceability!$C:$C,"UI/Screen",Traceability!$B:$B,'INT OLD Use Cases &amp; Features'!$C11)</f>
        <v>0</v>
      </c>
      <c r="K11" s="2">
        <f>+SUMIFS(Traceability!$E:$E,Traceability!$C:$C,"Table/Integration",Traceability!$B:$B,'INT OLD Use Cases &amp; Features'!$C11)</f>
        <v>0</v>
      </c>
      <c r="L11" s="5" t="s">
        <v>373</v>
      </c>
      <c r="M11" s="4" t="s">
        <v>17</v>
      </c>
      <c r="N11" s="4">
        <f>+IFERROR(VLOOKUP($M11,'T-Shirt'!$B:$C,2,0),"")</f>
        <v>1</v>
      </c>
    </row>
    <row r="12" spans="1:15" ht="216.75" customHeight="1">
      <c r="A12" s="4" t="s">
        <v>283</v>
      </c>
      <c r="B12" s="2" t="s">
        <v>39</v>
      </c>
      <c r="C12" s="19" t="s">
        <v>58</v>
      </c>
      <c r="D12" s="2" t="s">
        <v>59</v>
      </c>
      <c r="E12" s="32" t="s">
        <v>60</v>
      </c>
      <c r="F12" s="2" t="s">
        <v>61</v>
      </c>
      <c r="G12" s="2" t="s">
        <v>50</v>
      </c>
      <c r="H12" s="2"/>
      <c r="I12" s="2" t="s">
        <v>374</v>
      </c>
      <c r="J12" s="2">
        <f>+SUMIFS(Traceability!$E:$E,Traceability!$C:$C,"UI/Screen",Traceability!$B:$B,'INT OLD Use Cases &amp; Features'!$C12)</f>
        <v>1</v>
      </c>
      <c r="K12" s="2">
        <f>+SUMIFS(Traceability!$E:$E,Traceability!$C:$C,"Table/Integration",Traceability!$B:$B,'INT OLD Use Cases &amp; Features'!$C12)</f>
        <v>0</v>
      </c>
      <c r="L12" s="5" t="s">
        <v>375</v>
      </c>
      <c r="M12" s="4" t="s">
        <v>23</v>
      </c>
      <c r="N12" s="4">
        <f>+IFERROR(VLOOKUP($M12,'T-Shirt'!$B:$C,2,0),"")</f>
        <v>4</v>
      </c>
    </row>
    <row r="13" spans="1:15" ht="75">
      <c r="A13" s="4" t="s">
        <v>283</v>
      </c>
      <c r="B13" s="2" t="s">
        <v>39</v>
      </c>
      <c r="C13" s="19" t="s">
        <v>62</v>
      </c>
      <c r="D13" s="2" t="s">
        <v>63</v>
      </c>
      <c r="E13" s="2" t="s">
        <v>14</v>
      </c>
      <c r="F13" s="2"/>
      <c r="G13" s="2"/>
      <c r="H13" s="2"/>
      <c r="I13" s="2" t="s">
        <v>376</v>
      </c>
      <c r="J13" s="2">
        <f>+SUMIFS(Traceability!$E:$E,Traceability!$C:$C,"UI/Screen",Traceability!$B:$B,'INT OLD Use Cases &amp; Features'!$C13)</f>
        <v>1</v>
      </c>
      <c r="K13" s="2">
        <f>+SUMIFS(Traceability!$E:$E,Traceability!$C:$C,"Table/Integration",Traceability!$B:$B,'INT OLD Use Cases &amp; Features'!$C13)</f>
        <v>1</v>
      </c>
      <c r="L13" s="5" t="s">
        <v>377</v>
      </c>
      <c r="M13" s="4" t="s">
        <v>17</v>
      </c>
      <c r="N13" s="4">
        <f>+IFERROR(VLOOKUP($M13,'T-Shirt'!$B:$C,2,0),"")</f>
        <v>1</v>
      </c>
    </row>
    <row r="14" spans="1:15" ht="87" customHeight="1">
      <c r="A14" s="4" t="s">
        <v>283</v>
      </c>
      <c r="B14" s="2" t="s">
        <v>39</v>
      </c>
      <c r="C14" s="19" t="s">
        <v>64</v>
      </c>
      <c r="D14" s="2" t="s">
        <v>65</v>
      </c>
      <c r="E14" s="2" t="s">
        <v>60</v>
      </c>
      <c r="F14" s="2" t="s">
        <v>66</v>
      </c>
      <c r="G14" s="2" t="s">
        <v>66</v>
      </c>
      <c r="H14" s="2"/>
      <c r="I14" s="2" t="s">
        <v>378</v>
      </c>
      <c r="J14" s="16">
        <f>+SUMIFS(Traceability!$E:$E,Traceability!$C:$C,"UI/Screen",Traceability!$B:$B,'INT OLD Use Cases &amp; Features'!$C14)</f>
        <v>0</v>
      </c>
      <c r="K14" s="16">
        <f>+SUMIFS(Traceability!$E:$E,Traceability!$C:$C,"Table/Integration",Traceability!$B:$B,'INT OLD Use Cases &amp; Features'!$C14)</f>
        <v>0</v>
      </c>
      <c r="L14" s="17"/>
      <c r="M14" s="4" t="s">
        <v>28</v>
      </c>
      <c r="N14" s="4">
        <f>+IFERROR(VLOOKUP($M14,'T-Shirt'!$B:$C,2,0),"")</f>
        <v>2</v>
      </c>
    </row>
    <row r="15" spans="1:15" ht="45">
      <c r="A15" s="4" t="s">
        <v>283</v>
      </c>
      <c r="B15" s="2" t="s">
        <v>39</v>
      </c>
      <c r="C15" s="2" t="s">
        <v>67</v>
      </c>
      <c r="D15" s="5" t="s">
        <v>68</v>
      </c>
      <c r="E15" s="33" t="s">
        <v>14</v>
      </c>
      <c r="J15" s="4"/>
      <c r="K15" s="4"/>
      <c r="L15" s="4"/>
      <c r="M15" s="22" t="s">
        <v>17</v>
      </c>
      <c r="N15" s="4">
        <f>+IFERROR(VLOOKUP($M15,'T-Shirt'!$B:$C,2,0),"")</f>
        <v>1</v>
      </c>
    </row>
    <row r="16" spans="1:15" ht="45">
      <c r="A16" s="5" t="s">
        <v>303</v>
      </c>
      <c r="B16" s="2" t="s">
        <v>69</v>
      </c>
      <c r="C16" s="19" t="s">
        <v>70</v>
      </c>
      <c r="D16" s="2" t="s">
        <v>71</v>
      </c>
      <c r="E16" s="2" t="s">
        <v>14</v>
      </c>
      <c r="F16" s="2" t="s">
        <v>72</v>
      </c>
      <c r="G16" s="2" t="s">
        <v>73</v>
      </c>
      <c r="H16" s="2" t="s">
        <v>74</v>
      </c>
      <c r="I16" s="2" t="s">
        <v>379</v>
      </c>
      <c r="J16" s="37">
        <f>+SUMIFS(Traceability!$E:$E,Traceability!$C:$C,"UI/Screen",Traceability!$B:$B,'INT OLD Use Cases &amp; Features'!$C16)</f>
        <v>0</v>
      </c>
      <c r="K16" s="37">
        <f>+SUMIFS(Traceability!$E:$E,Traceability!$C:$C,"Table/Integration",Traceability!$B:$B,'INT OLD Use Cases &amp; Features'!$C16)</f>
        <v>8</v>
      </c>
      <c r="L16" s="38" t="s">
        <v>380</v>
      </c>
      <c r="M16" s="4" t="s">
        <v>75</v>
      </c>
      <c r="N16" s="4">
        <f>+IFERROR(VLOOKUP($M16,'T-Shirt'!$B:$C,2,0),"")</f>
        <v>8</v>
      </c>
      <c r="O16" s="3" t="s">
        <v>76</v>
      </c>
    </row>
    <row r="17" spans="1:15" ht="105">
      <c r="A17" s="5" t="s">
        <v>303</v>
      </c>
      <c r="B17" s="2" t="s">
        <v>69</v>
      </c>
      <c r="C17" s="19" t="s">
        <v>77</v>
      </c>
      <c r="D17" s="2" t="s">
        <v>78</v>
      </c>
      <c r="E17" s="2" t="s">
        <v>14</v>
      </c>
      <c r="F17" s="2" t="s">
        <v>79</v>
      </c>
      <c r="G17" s="2" t="s">
        <v>80</v>
      </c>
      <c r="H17" s="2">
        <v>3.1</v>
      </c>
      <c r="I17" s="2" t="s">
        <v>381</v>
      </c>
      <c r="J17" s="2">
        <f>+SUMIFS(Traceability!$E:$E,Traceability!$C:$C,"UI/Screen",Traceability!$B:$B,'INT OLD Use Cases &amp; Features'!$C17)</f>
        <v>1</v>
      </c>
      <c r="K17" s="2">
        <f>+SUMIFS(Traceability!$E:$E,Traceability!$C:$C,"Table/Integration",Traceability!$B:$B,'INT OLD Use Cases &amp; Features'!$C17)</f>
        <v>0</v>
      </c>
      <c r="L17" s="5" t="s">
        <v>382</v>
      </c>
      <c r="M17" s="4" t="s">
        <v>81</v>
      </c>
      <c r="N17" s="4">
        <f>+IFERROR(VLOOKUP($M17,'T-Shirt'!$B:$C,2,0),"")</f>
        <v>6</v>
      </c>
    </row>
    <row r="18" spans="1:15" ht="90">
      <c r="A18" s="4" t="s">
        <v>304</v>
      </c>
      <c r="B18" s="2" t="s">
        <v>82</v>
      </c>
      <c r="C18" s="19" t="s">
        <v>83</v>
      </c>
      <c r="D18" s="2" t="s">
        <v>84</v>
      </c>
      <c r="E18" s="2" t="s">
        <v>14</v>
      </c>
      <c r="F18" s="2" t="s">
        <v>85</v>
      </c>
      <c r="G18" s="2" t="s">
        <v>85</v>
      </c>
      <c r="H18" s="2" t="s">
        <v>86</v>
      </c>
      <c r="I18" s="2" t="s">
        <v>383</v>
      </c>
      <c r="J18" s="2">
        <f>+SUMIFS(Traceability!$E:$E,Traceability!$C:$C,"UI/Screen",Traceability!$B:$B,'INT OLD Use Cases &amp; Features'!$C18)</f>
        <v>0</v>
      </c>
      <c r="K18" s="2">
        <f>+SUMIFS(Traceability!$E:$E,Traceability!$C:$C,"Table/Integration",Traceability!$B:$B,'INT OLD Use Cases &amp; Features'!$C18)</f>
        <v>1</v>
      </c>
      <c r="L18" s="4" t="s">
        <v>384</v>
      </c>
      <c r="M18" s="4" t="s">
        <v>17</v>
      </c>
      <c r="N18" s="4">
        <f>+IFERROR(VLOOKUP($M18,'T-Shirt'!$B:$C,2,0),"")</f>
        <v>1</v>
      </c>
    </row>
    <row r="19" spans="1:15" ht="120">
      <c r="A19" s="4" t="s">
        <v>304</v>
      </c>
      <c r="B19" s="2" t="s">
        <v>82</v>
      </c>
      <c r="C19" s="19" t="s">
        <v>87</v>
      </c>
      <c r="D19" s="2" t="s">
        <v>88</v>
      </c>
      <c r="E19" s="2" t="s">
        <v>14</v>
      </c>
      <c r="F19" s="2" t="s">
        <v>89</v>
      </c>
      <c r="G19" s="2" t="s">
        <v>89</v>
      </c>
      <c r="H19" s="2"/>
      <c r="I19" s="2" t="s">
        <v>385</v>
      </c>
      <c r="J19" s="2">
        <f>+SUMIFS(Traceability!$E:$E,Traceability!$C:$C,"UI/Screen",Traceability!$B:$B,'INT OLD Use Cases &amp; Features'!$C19)</f>
        <v>0</v>
      </c>
      <c r="K19" s="2">
        <f>+SUMIFS(Traceability!$E:$E,Traceability!$C:$C,"Table/Integration",Traceability!$B:$B,'INT OLD Use Cases &amp; Features'!$C19)</f>
        <v>1</v>
      </c>
      <c r="L19" s="5" t="s">
        <v>386</v>
      </c>
      <c r="M19" s="4" t="s">
        <v>17</v>
      </c>
      <c r="N19" s="4">
        <f>+IFERROR(VLOOKUP($M19,'T-Shirt'!$B:$C,2,0),"")</f>
        <v>1</v>
      </c>
    </row>
    <row r="20" spans="1:15" ht="90">
      <c r="A20" s="4" t="s">
        <v>304</v>
      </c>
      <c r="B20" s="2" t="s">
        <v>82</v>
      </c>
      <c r="C20" s="19" t="s">
        <v>90</v>
      </c>
      <c r="D20" s="2" t="s">
        <v>387</v>
      </c>
      <c r="E20" s="2" t="s">
        <v>14</v>
      </c>
      <c r="F20" s="2" t="s">
        <v>89</v>
      </c>
      <c r="G20" s="2" t="s">
        <v>89</v>
      </c>
      <c r="H20" s="2"/>
      <c r="I20" s="2" t="s">
        <v>388</v>
      </c>
      <c r="J20" s="2">
        <f>+SUMIFS(Traceability!$E:$E,Traceability!$C:$C,"UI/Screen",Traceability!$B:$B,'INT OLD Use Cases &amp; Features'!$C20)</f>
        <v>0</v>
      </c>
      <c r="K20" s="2">
        <f>+SUMIFS(Traceability!$E:$E,Traceability!$C:$C,"Table/Integration",Traceability!$B:$B,'INT OLD Use Cases &amp; Features'!$C20)</f>
        <v>1</v>
      </c>
      <c r="L20" s="5" t="s">
        <v>389</v>
      </c>
      <c r="M20" s="4" t="s">
        <v>17</v>
      </c>
      <c r="N20" s="4">
        <f>+IFERROR(VLOOKUP($M20,'T-Shirt'!$B:$C,2,0),"")</f>
        <v>1</v>
      </c>
    </row>
    <row r="21" spans="1:15" ht="90">
      <c r="A21" s="4" t="s">
        <v>304</v>
      </c>
      <c r="B21" s="2" t="s">
        <v>92</v>
      </c>
      <c r="C21" s="19" t="s">
        <v>93</v>
      </c>
      <c r="D21" s="2" t="s">
        <v>94</v>
      </c>
      <c r="E21" s="2" t="s">
        <v>14</v>
      </c>
      <c r="F21" s="2" t="s">
        <v>50</v>
      </c>
      <c r="G21" s="2" t="s">
        <v>50</v>
      </c>
      <c r="H21" s="2"/>
      <c r="I21" s="2" t="s">
        <v>390</v>
      </c>
      <c r="J21" s="2">
        <f>+SUMIFS(Traceability!$E:$E,Traceability!$C:$C,"UI/Screen",Traceability!$B:$B,'INT OLD Use Cases &amp; Features'!$C21)</f>
        <v>0</v>
      </c>
      <c r="K21" s="2">
        <f>+SUMIFS(Traceability!$E:$E,Traceability!$C:$C,"Table/Integration",Traceability!$B:$B,'INT OLD Use Cases &amp; Features'!$C21)</f>
        <v>1</v>
      </c>
      <c r="L21" s="5" t="s">
        <v>391</v>
      </c>
      <c r="M21" s="4" t="s">
        <v>17</v>
      </c>
      <c r="N21" s="4">
        <f>+IFERROR(VLOOKUP($M21,'T-Shirt'!$B:$C,2,0),"")</f>
        <v>1</v>
      </c>
    </row>
    <row r="22" spans="1:15" ht="90">
      <c r="A22" s="4" t="s">
        <v>304</v>
      </c>
      <c r="B22" s="2" t="s">
        <v>92</v>
      </c>
      <c r="C22" s="19" t="s">
        <v>95</v>
      </c>
      <c r="D22" s="2" t="s">
        <v>96</v>
      </c>
      <c r="E22" s="2" t="s">
        <v>14</v>
      </c>
      <c r="F22" s="2" t="s">
        <v>21</v>
      </c>
      <c r="G22" s="2" t="s">
        <v>97</v>
      </c>
      <c r="H22" s="2"/>
      <c r="I22" s="2"/>
      <c r="J22" s="2">
        <f>+SUMIFS(Traceability!$E:$E,Traceability!$C:$C,"UI/Screen",Traceability!$B:$B,'INT OLD Use Cases &amp; Features'!$C22)</f>
        <v>0</v>
      </c>
      <c r="K22" s="2">
        <f>+SUMIFS(Traceability!$E:$E,Traceability!$C:$C,"Table/Integration",Traceability!$B:$B,'INT OLD Use Cases &amp; Features'!$C22)</f>
        <v>2</v>
      </c>
      <c r="L22" s="5"/>
      <c r="M22" s="4" t="s">
        <v>28</v>
      </c>
      <c r="N22" s="4">
        <f>+IFERROR(VLOOKUP($M22,'T-Shirt'!$B:$C,2,0),"")</f>
        <v>2</v>
      </c>
      <c r="O22" s="3" t="s">
        <v>98</v>
      </c>
    </row>
    <row r="23" spans="1:15" ht="60">
      <c r="A23" s="4" t="s">
        <v>304</v>
      </c>
      <c r="B23" s="2" t="s">
        <v>92</v>
      </c>
      <c r="C23" s="19" t="s">
        <v>252</v>
      </c>
      <c r="D23" s="2" t="s">
        <v>100</v>
      </c>
      <c r="E23" s="2" t="s">
        <v>14</v>
      </c>
      <c r="F23" s="2" t="s">
        <v>392</v>
      </c>
      <c r="G23" s="2" t="s">
        <v>392</v>
      </c>
      <c r="H23" s="2">
        <v>1.5</v>
      </c>
      <c r="I23" s="2"/>
      <c r="J23" s="2">
        <f>+SUMIFS(Traceability!$E:$E,Traceability!$C:$C,"UI/Screen",Traceability!$B:$B,'INT OLD Use Cases &amp; Features'!$C23)</f>
        <v>0</v>
      </c>
      <c r="K23" s="2">
        <f>+SUMIFS(Traceability!$E:$E,Traceability!$C:$C,"Table/Integration",Traceability!$B:$B,'INT OLD Use Cases &amp; Features'!$C23)</f>
        <v>2</v>
      </c>
      <c r="L23" s="5"/>
      <c r="M23" s="4" t="s">
        <v>17</v>
      </c>
      <c r="N23" s="4">
        <f>+IFERROR(VLOOKUP($M23,'T-Shirt'!$B:$C,2,0),"")</f>
        <v>1</v>
      </c>
    </row>
    <row r="24" spans="1:15" ht="75">
      <c r="A24" s="4" t="s">
        <v>304</v>
      </c>
      <c r="B24" s="2" t="s">
        <v>92</v>
      </c>
      <c r="C24" s="19" t="s">
        <v>101</v>
      </c>
      <c r="D24" s="2" t="s">
        <v>102</v>
      </c>
      <c r="E24" s="2" t="s">
        <v>14</v>
      </c>
      <c r="F24" s="2" t="s">
        <v>50</v>
      </c>
      <c r="G24" s="2" t="s">
        <v>50</v>
      </c>
      <c r="H24" s="2"/>
      <c r="I24" s="2" t="s">
        <v>393</v>
      </c>
      <c r="J24" s="2">
        <f>+SUMIFS(Traceability!$E:$E,Traceability!$C:$C,"UI/Screen",Traceability!$B:$B,'INT OLD Use Cases &amp; Features'!$C24)</f>
        <v>0</v>
      </c>
      <c r="K24" s="2">
        <f>+SUMIFS(Traceability!$E:$E,Traceability!$C:$C,"Table/Integration",Traceability!$B:$B,'INT OLD Use Cases &amp; Features'!$C24)</f>
        <v>1</v>
      </c>
      <c r="L24" s="5" t="s">
        <v>394</v>
      </c>
      <c r="M24" s="4" t="s">
        <v>17</v>
      </c>
      <c r="N24" s="4">
        <f>+IFERROR(VLOOKUP($M24,'T-Shirt'!$B:$C,2,0),"")</f>
        <v>1</v>
      </c>
    </row>
    <row r="25" spans="1:15" ht="45">
      <c r="A25" s="4" t="s">
        <v>304</v>
      </c>
      <c r="B25" s="2" t="s">
        <v>103</v>
      </c>
      <c r="C25" s="19" t="s">
        <v>104</v>
      </c>
      <c r="D25" s="2" t="s">
        <v>105</v>
      </c>
      <c r="E25" s="2" t="s">
        <v>14</v>
      </c>
      <c r="F25" s="2" t="s">
        <v>66</v>
      </c>
      <c r="G25" s="2" t="s">
        <v>66</v>
      </c>
      <c r="H25" s="2"/>
      <c r="I25" s="2" t="s">
        <v>395</v>
      </c>
      <c r="J25" s="2">
        <f>+SUMIFS(Traceability!$E:$E,Traceability!$C:$C,"UI/Screen",Traceability!$B:$B,'INT OLD Use Cases &amp; Features'!$C25)</f>
        <v>0</v>
      </c>
      <c r="K25" s="2">
        <f>+SUMIFS(Traceability!$E:$E,Traceability!$C:$C,"Table/Integration",Traceability!$B:$B,'INT OLD Use Cases &amp; Features'!$C25)</f>
        <v>5</v>
      </c>
      <c r="L25" s="4" t="s">
        <v>396</v>
      </c>
      <c r="M25" s="4" t="s">
        <v>28</v>
      </c>
      <c r="N25" s="4">
        <f>+IFERROR(VLOOKUP($M25,'T-Shirt'!$B:$C,2,0),"")</f>
        <v>2</v>
      </c>
    </row>
    <row r="26" spans="1:15" ht="30">
      <c r="A26" s="4" t="s">
        <v>304</v>
      </c>
      <c r="B26" s="2" t="s">
        <v>103</v>
      </c>
      <c r="C26" s="19" t="s">
        <v>106</v>
      </c>
      <c r="D26" s="2" t="s">
        <v>107</v>
      </c>
      <c r="E26" s="2" t="s">
        <v>60</v>
      </c>
      <c r="F26" s="2">
        <v>5.0999999999999996</v>
      </c>
      <c r="G26" s="2"/>
      <c r="H26" s="2"/>
      <c r="I26" s="2"/>
      <c r="J26" s="2">
        <f>+SUMIFS(Traceability!$E:$E,Traceability!$C:$C,"UI/Screen",Traceability!$B:$B,'INT OLD Use Cases &amp; Features'!$C26)</f>
        <v>0</v>
      </c>
      <c r="K26" s="2">
        <f>+SUMIFS(Traceability!$E:$E,Traceability!$C:$C,"Table/Integration",Traceability!$B:$B,'INT OLD Use Cases &amp; Features'!$C26)</f>
        <v>0</v>
      </c>
      <c r="L26" s="4"/>
      <c r="M26" s="4" t="s">
        <v>17</v>
      </c>
      <c r="N26" s="4">
        <f>+IFERROR(VLOOKUP($M26,'T-Shirt'!$B:$C,2,0),"")</f>
        <v>1</v>
      </c>
      <c r="O26" s="3" t="s">
        <v>108</v>
      </c>
    </row>
    <row r="27" spans="1:15" ht="90">
      <c r="A27" s="4" t="s">
        <v>304</v>
      </c>
      <c r="B27" s="2" t="s">
        <v>103</v>
      </c>
      <c r="C27" s="19" t="s">
        <v>109</v>
      </c>
      <c r="D27" s="2" t="s">
        <v>110</v>
      </c>
      <c r="E27" s="2" t="s">
        <v>14</v>
      </c>
      <c r="F27" s="2" t="s">
        <v>111</v>
      </c>
      <c r="G27" s="2" t="s">
        <v>66</v>
      </c>
      <c r="H27" s="2">
        <v>5.0999999999999996</v>
      </c>
      <c r="I27" s="2" t="s">
        <v>397</v>
      </c>
      <c r="J27" s="2">
        <f>+SUMIFS(Traceability!$E:$E,Traceability!$C:$C,"UI/Screen",Traceability!$B:$B,'INT OLD Use Cases &amp; Features'!$C27)</f>
        <v>0</v>
      </c>
      <c r="K27" s="2">
        <f>+SUMIFS(Traceability!$E:$E,Traceability!$C:$C,"Table/Integration",Traceability!$B:$B,'INT OLD Use Cases &amp; Features'!$C27)</f>
        <v>0</v>
      </c>
      <c r="L27" s="4" t="s">
        <v>398</v>
      </c>
      <c r="M27" s="4" t="s">
        <v>28</v>
      </c>
      <c r="N27" s="4">
        <f>+IFERROR(VLOOKUP($M27,'T-Shirt'!$B:$C,2,0),"")</f>
        <v>2</v>
      </c>
    </row>
    <row r="28" spans="1:15" ht="75">
      <c r="A28" s="4" t="s">
        <v>304</v>
      </c>
      <c r="B28" s="2" t="s">
        <v>103</v>
      </c>
      <c r="C28" s="19" t="s">
        <v>112</v>
      </c>
      <c r="D28" s="2" t="s">
        <v>113</v>
      </c>
      <c r="E28" s="2" t="s">
        <v>14</v>
      </c>
      <c r="F28" s="2" t="s">
        <v>114</v>
      </c>
      <c r="G28" s="2"/>
      <c r="H28" s="2"/>
      <c r="I28" s="2" t="s">
        <v>399</v>
      </c>
      <c r="J28" s="2">
        <f>+SUMIFS(Traceability!$E:$E,Traceability!$C:$C,"UI/Screen",Traceability!$B:$B,'INT OLD Use Cases &amp; Features'!$C28)</f>
        <v>0</v>
      </c>
      <c r="K28" s="2">
        <f>+SUMIFS(Traceability!$E:$E,Traceability!$C:$C,"Table/Integration",Traceability!$B:$B,'INT OLD Use Cases &amp; Features'!$C28)</f>
        <v>0</v>
      </c>
      <c r="L28" s="4" t="s">
        <v>398</v>
      </c>
      <c r="M28" s="4" t="s">
        <v>17</v>
      </c>
      <c r="N28" s="4">
        <f>+IFERROR(VLOOKUP($M28,'T-Shirt'!$B:$C,2,0),"")</f>
        <v>1</v>
      </c>
    </row>
    <row r="29" spans="1:15" ht="75">
      <c r="A29" s="5" t="s">
        <v>302</v>
      </c>
      <c r="B29" s="2" t="s">
        <v>115</v>
      </c>
      <c r="C29" s="19" t="s">
        <v>116</v>
      </c>
      <c r="D29" s="2" t="s">
        <v>117</v>
      </c>
      <c r="E29" s="34" t="s">
        <v>14</v>
      </c>
      <c r="F29" s="2">
        <v>1.2</v>
      </c>
      <c r="G29" s="2"/>
      <c r="H29" s="2"/>
      <c r="I29" s="2" t="s">
        <v>400</v>
      </c>
      <c r="J29" s="2">
        <f>+SUMIFS(Traceability!$E:$E,Traceability!$C:$C,"UI/Screen",Traceability!$B:$B,'INT OLD Use Cases &amp; Features'!$C29)</f>
        <v>0</v>
      </c>
      <c r="K29" s="2">
        <f>+SUMIFS(Traceability!$E:$E,Traceability!$C:$C,"Table/Integration",Traceability!$B:$B,'INT OLD Use Cases &amp; Features'!$C29)</f>
        <v>1</v>
      </c>
      <c r="L29" s="5" t="s">
        <v>401</v>
      </c>
      <c r="M29" s="4" t="s">
        <v>23</v>
      </c>
      <c r="N29" s="4">
        <f>+IFERROR(VLOOKUP($M29,'T-Shirt'!$B:$C,2,0),"")</f>
        <v>4</v>
      </c>
    </row>
    <row r="30" spans="1:15" ht="30">
      <c r="A30" s="4" t="s">
        <v>307</v>
      </c>
      <c r="B30" s="2" t="s">
        <v>118</v>
      </c>
      <c r="C30" s="21" t="s">
        <v>119</v>
      </c>
      <c r="D30" s="16" t="s">
        <v>120</v>
      </c>
      <c r="E30" s="16" t="s">
        <v>14</v>
      </c>
      <c r="F30" s="16" t="s">
        <v>121</v>
      </c>
      <c r="G30" s="16"/>
      <c r="H30" s="16"/>
      <c r="I30" s="16" t="s">
        <v>402</v>
      </c>
      <c r="J30" s="16">
        <f>+SUMIFS(Traceability!$E:$E,Traceability!$C:$C,"UI/Screen",Traceability!$B:$B,'INT OLD Use Cases &amp; Features'!$C30)</f>
        <v>1</v>
      </c>
      <c r="K30" s="16">
        <f>+SUMIFS(Traceability!$E:$E,Traceability!$C:$C,"Table/Integration",Traceability!$B:$B,'INT OLD Use Cases &amp; Features'!$C30)</f>
        <v>0</v>
      </c>
      <c r="L30" s="17"/>
      <c r="M30" s="17" t="s">
        <v>17</v>
      </c>
      <c r="N30" s="17">
        <f>+IFERROR(VLOOKUP($M30,'T-Shirt'!$B:$C,2,0),"")</f>
        <v>1</v>
      </c>
    </row>
    <row r="31" spans="1:15" ht="105">
      <c r="A31" s="4" t="s">
        <v>403</v>
      </c>
      <c r="B31" s="2" t="s">
        <v>122</v>
      </c>
      <c r="C31" s="19" t="s">
        <v>123</v>
      </c>
      <c r="D31" s="2" t="s">
        <v>124</v>
      </c>
      <c r="E31" s="2" t="s">
        <v>60</v>
      </c>
      <c r="F31" s="2">
        <v>3.1</v>
      </c>
      <c r="G31" s="2"/>
      <c r="H31" s="2"/>
      <c r="I31" s="2" t="s">
        <v>404</v>
      </c>
      <c r="J31" s="2">
        <f>+SUMIFS(Traceability!$E:$E,Traceability!$C:$C,"UI/Screen",Traceability!$B:$B,'INT OLD Use Cases &amp; Features'!$C31)</f>
        <v>1</v>
      </c>
      <c r="K31" s="2">
        <f>+SUMIFS(Traceability!$E:$E,Traceability!$C:$C,"Table/Integration",Traceability!$B:$B,'INT OLD Use Cases &amp; Features'!$C31)</f>
        <v>1</v>
      </c>
      <c r="L31" s="5" t="s">
        <v>405</v>
      </c>
      <c r="M31" s="4" t="s">
        <v>17</v>
      </c>
      <c r="N31" s="4">
        <f>+IFERROR(VLOOKUP($M31,'T-Shirt'!$B:$C,2,0),"")</f>
        <v>1</v>
      </c>
    </row>
    <row r="32" spans="1:15" ht="30">
      <c r="A32" s="4" t="s">
        <v>403</v>
      </c>
      <c r="B32" s="2" t="s">
        <v>122</v>
      </c>
      <c r="C32" s="19" t="s">
        <v>125</v>
      </c>
      <c r="D32" s="2" t="s">
        <v>126</v>
      </c>
      <c r="E32" s="2" t="s">
        <v>60</v>
      </c>
      <c r="F32" s="2">
        <v>3.1</v>
      </c>
      <c r="G32" s="2"/>
      <c r="H32" s="2"/>
      <c r="I32" s="2" t="s">
        <v>406</v>
      </c>
      <c r="J32" s="2">
        <f>+SUMIFS(Traceability!$E:$E,Traceability!$C:$C,"UI/Screen",Traceability!$B:$B,'INT OLD Use Cases &amp; Features'!$C32)</f>
        <v>1</v>
      </c>
      <c r="K32" s="2">
        <f>+SUMIFS(Traceability!$E:$E,Traceability!$C:$C,"Table/Integration",Traceability!$B:$B,'INT OLD Use Cases &amp; Features'!$C32)</f>
        <v>1</v>
      </c>
      <c r="L32" s="4"/>
      <c r="M32" s="4" t="s">
        <v>28</v>
      </c>
      <c r="N32" s="4">
        <f>+IFERROR(VLOOKUP($M32,'T-Shirt'!$B:$C,2,0),"")</f>
        <v>2</v>
      </c>
    </row>
    <row r="33" spans="1:15" ht="30">
      <c r="A33" s="4" t="s">
        <v>343</v>
      </c>
      <c r="B33" s="2" t="s">
        <v>127</v>
      </c>
      <c r="C33" s="19" t="s">
        <v>128</v>
      </c>
      <c r="D33" s="2" t="s">
        <v>129</v>
      </c>
      <c r="E33" s="2" t="s">
        <v>60</v>
      </c>
      <c r="F33" s="2"/>
      <c r="G33" s="2"/>
      <c r="H33" s="2"/>
      <c r="I33" s="2" t="s">
        <v>407</v>
      </c>
      <c r="J33" s="2">
        <f>+SUMIFS(Traceability!$E:$E,Traceability!$C:$C,"UI/Screen",Traceability!$B:$B,'INT OLD Use Cases &amp; Features'!$C33)</f>
        <v>0</v>
      </c>
      <c r="K33" s="2">
        <f>+SUMIFS(Traceability!$E:$E,Traceability!$C:$C,"Table/Integration",Traceability!$B:$B,'INT OLD Use Cases &amp; Features'!$C33)</f>
        <v>0</v>
      </c>
      <c r="L33" s="4"/>
      <c r="M33" s="4" t="s">
        <v>28</v>
      </c>
      <c r="N33" s="4">
        <f>+IFERROR(VLOOKUP($M33,'T-Shirt'!$B:$C,2,0),"")</f>
        <v>2</v>
      </c>
    </row>
    <row r="34" spans="1:15" ht="60" customHeight="1">
      <c r="A34" s="4" t="s">
        <v>408</v>
      </c>
      <c r="B34" s="2" t="s">
        <v>130</v>
      </c>
      <c r="C34" s="19" t="s">
        <v>131</v>
      </c>
      <c r="D34" s="2" t="s">
        <v>132</v>
      </c>
      <c r="E34" s="2" t="s">
        <v>60</v>
      </c>
      <c r="F34" s="2" t="s">
        <v>15</v>
      </c>
      <c r="G34" s="2" t="s">
        <v>15</v>
      </c>
      <c r="H34" s="2"/>
      <c r="I34" s="2" t="s">
        <v>393</v>
      </c>
      <c r="J34" s="2">
        <f>+SUMIFS(Traceability!$E:$E,Traceability!$C:$C,"UI/Screen",Traceability!$B:$B,'INT OLD Use Cases &amp; Features'!$C34)</f>
        <v>1</v>
      </c>
      <c r="K34" s="2">
        <f>+SUMIFS(Traceability!$E:$E,Traceability!$C:$C,"Table/Integration",Traceability!$B:$B,'INT OLD Use Cases &amp; Features'!$C34)</f>
        <v>1</v>
      </c>
      <c r="L34" s="4"/>
      <c r="M34" s="4" t="s">
        <v>81</v>
      </c>
      <c r="N34" s="4">
        <f>+IFERROR(VLOOKUP($M34,'T-Shirt'!$B:$C,2,0),"")</f>
        <v>6</v>
      </c>
    </row>
    <row r="35" spans="1:15" ht="45">
      <c r="A35" s="4" t="s">
        <v>305</v>
      </c>
      <c r="B35" s="2" t="s">
        <v>133</v>
      </c>
      <c r="C35" s="19" t="s">
        <v>134</v>
      </c>
      <c r="D35" s="2" t="s">
        <v>135</v>
      </c>
      <c r="E35" s="34" t="s">
        <v>14</v>
      </c>
      <c r="F35" s="4" t="s">
        <v>136</v>
      </c>
      <c r="G35" s="4" t="s">
        <v>137</v>
      </c>
      <c r="H35" s="4" t="s">
        <v>138</v>
      </c>
      <c r="I35" s="2"/>
      <c r="J35" s="2">
        <f>+SUMIFS(Traceability!$E:$E,Traceability!$C:$C,"UI/Screen",Traceability!$B:$B,'INT OLD Use Cases &amp; Features'!$C35)</f>
        <v>1</v>
      </c>
      <c r="K35" s="2">
        <f>+SUMIFS(Traceability!$E:$E,Traceability!$C:$C,"Table/Integration",Traceability!$B:$B,'INT OLD Use Cases &amp; Features'!$C35)</f>
        <v>1</v>
      </c>
      <c r="L35" s="4"/>
      <c r="M35" s="4" t="s">
        <v>17</v>
      </c>
      <c r="N35" s="4">
        <f>+IFERROR(VLOOKUP($M35,'T-Shirt'!$B:$C,2,0),"")</f>
        <v>1</v>
      </c>
    </row>
    <row r="36" spans="1:15" ht="60">
      <c r="A36" s="4" t="s">
        <v>305</v>
      </c>
      <c r="B36" s="2" t="s">
        <v>133</v>
      </c>
      <c r="C36" s="19" t="s">
        <v>139</v>
      </c>
      <c r="D36" s="2" t="s">
        <v>409</v>
      </c>
      <c r="E36" s="2" t="s">
        <v>14</v>
      </c>
      <c r="F36" s="4" t="s">
        <v>141</v>
      </c>
      <c r="G36" s="4"/>
      <c r="H36" s="4"/>
      <c r="I36" s="2"/>
      <c r="J36" s="2">
        <f>+SUMIFS(Traceability!$E:$E,Traceability!$C:$C,"UI/Screen",Traceability!$B:$B,'INT OLD Use Cases &amp; Features'!$C36)</f>
        <v>1</v>
      </c>
      <c r="K36" s="2">
        <f>+SUMIFS(Traceability!$E:$E,Traceability!$C:$C,"Table/Integration",Traceability!$B:$B,'INT OLD Use Cases &amp; Features'!$C36)</f>
        <v>2</v>
      </c>
      <c r="L36" s="4"/>
      <c r="M36" s="4" t="s">
        <v>28</v>
      </c>
      <c r="N36" s="4">
        <f>+IFERROR(VLOOKUP($M36,'T-Shirt'!$B:$C,2,0),"")</f>
        <v>2</v>
      </c>
    </row>
    <row r="37" spans="1:15" ht="105">
      <c r="A37" s="4" t="s">
        <v>305</v>
      </c>
      <c r="B37" s="4" t="s">
        <v>133</v>
      </c>
      <c r="C37" s="22" t="s">
        <v>142</v>
      </c>
      <c r="D37" s="5" t="s">
        <v>143</v>
      </c>
      <c r="E37" s="4" t="s">
        <v>14</v>
      </c>
      <c r="F37" s="4" t="s">
        <v>66</v>
      </c>
      <c r="G37" s="4" t="s">
        <v>66</v>
      </c>
      <c r="H37" s="4"/>
      <c r="I37" s="4"/>
      <c r="J37" s="2">
        <f>+SUMIFS(Traceability!$E:$E,Traceability!$C:$C,"UI/Screen",Traceability!$B:$B,'INT OLD Use Cases &amp; Features'!$C37)</f>
        <v>0</v>
      </c>
      <c r="K37" s="2">
        <f>+SUMIFS(Traceability!$E:$E,Traceability!$C:$C,"Table/Integration",Traceability!$B:$B,'INT OLD Use Cases &amp; Features'!$C37)</f>
        <v>0</v>
      </c>
      <c r="L37" s="4"/>
      <c r="M37" s="4" t="s">
        <v>17</v>
      </c>
      <c r="N37" s="4">
        <f>+IFERROR(VLOOKUP($M37,'T-Shirt'!$B:$C,2,0),"")</f>
        <v>1</v>
      </c>
    </row>
    <row r="38" spans="1:15" ht="60">
      <c r="A38" s="4" t="s">
        <v>305</v>
      </c>
      <c r="B38" s="4" t="s">
        <v>133</v>
      </c>
      <c r="C38" s="22" t="s">
        <v>144</v>
      </c>
      <c r="D38" s="5" t="s">
        <v>145</v>
      </c>
      <c r="E38" s="4" t="s">
        <v>14</v>
      </c>
      <c r="F38" s="4">
        <v>4.5999999999999996</v>
      </c>
      <c r="G38" s="4"/>
      <c r="H38" s="4"/>
      <c r="I38" s="4"/>
      <c r="J38" s="2">
        <f>+SUMIFS(Traceability!$E:$E,Traceability!$C:$C,"UI/Screen",Traceability!$B:$B,'INT OLD Use Cases &amp; Features'!$C38)</f>
        <v>0</v>
      </c>
      <c r="K38" s="2">
        <f>+SUMIFS(Traceability!$E:$E,Traceability!$C:$C,"Table/Integration",Traceability!$B:$B,'INT OLD Use Cases &amp; Features'!$C38)</f>
        <v>0</v>
      </c>
      <c r="L38" s="4"/>
      <c r="M38" s="4" t="s">
        <v>17</v>
      </c>
      <c r="N38" s="4">
        <f>+IFERROR(VLOOKUP($M38,'T-Shirt'!$B:$C,2,0),"")</f>
        <v>1</v>
      </c>
    </row>
    <row r="39" spans="1:15" ht="45">
      <c r="A39" s="5" t="s">
        <v>303</v>
      </c>
      <c r="B39" s="2" t="s">
        <v>115</v>
      </c>
      <c r="C39" s="19" t="s">
        <v>146</v>
      </c>
      <c r="D39" s="2" t="s">
        <v>147</v>
      </c>
      <c r="E39" s="2" t="s">
        <v>60</v>
      </c>
      <c r="F39" s="2">
        <v>3.1</v>
      </c>
      <c r="G39" s="2"/>
      <c r="H39" s="2"/>
      <c r="I39" s="2" t="s">
        <v>410</v>
      </c>
      <c r="J39" s="2">
        <f>+SUMIFS(Traceability!$E:$E,Traceability!$C:$C,"UI/Screen",Traceability!$B:$B,'INT OLD Use Cases &amp; Features'!$C39)</f>
        <v>0</v>
      </c>
      <c r="K39" s="2">
        <f>+SUMIFS(Traceability!$E:$E,Traceability!$C:$C,"Table/Integration",Traceability!$B:$B,'INT OLD Use Cases &amp; Features'!$C39)</f>
        <v>5</v>
      </c>
      <c r="L39" s="4"/>
      <c r="M39" s="4" t="s">
        <v>28</v>
      </c>
      <c r="N39" s="4">
        <f>+IFERROR(VLOOKUP($M39,'T-Shirt'!$B:$C,2,0),"")</f>
        <v>2</v>
      </c>
      <c r="O39" s="3" t="s">
        <v>148</v>
      </c>
    </row>
    <row r="40" spans="1:15" ht="30">
      <c r="A40" s="4" t="s">
        <v>302</v>
      </c>
      <c r="B40" s="2" t="s">
        <v>115</v>
      </c>
      <c r="C40" s="19" t="s">
        <v>149</v>
      </c>
      <c r="D40" s="2" t="s">
        <v>150</v>
      </c>
      <c r="E40" s="2" t="s">
        <v>14</v>
      </c>
      <c r="F40" s="2" t="s">
        <v>151</v>
      </c>
      <c r="G40" s="2" t="s">
        <v>21</v>
      </c>
      <c r="H40" s="2">
        <v>3.1</v>
      </c>
      <c r="I40" s="2" t="s">
        <v>411</v>
      </c>
      <c r="J40" s="2">
        <f>+SUMIFS(Traceability!$E:$E,Traceability!$C:$C,"UI/Screen",Traceability!$B:$B,'INT OLD Use Cases &amp; Features'!$C40)</f>
        <v>0</v>
      </c>
      <c r="K40" s="2">
        <f>+SUMIFS(Traceability!$E:$E,Traceability!$C:$C,"Table/Integration",Traceability!$B:$B,'INT OLD Use Cases &amp; Features'!$C40)</f>
        <v>0</v>
      </c>
      <c r="L40" s="4" t="s">
        <v>412</v>
      </c>
      <c r="M40" s="4" t="s">
        <v>28</v>
      </c>
      <c r="N40" s="4">
        <f>+IFERROR(VLOOKUP($M40,'T-Shirt'!$B:$C,2,0),"")</f>
        <v>2</v>
      </c>
    </row>
    <row r="41" spans="1:15" ht="105">
      <c r="A41" s="4" t="s">
        <v>306</v>
      </c>
      <c r="B41" s="2" t="s">
        <v>152</v>
      </c>
      <c r="C41" s="19" t="s">
        <v>153</v>
      </c>
      <c r="D41" s="2" t="s">
        <v>154</v>
      </c>
      <c r="E41" s="34" t="s">
        <v>14</v>
      </c>
      <c r="F41" s="2" t="s">
        <v>155</v>
      </c>
      <c r="G41" s="2" t="s">
        <v>50</v>
      </c>
      <c r="H41" s="2"/>
      <c r="I41" s="2"/>
      <c r="J41" s="2">
        <f>+SUMIFS(Traceability!$E:$E,Traceability!$C:$C,"UI/Screen",Traceability!$B:$B,'INT OLD Use Cases &amp; Features'!$C41)</f>
        <v>1</v>
      </c>
      <c r="K41" s="2">
        <f>+SUMIFS(Traceability!$E:$E,Traceability!$C:$C,"Table/Integration",Traceability!$B:$B,'INT OLD Use Cases &amp; Features'!$C41)</f>
        <v>0</v>
      </c>
      <c r="L41" s="5" t="s">
        <v>413</v>
      </c>
      <c r="M41" s="4" t="s">
        <v>28</v>
      </c>
      <c r="N41" s="4">
        <f>+IFERROR(VLOOKUP($M41,'T-Shirt'!$B:$C,2,0),"")</f>
        <v>2</v>
      </c>
    </row>
    <row r="42" spans="1:15" ht="30">
      <c r="A42" s="4" t="s">
        <v>306</v>
      </c>
      <c r="B42" s="2" t="s">
        <v>152</v>
      </c>
      <c r="C42" s="19" t="s">
        <v>156</v>
      </c>
      <c r="D42" s="2" t="s">
        <v>157</v>
      </c>
      <c r="E42" s="2" t="s">
        <v>14</v>
      </c>
      <c r="F42" s="2">
        <v>4.0999999999999996</v>
      </c>
      <c r="G42" s="2"/>
      <c r="H42" s="2" t="s">
        <v>158</v>
      </c>
      <c r="I42" s="2"/>
      <c r="J42" s="2">
        <f>+SUMIFS(Traceability!$E:$E,Traceability!$C:$C,"UI/Screen",Traceability!$B:$B,'INT OLD Use Cases &amp; Features'!$C42)</f>
        <v>0</v>
      </c>
      <c r="K42" s="2">
        <f>+SUMIFS(Traceability!$E:$E,Traceability!$C:$C,"Table/Integration",Traceability!$B:$B,'INT OLD Use Cases &amp; Features'!$C42)</f>
        <v>1</v>
      </c>
      <c r="L42" s="4"/>
      <c r="M42" s="4" t="s">
        <v>28</v>
      </c>
      <c r="N42" s="4">
        <f>+IFERROR(VLOOKUP($M42,'T-Shirt'!$B:$C,2,0),"")</f>
        <v>2</v>
      </c>
    </row>
    <row r="43" spans="1:15" ht="60">
      <c r="A43" s="4" t="s">
        <v>408</v>
      </c>
      <c r="B43" s="2" t="s">
        <v>130</v>
      </c>
      <c r="C43" s="19" t="s">
        <v>159</v>
      </c>
      <c r="D43" s="2" t="s">
        <v>160</v>
      </c>
      <c r="E43" s="2" t="s">
        <v>60</v>
      </c>
      <c r="F43" s="2" t="s">
        <v>50</v>
      </c>
      <c r="G43" s="2" t="s">
        <v>50</v>
      </c>
      <c r="H43" s="2"/>
      <c r="I43" s="2" t="s">
        <v>414</v>
      </c>
      <c r="J43" s="2">
        <f>+SUMIFS(Traceability!$E:$E,Traceability!$C:$C,"UI/Screen",Traceability!$B:$B,'INT OLD Use Cases &amp; Features'!$C43)</f>
        <v>1</v>
      </c>
      <c r="K43" s="2">
        <f>+SUMIFS(Traceability!$E:$E,Traceability!$C:$C,"Table/Integration",Traceability!$B:$B,'INT OLD Use Cases &amp; Features'!$C43)</f>
        <v>1</v>
      </c>
      <c r="L43" s="5" t="s">
        <v>415</v>
      </c>
      <c r="M43" s="4" t="s">
        <v>28</v>
      </c>
      <c r="N43" s="4">
        <f>+IFERROR(VLOOKUP($M43,'T-Shirt'!$B:$C,2,0),"")</f>
        <v>2</v>
      </c>
    </row>
    <row r="44" spans="1:15" ht="63" customHeight="1">
      <c r="A44" s="4" t="s">
        <v>403</v>
      </c>
      <c r="B44" s="2" t="s">
        <v>122</v>
      </c>
      <c r="C44" s="19" t="s">
        <v>161</v>
      </c>
      <c r="D44" s="2" t="s">
        <v>162</v>
      </c>
      <c r="E44" s="2" t="s">
        <v>60</v>
      </c>
      <c r="F44" s="2">
        <v>2.2000000000000002</v>
      </c>
      <c r="G44" s="2"/>
      <c r="H44" s="2"/>
      <c r="I44" s="2" t="s">
        <v>416</v>
      </c>
      <c r="J44" s="2">
        <f>+SUMIFS(Traceability!$E:$E,Traceability!$C:$C,"UI/Screen",Traceability!$B:$B,'INT OLD Use Cases &amp; Features'!$C44)</f>
        <v>1</v>
      </c>
      <c r="K44" s="2">
        <f>+SUMIFS(Traceability!$E:$E,Traceability!$C:$C,"Table/Integration",Traceability!$B:$B,'INT OLD Use Cases &amp; Features'!$C44)</f>
        <v>1</v>
      </c>
      <c r="L44" s="4" t="s">
        <v>417</v>
      </c>
      <c r="M44" s="4" t="s">
        <v>81</v>
      </c>
      <c r="N44" s="4">
        <f>+IFERROR(VLOOKUP($M44,'T-Shirt'!$B:$C,2,0),"")</f>
        <v>6</v>
      </c>
    </row>
    <row r="45" spans="1:15" ht="60">
      <c r="A45" s="4" t="s">
        <v>408</v>
      </c>
      <c r="B45" s="2" t="s">
        <v>130</v>
      </c>
      <c r="C45" s="19" t="s">
        <v>163</v>
      </c>
      <c r="D45" s="2" t="s">
        <v>164</v>
      </c>
      <c r="E45" s="2" t="s">
        <v>60</v>
      </c>
      <c r="F45" s="2"/>
      <c r="G45" s="2"/>
      <c r="H45" s="2"/>
      <c r="I45" s="2" t="s">
        <v>418</v>
      </c>
      <c r="J45" s="2">
        <f>+SUMIFS(Traceability!$E:$E,Traceability!$C:$C,"UI/Screen",Traceability!$B:$B,'INT OLD Use Cases &amp; Features'!$C45)</f>
        <v>4</v>
      </c>
      <c r="K45" s="2">
        <f>+SUMIFS(Traceability!$E:$E,Traceability!$C:$C,"Table/Integration",Traceability!$B:$B,'INT OLD Use Cases &amp; Features'!$C45)</f>
        <v>4</v>
      </c>
      <c r="L45" s="4"/>
      <c r="M45" s="4" t="s">
        <v>81</v>
      </c>
      <c r="N45" s="4">
        <f>+IFERROR(VLOOKUP($M45,'T-Shirt'!$B:$C,2,0),"")</f>
        <v>6</v>
      </c>
    </row>
    <row r="46" spans="1:15" ht="45">
      <c r="A46" s="4" t="s">
        <v>343</v>
      </c>
      <c r="B46" s="2" t="s">
        <v>165</v>
      </c>
      <c r="C46" s="19" t="s">
        <v>166</v>
      </c>
      <c r="D46" s="2" t="s">
        <v>167</v>
      </c>
      <c r="E46" s="2" t="s">
        <v>14</v>
      </c>
      <c r="F46" s="2" t="s">
        <v>168</v>
      </c>
      <c r="G46" s="2" t="s">
        <v>168</v>
      </c>
      <c r="H46" s="2" t="s">
        <v>138</v>
      </c>
      <c r="I46" s="2" t="s">
        <v>419</v>
      </c>
      <c r="J46" s="2">
        <f>+SUMIFS(Traceability!$E:$E,Traceability!$C:$C,"UI/Screen",Traceability!$B:$B,'INT OLD Use Cases &amp; Features'!$C46)</f>
        <v>0</v>
      </c>
      <c r="K46" s="2">
        <f>+SUMIFS(Traceability!$E:$E,Traceability!$C:$C,"Table/Integration",Traceability!$B:$B,'INT OLD Use Cases &amp; Features'!$C46)</f>
        <v>0</v>
      </c>
      <c r="L46" s="4"/>
      <c r="M46" s="4"/>
      <c r="N46" s="4"/>
      <c r="O46" s="3" t="s">
        <v>169</v>
      </c>
    </row>
    <row r="47" spans="1:15" ht="45">
      <c r="A47" s="4" t="s">
        <v>343</v>
      </c>
      <c r="B47" s="2" t="s">
        <v>165</v>
      </c>
      <c r="C47" s="19" t="s">
        <v>170</v>
      </c>
      <c r="D47" s="2" t="s">
        <v>171</v>
      </c>
      <c r="E47" s="2" t="s">
        <v>14</v>
      </c>
      <c r="F47" s="2"/>
      <c r="G47" s="2"/>
      <c r="H47" s="2" t="s">
        <v>172</v>
      </c>
      <c r="I47" s="2" t="s">
        <v>420</v>
      </c>
      <c r="J47" s="2">
        <f>+SUMIFS(Traceability!$E:$E,Traceability!$C:$C,"UI/Screen",Traceability!$B:$B,'INT OLD Use Cases &amp; Features'!$C47)</f>
        <v>0</v>
      </c>
      <c r="K47" s="2">
        <f>+SUMIFS(Traceability!$E:$E,Traceability!$C:$C,"Table/Integration",Traceability!$B:$B,'INT OLD Use Cases &amp; Features'!$C47)</f>
        <v>0</v>
      </c>
      <c r="L47" s="4"/>
      <c r="M47" s="4"/>
      <c r="N47" s="4"/>
      <c r="O47" s="3" t="s">
        <v>169</v>
      </c>
    </row>
    <row r="48" spans="1:15" ht="60">
      <c r="A48" s="4" t="s">
        <v>408</v>
      </c>
      <c r="B48" s="2" t="s">
        <v>130</v>
      </c>
      <c r="C48" s="19" t="s">
        <v>173</v>
      </c>
      <c r="D48" s="2" t="s">
        <v>174</v>
      </c>
      <c r="E48" s="2" t="s">
        <v>60</v>
      </c>
      <c r="F48" s="2" t="s">
        <v>50</v>
      </c>
      <c r="G48" s="2" t="s">
        <v>50</v>
      </c>
      <c r="H48" s="2"/>
      <c r="I48" s="2" t="s">
        <v>421</v>
      </c>
      <c r="J48" s="2">
        <f>+SUMIFS(Traceability!$E:$E,Traceability!$C:$C,"UI/Screen",Traceability!$B:$B,'INT OLD Use Cases &amp; Features'!$C48)</f>
        <v>1</v>
      </c>
      <c r="K48" s="2">
        <f>+SUMIFS(Traceability!$E:$E,Traceability!$C:$C,"Table/Integration",Traceability!$B:$B,'INT OLD Use Cases &amp; Features'!$C48)</f>
        <v>1</v>
      </c>
      <c r="L48" s="5" t="s">
        <v>422</v>
      </c>
      <c r="M48" s="4" t="s">
        <v>81</v>
      </c>
      <c r="N48" s="4">
        <f>+IFERROR(VLOOKUP($M48,'T-Shirt'!$B:$C,2,0),"")</f>
        <v>6</v>
      </c>
    </row>
    <row r="49" spans="1:16" ht="30">
      <c r="A49" s="4" t="s">
        <v>343</v>
      </c>
      <c r="B49" s="2" t="s">
        <v>165</v>
      </c>
      <c r="C49" s="19" t="s">
        <v>175</v>
      </c>
      <c r="D49" s="2" t="s">
        <v>176</v>
      </c>
      <c r="E49" s="2" t="s">
        <v>14</v>
      </c>
      <c r="F49" s="2" t="s">
        <v>177</v>
      </c>
      <c r="G49" s="2" t="s">
        <v>168</v>
      </c>
      <c r="H49" s="2"/>
      <c r="I49" s="2" t="s">
        <v>423</v>
      </c>
      <c r="J49" s="2">
        <f>+SUMIFS(Traceability!$E:$E,Traceability!$C:$C,"UI/Screen",Traceability!$B:$B,'INT OLD Use Cases &amp; Features'!$C49)</f>
        <v>0</v>
      </c>
      <c r="K49" s="2">
        <f>+SUMIFS(Traceability!$E:$E,Traceability!$C:$C,"Table/Integration",Traceability!$B:$B,'INT OLD Use Cases &amp; Features'!$C49)</f>
        <v>0</v>
      </c>
      <c r="L49" s="4"/>
      <c r="M49" s="4"/>
      <c r="N49" s="4"/>
      <c r="O49" s="3" t="s">
        <v>169</v>
      </c>
    </row>
    <row r="50" spans="1:16" ht="15">
      <c r="A50" s="4" t="s">
        <v>304</v>
      </c>
      <c r="B50" s="2" t="s">
        <v>178</v>
      </c>
      <c r="C50" s="19" t="s">
        <v>179</v>
      </c>
      <c r="D50" s="2" t="s">
        <v>180</v>
      </c>
      <c r="E50" s="2" t="s">
        <v>14</v>
      </c>
      <c r="F50" s="2"/>
      <c r="G50" s="2"/>
      <c r="H50" s="2">
        <v>2.7</v>
      </c>
      <c r="I50" s="2" t="s">
        <v>402</v>
      </c>
      <c r="J50" s="2">
        <f>+SUMIFS(Traceability!$E:$E,Traceability!$C:$C,"UI/Screen",Traceability!$B:$B,'INT OLD Use Cases &amp; Features'!$C50)</f>
        <v>0</v>
      </c>
      <c r="K50" s="2">
        <f>+SUMIFS(Traceability!$E:$E,Traceability!$C:$C,"Table/Integration",Traceability!$B:$B,'INT OLD Use Cases &amp; Features'!$C50)</f>
        <v>3</v>
      </c>
      <c r="L50" s="4"/>
      <c r="M50" s="4" t="s">
        <v>17</v>
      </c>
      <c r="N50" s="4">
        <f>+IFERROR(VLOOKUP($M50,'T-Shirt'!$B:$C,2,0),"")</f>
        <v>1</v>
      </c>
      <c r="O50" s="3" t="s">
        <v>181</v>
      </c>
    </row>
    <row r="51" spans="1:16" ht="75">
      <c r="A51" s="4" t="s">
        <v>304</v>
      </c>
      <c r="B51" s="2" t="s">
        <v>178</v>
      </c>
      <c r="C51" s="19" t="s">
        <v>182</v>
      </c>
      <c r="D51" s="2" t="s">
        <v>183</v>
      </c>
      <c r="E51" s="2" t="s">
        <v>60</v>
      </c>
      <c r="F51" s="2" t="s">
        <v>184</v>
      </c>
      <c r="G51" s="2"/>
      <c r="H51" s="2"/>
      <c r="I51" s="2" t="s">
        <v>402</v>
      </c>
      <c r="J51" s="2">
        <f>+SUMIFS(Traceability!$E:$E,Traceability!$C:$C,"UI/Screen",Traceability!$B:$B,'INT OLD Use Cases &amp; Features'!$C51)</f>
        <v>0</v>
      </c>
      <c r="K51" s="2">
        <f>+SUMIFS(Traceability!$E:$E,Traceability!$C:$C,"Table/Integration",Traceability!$B:$B,'INT OLD Use Cases &amp; Features'!$C51)</f>
        <v>0</v>
      </c>
      <c r="L51" s="4"/>
      <c r="M51" s="4" t="s">
        <v>17</v>
      </c>
      <c r="N51" s="4">
        <f>+IFERROR(VLOOKUP($M51,'T-Shirt'!$B:$C,2,0),"")</f>
        <v>1</v>
      </c>
      <c r="O51" s="3" t="s">
        <v>181</v>
      </c>
    </row>
    <row r="52" spans="1:16" ht="45">
      <c r="A52" s="4" t="s">
        <v>343</v>
      </c>
      <c r="B52" s="2" t="s">
        <v>165</v>
      </c>
      <c r="C52" s="19" t="s">
        <v>185</v>
      </c>
      <c r="D52" s="2" t="s">
        <v>186</v>
      </c>
      <c r="E52" s="2" t="s">
        <v>14</v>
      </c>
      <c r="F52" s="2" t="s">
        <v>187</v>
      </c>
      <c r="G52" s="2" t="s">
        <v>187</v>
      </c>
      <c r="H52" s="2">
        <v>3.2</v>
      </c>
      <c r="I52" s="2" t="s">
        <v>424</v>
      </c>
      <c r="J52" s="2">
        <f>+SUMIFS(Traceability!$E:$E,Traceability!$C:$C,"UI/Screen",Traceability!$B:$B,'INT OLD Use Cases &amp; Features'!$C52)</f>
        <v>0</v>
      </c>
      <c r="K52" s="2">
        <f>+SUMIFS(Traceability!$E:$E,Traceability!$C:$C,"Table/Integration",Traceability!$B:$B,'INT OLD Use Cases &amp; Features'!$C52)</f>
        <v>0</v>
      </c>
      <c r="L52" s="4"/>
      <c r="M52" s="4"/>
      <c r="N52" s="4"/>
    </row>
    <row r="53" spans="1:16" ht="60">
      <c r="A53" s="4" t="s">
        <v>343</v>
      </c>
      <c r="B53" s="2" t="s">
        <v>165</v>
      </c>
      <c r="C53" s="19" t="s">
        <v>188</v>
      </c>
      <c r="D53" s="2" t="s">
        <v>189</v>
      </c>
      <c r="E53" s="2" t="s">
        <v>14</v>
      </c>
      <c r="F53" s="2" t="s">
        <v>190</v>
      </c>
      <c r="G53" s="2" t="s">
        <v>191</v>
      </c>
      <c r="H53" s="2"/>
      <c r="I53" s="2" t="s">
        <v>425</v>
      </c>
      <c r="J53" s="2">
        <f>+SUMIFS(Traceability!$E:$E,Traceability!$C:$C,"UI/Screen",Traceability!$B:$B,'INT OLD Use Cases &amp; Features'!$C53)</f>
        <v>0</v>
      </c>
      <c r="K53" s="2">
        <f>+SUMIFS(Traceability!$E:$E,Traceability!$C:$C,"Table/Integration",Traceability!$B:$B,'INT OLD Use Cases &amp; Features'!$C53)</f>
        <v>0</v>
      </c>
      <c r="L53" s="4"/>
      <c r="M53" s="4"/>
      <c r="N53" s="4"/>
      <c r="O53" s="3" t="s">
        <v>192</v>
      </c>
    </row>
    <row r="54" spans="1:16" ht="30">
      <c r="A54" s="4" t="s">
        <v>343</v>
      </c>
      <c r="B54" s="2" t="s">
        <v>165</v>
      </c>
      <c r="C54" s="19" t="s">
        <v>193</v>
      </c>
      <c r="D54" s="2" t="s">
        <v>194</v>
      </c>
      <c r="E54" s="2" t="s">
        <v>14</v>
      </c>
      <c r="F54" s="4"/>
      <c r="G54" s="4"/>
      <c r="H54" s="4"/>
      <c r="I54" s="2"/>
      <c r="J54" s="2">
        <f>+SUMIFS(Traceability!$E:$E,Traceability!$C:$C,"UI/Screen",Traceability!$B:$B,'INT OLD Use Cases &amp; Features'!$C54)</f>
        <v>0</v>
      </c>
      <c r="K54" s="2">
        <f>+SUMIFS(Traceability!$E:$E,Traceability!$C:$C,"Table/Integration",Traceability!$B:$B,'INT OLD Use Cases &amp; Features'!$C54)</f>
        <v>0</v>
      </c>
      <c r="L54" s="4" t="s">
        <v>426</v>
      </c>
      <c r="M54" s="4"/>
      <c r="N54" s="4"/>
      <c r="O54" s="3" t="s">
        <v>195</v>
      </c>
    </row>
    <row r="55" spans="1:16" ht="45">
      <c r="A55" s="4" t="s">
        <v>343</v>
      </c>
      <c r="B55" s="2" t="s">
        <v>165</v>
      </c>
      <c r="C55" s="21" t="s">
        <v>196</v>
      </c>
      <c r="D55" s="16" t="s">
        <v>197</v>
      </c>
      <c r="E55" s="16" t="s">
        <v>14</v>
      </c>
      <c r="F55" s="17" t="s">
        <v>198</v>
      </c>
      <c r="G55" s="17" t="s">
        <v>50</v>
      </c>
      <c r="H55" s="17" t="s">
        <v>199</v>
      </c>
      <c r="I55" s="16"/>
      <c r="J55" s="2">
        <f>+SUMIFS(Traceability!$E:$E,Traceability!$C:$C,"UI/Screen",Traceability!$B:$B,'INT OLD Use Cases &amp; Features'!$C55)</f>
        <v>0</v>
      </c>
      <c r="K55" s="2">
        <f>+SUMIFS(Traceability!$E:$E,Traceability!$C:$C,"Table/Integration",Traceability!$B:$B,'INT OLD Use Cases &amp; Features'!$C55)</f>
        <v>0</v>
      </c>
      <c r="L55" s="17" t="s">
        <v>426</v>
      </c>
      <c r="M55" s="17"/>
      <c r="N55" s="17"/>
      <c r="O55" s="3" t="s">
        <v>192</v>
      </c>
    </row>
    <row r="56" spans="1:16" ht="45">
      <c r="A56" s="4" t="s">
        <v>343</v>
      </c>
      <c r="B56" s="2" t="s">
        <v>165</v>
      </c>
      <c r="C56" s="19" t="s">
        <v>200</v>
      </c>
      <c r="D56" s="2" t="s">
        <v>201</v>
      </c>
      <c r="E56" s="34" t="s">
        <v>14</v>
      </c>
      <c r="F56" s="4" t="s">
        <v>202</v>
      </c>
      <c r="G56" s="4" t="s">
        <v>89</v>
      </c>
      <c r="H56" s="4"/>
      <c r="I56" s="2"/>
      <c r="J56" s="2">
        <f>+SUMIFS(Traceability!$E:$E,Traceability!$C:$C,"UI/Screen",Traceability!$B:$B,'INT OLD Use Cases &amp; Features'!$C56)</f>
        <v>0</v>
      </c>
      <c r="K56" s="2">
        <f>+SUMIFS(Traceability!$E:$E,Traceability!$C:$C,"Table/Integration",Traceability!$B:$B,'INT OLD Use Cases &amp; Features'!$C56)</f>
        <v>0</v>
      </c>
      <c r="L56" s="4" t="s">
        <v>426</v>
      </c>
      <c r="M56" s="4"/>
      <c r="N56" s="4"/>
      <c r="O56" s="3" t="s">
        <v>203</v>
      </c>
      <c r="P56" s="3" t="s">
        <v>169</v>
      </c>
    </row>
    <row r="57" spans="1:16" ht="45">
      <c r="A57" s="4" t="s">
        <v>343</v>
      </c>
      <c r="B57" s="2" t="s">
        <v>165</v>
      </c>
      <c r="C57" s="2" t="s">
        <v>204</v>
      </c>
      <c r="D57" s="2" t="s">
        <v>205</v>
      </c>
      <c r="E57" s="2" t="s">
        <v>60</v>
      </c>
      <c r="F57" s="4" t="s">
        <v>206</v>
      </c>
      <c r="G57" s="4" t="s">
        <v>207</v>
      </c>
      <c r="H57" s="4"/>
      <c r="I57" s="2"/>
      <c r="J57" s="2">
        <f>+SUMIFS(Traceability!$E:$E,Traceability!$C:$C,"UI/Screen",Traceability!$B:$B,'INT OLD Use Cases &amp; Features'!$C57)</f>
        <v>0</v>
      </c>
      <c r="K57" s="2">
        <f>+SUMIFS(Traceability!$E:$E,Traceability!$C:$C,"Table/Integration",Traceability!$B:$B,'INT OLD Use Cases &amp; Features'!$C57)</f>
        <v>0</v>
      </c>
      <c r="L57" s="4" t="s">
        <v>426</v>
      </c>
      <c r="M57" s="4" t="s">
        <v>28</v>
      </c>
      <c r="N57" s="4">
        <f>+IFERROR(VLOOKUP($M57,'T-Shirt'!$B:$C,2,0),"")</f>
        <v>2</v>
      </c>
    </row>
    <row r="58" spans="1:16" ht="90">
      <c r="A58" s="4" t="s">
        <v>305</v>
      </c>
      <c r="B58" s="4" t="s">
        <v>133</v>
      </c>
      <c r="C58" s="4" t="s">
        <v>208</v>
      </c>
      <c r="D58" s="5" t="s">
        <v>209</v>
      </c>
      <c r="E58" s="4" t="s">
        <v>60</v>
      </c>
      <c r="F58" s="4">
        <v>12.1</v>
      </c>
      <c r="G58" s="4"/>
      <c r="H58" s="4" t="s">
        <v>210</v>
      </c>
      <c r="I58" s="4"/>
      <c r="J58" s="2">
        <f>+SUMIFS(Traceability!$E:$E,Traceability!$C:$C,"UI/Screen",Traceability!$B:$B,'INT OLD Use Cases &amp; Features'!$C58)</f>
        <v>0</v>
      </c>
      <c r="K58" s="2">
        <f>+SUMIFS(Traceability!$E:$E,Traceability!$C:$C,"Table/Integration",Traceability!$B:$B,'INT OLD Use Cases &amp; Features'!$C58)</f>
        <v>0</v>
      </c>
      <c r="L58" s="4"/>
      <c r="M58" s="4" t="s">
        <v>81</v>
      </c>
      <c r="N58" s="4">
        <f>+IFERROR(VLOOKUP($M58,'T-Shirt'!$B:$C,2,0),"")</f>
        <v>6</v>
      </c>
    </row>
    <row r="59" spans="1:16" ht="90">
      <c r="A59" s="4" t="s">
        <v>305</v>
      </c>
      <c r="B59" s="4" t="s">
        <v>133</v>
      </c>
      <c r="C59" s="4" t="s">
        <v>211</v>
      </c>
      <c r="D59" s="5" t="s">
        <v>212</v>
      </c>
      <c r="E59" s="4" t="s">
        <v>60</v>
      </c>
      <c r="F59" s="4">
        <v>4.5999999999999996</v>
      </c>
      <c r="G59" s="4"/>
      <c r="H59" s="4"/>
      <c r="I59" s="4"/>
      <c r="J59" s="2">
        <f>+SUMIFS(Traceability!$E:$E,Traceability!$C:$C,"UI/Screen",Traceability!$B:$B,'INT OLD Use Cases &amp; Features'!$C59)</f>
        <v>0</v>
      </c>
      <c r="K59" s="2">
        <f>+SUMIFS(Traceability!$E:$E,Traceability!$C:$C,"Table/Integration",Traceability!$B:$B,'INT OLD Use Cases &amp; Features'!$C59)</f>
        <v>0</v>
      </c>
      <c r="L59" s="4"/>
      <c r="M59" s="4" t="s">
        <v>81</v>
      </c>
      <c r="N59" s="4">
        <f>+IFERROR(VLOOKUP($M59,'T-Shirt'!$B:$C,2,0),"")</f>
        <v>6</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B06322CB-95FC-48FF-B4BE-606D7147F7C1}">
          <x14:formula1>
            <xm:f>'T-Shirt'!$B$2:$B$6</xm:f>
          </x14:formula1>
          <xm:sqref>M3:M171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7264A-83AD-45B4-AAE3-A68919775DEC}">
  <dimension ref="B3:E17"/>
  <sheetViews>
    <sheetView showGridLines="0" topLeftCell="A15" workbookViewId="0">
      <selection activeCell="D12" sqref="D12"/>
    </sheetView>
  </sheetViews>
  <sheetFormatPr defaultColWidth="10.875" defaultRowHeight="15.95"/>
  <cols>
    <col min="1" max="3" width="10.875" style="6"/>
    <col min="4" max="4" width="63.125" style="6" customWidth="1"/>
    <col min="5" max="5" width="125" style="6" customWidth="1"/>
    <col min="6" max="16384" width="10.875" style="6"/>
  </cols>
  <sheetData>
    <row r="3" spans="2:5">
      <c r="B3" s="43" t="s">
        <v>427</v>
      </c>
      <c r="C3" s="43" t="s">
        <v>428</v>
      </c>
      <c r="D3" s="43" t="s">
        <v>2</v>
      </c>
      <c r="E3" s="43" t="s">
        <v>429</v>
      </c>
    </row>
    <row r="4" spans="2:5" ht="84.95">
      <c r="B4" s="44">
        <v>1</v>
      </c>
      <c r="C4" s="45">
        <v>45884</v>
      </c>
      <c r="D4" s="44" t="s">
        <v>430</v>
      </c>
      <c r="E4" s="46" t="s">
        <v>431</v>
      </c>
    </row>
    <row r="5" spans="2:5" ht="17.100000000000001">
      <c r="B5" s="44">
        <v>2</v>
      </c>
      <c r="C5" s="45">
        <v>45884</v>
      </c>
      <c r="D5" s="44" t="s">
        <v>432</v>
      </c>
      <c r="E5" s="46" t="s">
        <v>433</v>
      </c>
    </row>
    <row r="6" spans="2:5" ht="17.100000000000001">
      <c r="B6" s="44">
        <v>3</v>
      </c>
      <c r="C6" s="45">
        <v>45884</v>
      </c>
      <c r="D6" s="44" t="s">
        <v>434</v>
      </c>
      <c r="E6" s="46" t="s">
        <v>435</v>
      </c>
    </row>
    <row r="7" spans="2:5">
      <c r="B7" s="44">
        <v>4</v>
      </c>
      <c r="C7" s="45">
        <f>+C4+7</f>
        <v>45891</v>
      </c>
      <c r="D7" s="44" t="s">
        <v>436</v>
      </c>
      <c r="E7" s="44" t="s">
        <v>437</v>
      </c>
    </row>
    <row r="8" spans="2:5">
      <c r="B8" s="44">
        <v>5</v>
      </c>
      <c r="C8" s="45">
        <f>+C7</f>
        <v>45891</v>
      </c>
      <c r="D8" s="44" t="s">
        <v>438</v>
      </c>
      <c r="E8" s="44" t="s">
        <v>439</v>
      </c>
    </row>
    <row r="9" spans="2:5">
      <c r="B9" s="44">
        <v>6</v>
      </c>
      <c r="C9" s="45">
        <f>+C8</f>
        <v>45891</v>
      </c>
      <c r="D9" s="44" t="s">
        <v>440</v>
      </c>
      <c r="E9" s="44" t="s">
        <v>441</v>
      </c>
    </row>
    <row r="10" spans="2:5">
      <c r="B10" s="44">
        <v>7</v>
      </c>
      <c r="C10" s="48" t="s">
        <v>442</v>
      </c>
      <c r="D10" s="44" t="s">
        <v>307</v>
      </c>
      <c r="E10" s="44" t="s">
        <v>443</v>
      </c>
    </row>
    <row r="11" spans="2:5">
      <c r="B11" s="44">
        <v>8</v>
      </c>
      <c r="C11" s="45">
        <v>45884</v>
      </c>
      <c r="D11" s="44" t="s">
        <v>444</v>
      </c>
      <c r="E11" s="44" t="s">
        <v>445</v>
      </c>
    </row>
    <row r="12" spans="2:5">
      <c r="B12" s="44">
        <v>9</v>
      </c>
      <c r="C12" s="47">
        <v>45901</v>
      </c>
      <c r="D12" s="44" t="s">
        <v>446</v>
      </c>
      <c r="E12" s="44" t="s">
        <v>447</v>
      </c>
    </row>
    <row r="13" spans="2:5">
      <c r="B13" s="44"/>
      <c r="C13" s="44"/>
      <c r="D13" s="44"/>
      <c r="E13" s="44"/>
    </row>
    <row r="14" spans="2:5">
      <c r="B14" s="44"/>
      <c r="C14" s="44"/>
      <c r="D14" s="44"/>
      <c r="E14" s="44"/>
    </row>
    <row r="15" spans="2:5">
      <c r="B15" s="44"/>
      <c r="C15" s="44"/>
      <c r="D15" s="44"/>
      <c r="E15" s="44"/>
    </row>
    <row r="16" spans="2:5">
      <c r="B16" s="44"/>
      <c r="C16" s="44"/>
      <c r="D16" s="44"/>
      <c r="E16" s="44"/>
    </row>
    <row r="17" spans="2:5">
      <c r="B17" s="44"/>
      <c r="C17" s="44"/>
      <c r="D17" s="44"/>
      <c r="E17" s="4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69802-F627-476E-BA04-9DA676E86CFE}">
  <dimension ref="A2:C16"/>
  <sheetViews>
    <sheetView showGridLines="0" workbookViewId="0">
      <selection activeCell="A2" sqref="A2"/>
    </sheetView>
  </sheetViews>
  <sheetFormatPr defaultColWidth="11" defaultRowHeight="15.95"/>
  <cols>
    <col min="2" max="2" width="27.875" customWidth="1"/>
    <col min="3" max="3" width="91" customWidth="1"/>
  </cols>
  <sheetData>
    <row r="2" spans="1:3">
      <c r="A2" s="57"/>
      <c r="B2" s="58" t="s">
        <v>448</v>
      </c>
      <c r="C2" s="58" t="s">
        <v>2</v>
      </c>
    </row>
    <row r="3" spans="1:3">
      <c r="A3" s="57"/>
      <c r="B3" s="59" t="s">
        <v>0</v>
      </c>
      <c r="C3" s="60" t="s">
        <v>449</v>
      </c>
    </row>
    <row r="4" spans="1:3">
      <c r="A4" s="57"/>
      <c r="B4" s="59" t="s">
        <v>1</v>
      </c>
      <c r="C4" s="60" t="s">
        <v>450</v>
      </c>
    </row>
    <row r="5" spans="1:3">
      <c r="A5" s="57"/>
      <c r="B5" s="59" t="s">
        <v>2</v>
      </c>
      <c r="C5" s="60" t="s">
        <v>451</v>
      </c>
    </row>
    <row r="6" spans="1:3">
      <c r="A6" s="57"/>
      <c r="B6" s="59" t="s">
        <v>3</v>
      </c>
      <c r="C6" s="60" t="s">
        <v>452</v>
      </c>
    </row>
    <row r="7" spans="1:3">
      <c r="A7" s="57"/>
      <c r="B7" s="59" t="s">
        <v>4</v>
      </c>
      <c r="C7" s="60" t="s">
        <v>453</v>
      </c>
    </row>
    <row r="8" spans="1:3">
      <c r="A8" s="57"/>
      <c r="B8" s="59" t="s">
        <v>5</v>
      </c>
      <c r="C8" s="60" t="s">
        <v>454</v>
      </c>
    </row>
    <row r="9" spans="1:3">
      <c r="A9" s="57"/>
      <c r="B9" s="59" t="s">
        <v>6</v>
      </c>
      <c r="C9" s="60" t="s">
        <v>455</v>
      </c>
    </row>
    <row r="10" spans="1:3">
      <c r="A10" s="57"/>
      <c r="B10" s="59" t="s">
        <v>363</v>
      </c>
      <c r="C10" s="60" t="s">
        <v>456</v>
      </c>
    </row>
    <row r="11" spans="1:3">
      <c r="A11" s="57"/>
      <c r="B11" s="59" t="s">
        <v>7</v>
      </c>
      <c r="C11" s="60" t="s">
        <v>457</v>
      </c>
    </row>
    <row r="12" spans="1:3">
      <c r="A12" s="57"/>
      <c r="B12" s="59" t="s">
        <v>287</v>
      </c>
      <c r="C12" s="60" t="s">
        <v>458</v>
      </c>
    </row>
    <row r="13" spans="1:3">
      <c r="A13" s="57"/>
      <c r="B13" s="59" t="s">
        <v>364</v>
      </c>
      <c r="C13" s="60" t="s">
        <v>459</v>
      </c>
    </row>
    <row r="14" spans="1:3">
      <c r="A14" s="57"/>
      <c r="B14" s="59" t="s">
        <v>9</v>
      </c>
      <c r="C14" s="60" t="s">
        <v>460</v>
      </c>
    </row>
    <row r="15" spans="1:3">
      <c r="A15" s="57"/>
      <c r="B15" s="59" t="s">
        <v>10</v>
      </c>
      <c r="C15" s="60" t="s">
        <v>461</v>
      </c>
    </row>
    <row r="16" spans="1:3">
      <c r="A16" s="57"/>
      <c r="B16" s="59" t="s">
        <v>462</v>
      </c>
      <c r="C16" s="60" t="s">
        <v>463</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BB570-19AF-8B44-9BD2-D48ABF17FE7D}">
  <dimension ref="B2:F14"/>
  <sheetViews>
    <sheetView showGridLines="0" workbookViewId="0">
      <pane xSplit="2" ySplit="2" topLeftCell="F4" activePane="bottomRight" state="frozen"/>
      <selection pane="bottomRight" activeCell="F4" sqref="F4"/>
      <selection pane="bottomLeft" activeCell="A3" sqref="A3"/>
      <selection pane="topRight" activeCell="C1" sqref="C1"/>
    </sheetView>
  </sheetViews>
  <sheetFormatPr defaultColWidth="10.875" defaultRowHeight="15.95"/>
  <cols>
    <col min="1" max="1" width="4" style="6" customWidth="1"/>
    <col min="2" max="2" width="29.375" style="6" bestFit="1" customWidth="1"/>
    <col min="3" max="3" width="56.125" style="6" customWidth="1"/>
    <col min="4" max="4" width="52.375" style="6" customWidth="1"/>
    <col min="5" max="5" width="53" style="6" customWidth="1"/>
    <col min="6" max="6" width="48.375" style="6" customWidth="1"/>
    <col min="7" max="16384" width="10.875" style="6"/>
  </cols>
  <sheetData>
    <row r="2" spans="2:6" ht="17.100000000000001">
      <c r="B2" s="13" t="s">
        <v>361</v>
      </c>
      <c r="C2" s="13" t="s">
        <v>464</v>
      </c>
      <c r="D2" s="13" t="s">
        <v>465</v>
      </c>
      <c r="E2" s="13" t="s">
        <v>466</v>
      </c>
      <c r="F2" s="13" t="s">
        <v>467</v>
      </c>
    </row>
    <row r="3" spans="2:6" ht="33.950000000000003">
      <c r="B3" s="12" t="s">
        <v>468</v>
      </c>
      <c r="C3" s="9" t="s">
        <v>469</v>
      </c>
      <c r="D3" s="9" t="s">
        <v>470</v>
      </c>
      <c r="E3" s="9" t="s">
        <v>471</v>
      </c>
      <c r="F3" s="9" t="s">
        <v>472</v>
      </c>
    </row>
    <row r="4" spans="2:6" ht="33.950000000000003">
      <c r="B4" s="12" t="s">
        <v>473</v>
      </c>
      <c r="C4" s="9" t="s">
        <v>474</v>
      </c>
      <c r="D4" s="9" t="s">
        <v>475</v>
      </c>
      <c r="E4" s="9" t="s">
        <v>476</v>
      </c>
      <c r="F4" s="9" t="s">
        <v>477</v>
      </c>
    </row>
    <row r="5" spans="2:6" ht="33.950000000000003">
      <c r="B5" s="12" t="s">
        <v>478</v>
      </c>
      <c r="C5" s="9" t="s">
        <v>479</v>
      </c>
      <c r="D5" s="9" t="s">
        <v>480</v>
      </c>
      <c r="E5" s="9" t="s">
        <v>481</v>
      </c>
      <c r="F5" s="9" t="s">
        <v>482</v>
      </c>
    </row>
    <row r="6" spans="2:6" ht="33.950000000000003">
      <c r="B6" s="12" t="s">
        <v>483</v>
      </c>
      <c r="C6" s="9" t="s">
        <v>484</v>
      </c>
      <c r="D6" s="9" t="s">
        <v>485</v>
      </c>
      <c r="E6" s="9" t="s">
        <v>486</v>
      </c>
      <c r="F6" s="9" t="s">
        <v>487</v>
      </c>
    </row>
    <row r="7" spans="2:6" ht="33.950000000000003">
      <c r="B7" s="12" t="s">
        <v>488</v>
      </c>
      <c r="C7" s="9" t="s">
        <v>489</v>
      </c>
      <c r="D7" s="9" t="s">
        <v>490</v>
      </c>
      <c r="E7" s="9" t="s">
        <v>491</v>
      </c>
      <c r="F7" s="9" t="s">
        <v>492</v>
      </c>
    </row>
    <row r="8" spans="2:6" ht="33.950000000000003">
      <c r="B8" s="12" t="s">
        <v>493</v>
      </c>
      <c r="C8" s="9" t="s">
        <v>494</v>
      </c>
      <c r="D8" s="9" t="s">
        <v>495</v>
      </c>
      <c r="E8" s="9" t="s">
        <v>496</v>
      </c>
      <c r="F8" s="9" t="s">
        <v>497</v>
      </c>
    </row>
    <row r="9" spans="2:6" ht="33.950000000000003">
      <c r="B9" s="12" t="s">
        <v>284</v>
      </c>
      <c r="C9" s="9" t="s">
        <v>498</v>
      </c>
      <c r="D9" s="9" t="s">
        <v>499</v>
      </c>
      <c r="E9" s="9" t="s">
        <v>500</v>
      </c>
      <c r="F9" s="9" t="s">
        <v>501</v>
      </c>
    </row>
    <row r="10" spans="2:6" ht="33.950000000000003">
      <c r="B10" s="12" t="s">
        <v>502</v>
      </c>
      <c r="C10" s="9" t="s">
        <v>503</v>
      </c>
      <c r="D10" s="9" t="s">
        <v>504</v>
      </c>
      <c r="E10" s="9" t="s">
        <v>505</v>
      </c>
      <c r="F10" s="9" t="s">
        <v>506</v>
      </c>
    </row>
    <row r="11" spans="2:6" ht="33.950000000000003">
      <c r="B11" s="12" t="s">
        <v>507</v>
      </c>
      <c r="C11" s="9" t="s">
        <v>508</v>
      </c>
      <c r="D11" s="9" t="s">
        <v>509</v>
      </c>
      <c r="E11" s="9" t="s">
        <v>510</v>
      </c>
      <c r="F11" s="9" t="s">
        <v>511</v>
      </c>
    </row>
    <row r="12" spans="2:6" ht="33.950000000000003">
      <c r="B12" s="12" t="s">
        <v>512</v>
      </c>
      <c r="C12" s="9" t="s">
        <v>513</v>
      </c>
      <c r="D12" s="9" t="s">
        <v>514</v>
      </c>
      <c r="E12" s="9" t="s">
        <v>515</v>
      </c>
      <c r="F12" s="9" t="s">
        <v>516</v>
      </c>
    </row>
    <row r="13" spans="2:6" ht="33.950000000000003">
      <c r="B13" s="12" t="s">
        <v>517</v>
      </c>
      <c r="C13" s="9" t="s">
        <v>518</v>
      </c>
      <c r="D13" s="9" t="s">
        <v>519</v>
      </c>
      <c r="E13" s="9" t="s">
        <v>520</v>
      </c>
      <c r="F13" s="9" t="s">
        <v>521</v>
      </c>
    </row>
    <row r="14" spans="2:6" ht="33.950000000000003">
      <c r="B14" s="12" t="s">
        <v>522</v>
      </c>
      <c r="C14" s="9" t="s">
        <v>523</v>
      </c>
      <c r="D14" s="9" t="s">
        <v>524</v>
      </c>
      <c r="E14" s="9" t="s">
        <v>525</v>
      </c>
      <c r="F14" s="9" t="s">
        <v>526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EA5F1-016F-41EE-847C-E589DA7D4DE5}">
  <dimension ref="B2:C3"/>
  <sheetViews>
    <sheetView showGridLines="0" workbookViewId="0"/>
  </sheetViews>
  <sheetFormatPr defaultColWidth="11" defaultRowHeight="15.95"/>
  <sheetData>
    <row r="2" spans="2:3">
      <c r="B2" t="s">
        <v>7</v>
      </c>
      <c r="C2">
        <v>10</v>
      </c>
    </row>
    <row r="3" spans="2:3">
      <c r="B3" t="s">
        <v>527</v>
      </c>
      <c r="C3">
        <v>30</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6c9d336-45ab-4341-a919-3b6df56309bf" xsi:nil="true"/>
    <lcf76f155ced4ddcb4097134ff3c332f xmlns="89050d2a-211b-46cf-b8e8-9efe3a23c33a">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575FFFB7336664E84F85ABDB0F75A8B" ma:contentTypeVersion="17" ma:contentTypeDescription="Create a new document." ma:contentTypeScope="" ma:versionID="340dd85fe41d09b002395a3a7fdb93b7">
  <xsd:schema xmlns:xsd="http://www.w3.org/2001/XMLSchema" xmlns:xs="http://www.w3.org/2001/XMLSchema" xmlns:p="http://schemas.microsoft.com/office/2006/metadata/properties" xmlns:ns2="89050d2a-211b-46cf-b8e8-9efe3a23c33a" xmlns:ns3="a6c9d336-45ab-4341-a919-3b6df56309bf" targetNamespace="http://schemas.microsoft.com/office/2006/metadata/properties" ma:root="true" ma:fieldsID="e807b18ae6ef6565d1f6497a95f098f9" ns2:_="" ns3:_="">
    <xsd:import namespace="89050d2a-211b-46cf-b8e8-9efe3a23c33a"/>
    <xsd:import namespace="a6c9d336-45ab-4341-a919-3b6df56309b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050d2a-211b-46cf-b8e8-9efe3a23c3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a78ac9c6-0344-486c-af55-2d1d05a3a747"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6c9d336-45ab-4341-a919-3b6df56309b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c1f358eb-3484-4319-ad3c-55930fdd4a2c}" ma:internalName="TaxCatchAll" ma:showField="CatchAllData" ma:web="a6c9d336-45ab-4341-a919-3b6df56309b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106F90-CF7D-426D-9099-89FC7437BBE8}"/>
</file>

<file path=customXml/itemProps2.xml><?xml version="1.0" encoding="utf-8"?>
<ds:datastoreItem xmlns:ds="http://schemas.openxmlformats.org/officeDocument/2006/customXml" ds:itemID="{9F856E55-50BB-42AE-ACBB-7837BE85A191}"/>
</file>

<file path=customXml/itemProps3.xml><?xml version="1.0" encoding="utf-8"?>
<ds:datastoreItem xmlns:ds="http://schemas.openxmlformats.org/officeDocument/2006/customXml" ds:itemID="{60FC583B-383B-4CB2-9F78-F8452653A24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Sreenath Kurupath</dc:creator>
  <cp:keywords/>
  <dc:description/>
  <cp:lastModifiedBy/>
  <cp:revision/>
  <dcterms:created xsi:type="dcterms:W3CDTF">2025-07-31T02:30:23Z</dcterms:created>
  <dcterms:modified xsi:type="dcterms:W3CDTF">2025-09-03T15:43:32Z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0x0101005575FFFB7336664E84F85ABDB0F75A8B</vt:lpwstr>
  </property>
  <property fmtid="{D5CDD505-2E9C-101B-9397-08002B2CF9AE}" pid="3" name="MediaServiceImageTags">
    <vt:lpwstr/>
  </property>
</Properties>
</file>